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4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6.xml" ContentType="application/vnd.openxmlformats-officedocument.drawing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8.xml" ContentType="application/vnd.openxmlformats-officedocument.drawingml.chartshapes+xml"/>
  <Override PartName="/xl/charts/chart30.xml" ContentType="application/vnd.openxmlformats-officedocument.drawingml.chart+xml"/>
  <Override PartName="/xl/drawings/drawing9.xml" ContentType="application/vnd.openxmlformats-officedocument.drawingml.chartshape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1.xml" ContentType="application/vnd.openxmlformats-officedocument.drawing+xml"/>
  <Override PartName="/xl/charts/chart3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4.xml" ContentType="application/vnd.openxmlformats-officedocument.drawing+xml"/>
  <Override PartName="/xl/charts/chart5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1.xml" ContentType="application/vnd.openxmlformats-officedocument.themeOverride+xml"/>
  <Override PartName="/xl/charts/chart5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2.xml" ContentType="application/vnd.openxmlformats-officedocument.themeOverride+xml"/>
  <Override PartName="/xl/charts/chart6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5.xml" ContentType="application/vnd.openxmlformats-officedocument.drawing+xml"/>
  <Override PartName="/xl/charts/chart69.xml" ContentType="application/vnd.openxmlformats-officedocument.drawingml.chart+xml"/>
  <Override PartName="/xl/drawings/drawing16.xml" ContentType="application/vnd.openxmlformats-officedocument.drawingml.chartshapes+xml"/>
  <Override PartName="/xl/charts/chart70.xml" ContentType="application/vnd.openxmlformats-officedocument.drawingml.chart+xml"/>
  <Override PartName="/xl/drawings/drawing17.xml" ContentType="application/vnd.openxmlformats-officedocument.drawingml.chartshapes+xml"/>
  <Override PartName="/xl/charts/chart71.xml" ContentType="application/vnd.openxmlformats-officedocument.drawingml.chart+xml"/>
  <Override PartName="/xl/drawings/drawing18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9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8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1.xml" ContentType="application/vnd.openxmlformats-officedocument.drawing+xml"/>
  <Override PartName="/xl/charts/chart83.xml" ContentType="application/vnd.openxmlformats-officedocument.drawingml.chart+xml"/>
  <Override PartName="/xl/drawings/drawing22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93.xml" ContentType="application/vnd.openxmlformats-officedocument.drawingml.chart+xml"/>
  <Override PartName="/xl/drawings/drawing23.xml" ContentType="application/vnd.openxmlformats-officedocument.drawingml.chartshapes+xml"/>
  <Override PartName="/xl/charts/chart9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24.xml" ContentType="application/vnd.openxmlformats-officedocument.drawing+xml"/>
  <Override PartName="/xl/charts/chart95.xml" ContentType="application/vnd.openxmlformats-officedocument.drawingml.chart+xml"/>
  <Override PartName="/xl/drawings/drawing25.xml" ContentType="application/vnd.openxmlformats-officedocument.drawingml.chartshapes+xml"/>
  <Override PartName="/xl/charts/chart96.xml" ContentType="application/vnd.openxmlformats-officedocument.drawingml.chart+xml"/>
  <Override PartName="/xl/drawings/drawing26.xml" ContentType="application/vnd.openxmlformats-officedocument.drawingml.chartshapes+xml"/>
  <Override PartName="/xl/charts/chart97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98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99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0" yWindow="0" windowWidth="34125" windowHeight="14400" tabRatio="894"/>
  </bookViews>
  <sheets>
    <sheet name="co502_2020" sheetId="1" r:id="rId1"/>
    <sheet name="Research_Articles" sheetId="32" r:id="rId2"/>
    <sheet name="Personnel" sheetId="34" r:id="rId3"/>
    <sheet name="Var,  Mgmt, Dates" sheetId="16" r:id="rId4"/>
    <sheet name="502_NDVI_Final 2009_2020" sheetId="20" r:id="rId5"/>
    <sheet name="Rain_°T_MSE" sheetId="21" r:id="rId6"/>
    <sheet name="New_NDVI_GDD" sheetId="33" r:id="rId7"/>
    <sheet name="Trt_Means+NUE+RI" sheetId="2" r:id="rId8"/>
    <sheet name="N Rate Response YR" sheetId="22" r:id="rId9"/>
    <sheet name="RI pred Nxt YR" sheetId="17" r:id="rId10"/>
    <sheet name="Check_Plots_YIELD" sheetId="18" r:id="rId11"/>
    <sheet name="502_Yld_Goal" sheetId="15" r:id="rId12"/>
    <sheet name="Treatment Means" sheetId="4" r:id="rId13"/>
    <sheet name="YPO-RI" sheetId="9" r:id="rId14"/>
    <sheet name="SBNRC_validation" sheetId="5" r:id="rId15"/>
    <sheet name="SBNRC_2_7" sheetId="29" r:id="rId16"/>
    <sheet name="P Response" sheetId="10" r:id="rId17"/>
  </sheets>
  <externalReferences>
    <externalReference r:id="rId18"/>
  </externalReferences>
  <definedNames>
    <definedName name="_xlnm._FilterDatabase" localSheetId="4" hidden="1">'502_NDVI_Final 2009_2020'!$C$3:$J$1319</definedName>
    <definedName name="_xlnm.Print_Titles" localSheetId="0">co502_2020!$3:$3</definedName>
    <definedName name="reftop" localSheetId="14">SBNRC_validation!$AB$38</definedName>
  </definedNames>
  <calcPr calcId="162913"/>
</workbook>
</file>

<file path=xl/calcChain.xml><?xml version="1.0" encoding="utf-8"?>
<calcChain xmlns="http://schemas.openxmlformats.org/spreadsheetml/2006/main">
  <c r="J50" i="17" l="1"/>
  <c r="J51" i="17"/>
  <c r="J52" i="17"/>
  <c r="J47" i="17"/>
  <c r="J48" i="17"/>
  <c r="J49" i="17"/>
  <c r="J46" i="17"/>
  <c r="H15" i="22"/>
  <c r="G18" i="22"/>
  <c r="H18" i="22" l="1"/>
  <c r="I18" i="22"/>
  <c r="J18" i="22"/>
  <c r="K18" i="22"/>
  <c r="L18" i="22"/>
  <c r="M18" i="22"/>
  <c r="N18" i="22"/>
  <c r="O18" i="22"/>
  <c r="P18" i="22"/>
  <c r="Q18" i="22"/>
  <c r="R18" i="22"/>
  <c r="S18" i="22"/>
  <c r="T18" i="22"/>
  <c r="U18" i="22"/>
  <c r="V18" i="22"/>
  <c r="W18" i="22"/>
  <c r="X18" i="22"/>
  <c r="Y18" i="22"/>
  <c r="Z18" i="22"/>
  <c r="AA18" i="22"/>
  <c r="AB18" i="22"/>
  <c r="AC18" i="22"/>
  <c r="AD18" i="22"/>
  <c r="AE18" i="22"/>
  <c r="AF18" i="22"/>
  <c r="AG18" i="22"/>
  <c r="AH18" i="22"/>
  <c r="AI18" i="22"/>
  <c r="AJ18" i="22"/>
  <c r="AK18" i="22"/>
  <c r="AL18" i="22"/>
  <c r="AM18" i="22"/>
  <c r="AN18" i="22"/>
  <c r="AO18" i="22"/>
  <c r="AP18" i="22"/>
  <c r="AQ18" i="22"/>
  <c r="AR18" i="22"/>
  <c r="AS18" i="22"/>
  <c r="AT18" i="22"/>
  <c r="AU18" i="22"/>
  <c r="AV18" i="22"/>
  <c r="AW18" i="22"/>
  <c r="AX18" i="22"/>
  <c r="AY18" i="22"/>
  <c r="AZ18" i="22"/>
  <c r="BA18" i="22"/>
  <c r="BB18" i="22"/>
  <c r="BC18" i="22"/>
  <c r="N5" i="33" l="1"/>
  <c r="N6" i="33"/>
  <c r="N7" i="33"/>
  <c r="N8" i="33"/>
  <c r="N9" i="33"/>
  <c r="N10" i="33"/>
  <c r="N11" i="33"/>
  <c r="N12" i="33"/>
  <c r="N13" i="33"/>
  <c r="N14" i="33"/>
  <c r="N15" i="33"/>
  <c r="N16" i="33"/>
  <c r="N17" i="33"/>
  <c r="N18" i="33"/>
  <c r="N19" i="33"/>
  <c r="N20" i="33"/>
  <c r="N21" i="33"/>
  <c r="N22" i="33"/>
  <c r="N23" i="33"/>
  <c r="N24" i="33"/>
  <c r="N25" i="33"/>
  <c r="N26" i="33"/>
  <c r="N27" i="33"/>
  <c r="N28" i="33"/>
  <c r="N29" i="33"/>
  <c r="N30" i="33"/>
  <c r="N31" i="33"/>
  <c r="N32" i="33"/>
  <c r="N33" i="33"/>
  <c r="N34" i="33"/>
  <c r="N35" i="33"/>
  <c r="N36" i="33"/>
  <c r="N37" i="33"/>
  <c r="N38" i="33"/>
  <c r="N39" i="33"/>
  <c r="N40" i="33"/>
  <c r="N41" i="33"/>
  <c r="N42" i="33"/>
  <c r="N43" i="33"/>
  <c r="N44" i="33"/>
  <c r="N45" i="33"/>
  <c r="N46" i="33"/>
  <c r="N47" i="33"/>
  <c r="N48" i="33"/>
  <c r="N49" i="33"/>
  <c r="N50" i="33"/>
  <c r="N51" i="33"/>
  <c r="N52" i="33"/>
  <c r="N53" i="33"/>
  <c r="N54" i="33"/>
  <c r="N55" i="33"/>
  <c r="N56" i="33"/>
  <c r="N57" i="33"/>
  <c r="N58" i="33"/>
  <c r="N59" i="33"/>
  <c r="N60" i="33"/>
  <c r="N61" i="33"/>
  <c r="N62" i="33"/>
  <c r="N63" i="33"/>
  <c r="N64" i="33"/>
  <c r="N65" i="33"/>
  <c r="N66" i="33"/>
  <c r="N67" i="33"/>
  <c r="N68" i="33"/>
  <c r="N69" i="33"/>
  <c r="N70" i="33"/>
  <c r="N71" i="33"/>
  <c r="N72" i="33"/>
  <c r="N73" i="33"/>
  <c r="N74" i="33"/>
  <c r="N75" i="33"/>
  <c r="N76" i="33"/>
  <c r="N77" i="33"/>
  <c r="N78" i="33"/>
  <c r="N79" i="33"/>
  <c r="N80" i="33"/>
  <c r="N81" i="33"/>
  <c r="N82" i="33"/>
  <c r="N83" i="33"/>
  <c r="N84" i="33"/>
  <c r="N85" i="33"/>
  <c r="N86" i="33"/>
  <c r="N87" i="33"/>
  <c r="N88" i="33"/>
  <c r="N89" i="33"/>
  <c r="N90" i="33"/>
  <c r="N91" i="33"/>
  <c r="N92" i="33"/>
  <c r="N93" i="33"/>
  <c r="N94" i="33"/>
  <c r="N95" i="33"/>
  <c r="N96" i="33"/>
  <c r="N97" i="33"/>
  <c r="N98" i="33"/>
  <c r="N99" i="33"/>
  <c r="N100" i="33"/>
  <c r="N101" i="33"/>
  <c r="N102" i="33"/>
  <c r="N103" i="33"/>
  <c r="N104" i="33"/>
  <c r="N105" i="33"/>
  <c r="N106" i="33"/>
  <c r="N107" i="33"/>
  <c r="N108" i="33"/>
  <c r="N109" i="33"/>
  <c r="N110" i="33"/>
  <c r="N111" i="33"/>
  <c r="N112" i="33"/>
  <c r="N113" i="33"/>
  <c r="N114" i="33"/>
  <c r="N115" i="33"/>
  <c r="N116" i="33"/>
  <c r="N117" i="33"/>
  <c r="N118" i="33"/>
  <c r="N119" i="33"/>
  <c r="N120" i="33"/>
  <c r="N121" i="33"/>
  <c r="N122" i="33"/>
  <c r="N123" i="33"/>
  <c r="N124" i="33"/>
  <c r="N125" i="33"/>
  <c r="N126" i="33"/>
  <c r="N127" i="33"/>
  <c r="N128" i="33"/>
  <c r="N129" i="33"/>
  <c r="N130" i="33"/>
  <c r="N131" i="33"/>
  <c r="N132" i="33"/>
  <c r="N133" i="33"/>
  <c r="N134" i="33"/>
  <c r="N135" i="33"/>
  <c r="N136" i="33"/>
  <c r="N137" i="33"/>
  <c r="N138" i="33"/>
  <c r="N139" i="33"/>
  <c r="N140" i="33"/>
  <c r="N141" i="33"/>
  <c r="N142" i="33"/>
  <c r="N143" i="33"/>
  <c r="N144" i="33"/>
  <c r="N145" i="33"/>
  <c r="N146" i="33"/>
  <c r="N147" i="33"/>
  <c r="N148" i="33"/>
  <c r="N149" i="33"/>
  <c r="N150" i="33"/>
  <c r="N151" i="33"/>
  <c r="N152" i="33"/>
  <c r="N153" i="33"/>
  <c r="N154" i="33"/>
  <c r="N155" i="33"/>
  <c r="N156" i="33"/>
  <c r="N157" i="33"/>
  <c r="N158" i="33"/>
  <c r="N159" i="33"/>
  <c r="N160" i="33"/>
  <c r="N161" i="33"/>
  <c r="N162" i="33"/>
  <c r="N163" i="33"/>
  <c r="N164" i="33"/>
  <c r="N165" i="33"/>
  <c r="N166" i="33"/>
  <c r="N167" i="33"/>
  <c r="N168" i="33"/>
  <c r="N169" i="33"/>
  <c r="N170" i="33"/>
  <c r="N171" i="33"/>
  <c r="N172" i="33"/>
  <c r="N173" i="33"/>
  <c r="N174" i="33"/>
  <c r="N175" i="33"/>
  <c r="N176" i="33"/>
  <c r="N177" i="33"/>
  <c r="N178" i="33"/>
  <c r="N179" i="33"/>
  <c r="N180" i="33"/>
  <c r="N181" i="33"/>
  <c r="N182" i="33"/>
  <c r="N183" i="33"/>
  <c r="N184" i="33"/>
  <c r="N185" i="33"/>
  <c r="N186" i="33"/>
  <c r="N187" i="33"/>
  <c r="N188" i="33"/>
  <c r="N189" i="33"/>
  <c r="N190" i="33"/>
  <c r="N191" i="33"/>
  <c r="N192" i="33"/>
  <c r="N193" i="33"/>
  <c r="N194" i="33"/>
  <c r="N195" i="33"/>
  <c r="N196" i="33"/>
  <c r="N197" i="33"/>
  <c r="N198" i="33"/>
  <c r="N199" i="33"/>
  <c r="N200" i="33"/>
  <c r="N201" i="33"/>
  <c r="N202" i="33"/>
  <c r="N203" i="33"/>
  <c r="N204" i="33"/>
  <c r="N205" i="33"/>
  <c r="N206" i="33"/>
  <c r="N207" i="33"/>
  <c r="N208" i="33"/>
  <c r="N209" i="33"/>
  <c r="N210" i="33"/>
  <c r="N211" i="33"/>
  <c r="N212" i="33"/>
  <c r="N213" i="33"/>
  <c r="N214" i="33"/>
  <c r="N215" i="33"/>
  <c r="N216" i="33"/>
  <c r="N217" i="33"/>
  <c r="N218" i="33"/>
  <c r="N219" i="33"/>
  <c r="N220" i="33"/>
  <c r="N221" i="33"/>
  <c r="N222" i="33"/>
  <c r="N223" i="33"/>
  <c r="N224" i="33"/>
  <c r="N225" i="33"/>
  <c r="N226" i="33"/>
  <c r="N227" i="33"/>
  <c r="N228" i="33"/>
  <c r="N229" i="33"/>
  <c r="N230" i="33"/>
  <c r="N231" i="33"/>
  <c r="N232" i="33"/>
  <c r="N233" i="33"/>
  <c r="N234" i="33"/>
  <c r="N235" i="33"/>
  <c r="N236" i="33"/>
  <c r="N237" i="33"/>
  <c r="N238" i="33"/>
  <c r="N239" i="33"/>
  <c r="N240" i="33"/>
  <c r="N241" i="33"/>
  <c r="N242" i="33"/>
  <c r="N243" i="33"/>
  <c r="N244" i="33"/>
  <c r="N245" i="33"/>
  <c r="N246" i="33"/>
  <c r="N247" i="33"/>
  <c r="N248" i="33"/>
  <c r="N249" i="33"/>
  <c r="N250" i="33"/>
  <c r="N251" i="33"/>
  <c r="N252" i="33"/>
  <c r="N253" i="33"/>
  <c r="N254" i="33"/>
  <c r="N255" i="33"/>
  <c r="N256" i="33"/>
  <c r="N257" i="33"/>
  <c r="N258" i="33"/>
  <c r="N259" i="33"/>
  <c r="N260" i="33"/>
  <c r="N261" i="33"/>
  <c r="N262" i="33"/>
  <c r="N263" i="33"/>
  <c r="N264" i="33"/>
  <c r="N265" i="33"/>
  <c r="N266" i="33"/>
  <c r="N267" i="33"/>
  <c r="N268" i="33"/>
  <c r="N269" i="33"/>
  <c r="N270" i="33"/>
  <c r="N271" i="33"/>
  <c r="N272" i="33"/>
  <c r="N273" i="33"/>
  <c r="N274" i="33"/>
  <c r="N275" i="33"/>
  <c r="N276" i="33"/>
  <c r="N277" i="33"/>
  <c r="N278" i="33"/>
  <c r="N279" i="33"/>
  <c r="N280" i="33"/>
  <c r="N281" i="33"/>
  <c r="N282" i="33"/>
  <c r="N283" i="33"/>
  <c r="N284" i="33"/>
  <c r="N285" i="33"/>
  <c r="N286" i="33"/>
  <c r="N287" i="33"/>
  <c r="N288" i="33"/>
  <c r="N289" i="33"/>
  <c r="N290" i="33"/>
  <c r="N291" i="33"/>
  <c r="N292" i="33"/>
  <c r="N293" i="33"/>
  <c r="N294" i="33"/>
  <c r="N295" i="33"/>
  <c r="N296" i="33"/>
  <c r="N297" i="33"/>
  <c r="N298" i="33"/>
  <c r="N299" i="33"/>
  <c r="N300" i="33"/>
  <c r="N301" i="33"/>
  <c r="N302" i="33"/>
  <c r="N303" i="33"/>
  <c r="N304" i="33"/>
  <c r="N305" i="33"/>
  <c r="N306" i="33"/>
  <c r="N307" i="33"/>
  <c r="N308" i="33"/>
  <c r="N309" i="33"/>
  <c r="N310" i="33"/>
  <c r="N311" i="33"/>
  <c r="N312" i="33"/>
  <c r="N313" i="33"/>
  <c r="N314" i="33"/>
  <c r="N315" i="33"/>
  <c r="N316" i="33"/>
  <c r="N317" i="33"/>
  <c r="N318" i="33"/>
  <c r="N319" i="33"/>
  <c r="N320" i="33"/>
  <c r="N321" i="33"/>
  <c r="N322" i="33"/>
  <c r="N323" i="33"/>
  <c r="N324" i="33"/>
  <c r="N325" i="33"/>
  <c r="N326" i="33"/>
  <c r="N327" i="33"/>
  <c r="N328" i="33"/>
  <c r="N329" i="33"/>
  <c r="N330" i="33"/>
  <c r="N331" i="33"/>
  <c r="N332" i="33"/>
  <c r="N333" i="33"/>
  <c r="N334" i="33"/>
  <c r="N335" i="33"/>
  <c r="N336" i="33"/>
  <c r="N337" i="33"/>
  <c r="N338" i="33"/>
  <c r="N339" i="33"/>
  <c r="N340" i="33"/>
  <c r="N341" i="33"/>
  <c r="N342" i="33"/>
  <c r="N343" i="33"/>
  <c r="N344" i="33"/>
  <c r="N345" i="33"/>
  <c r="N346" i="33"/>
  <c r="N347" i="33"/>
  <c r="N348" i="33"/>
  <c r="N349" i="33"/>
  <c r="N350" i="33"/>
  <c r="N351" i="33"/>
  <c r="N352" i="33"/>
  <c r="N353" i="33"/>
  <c r="N354" i="33"/>
  <c r="N355" i="33"/>
  <c r="N356" i="33"/>
  <c r="N357" i="33"/>
  <c r="N358" i="33"/>
  <c r="N359" i="33"/>
  <c r="N360" i="33"/>
  <c r="N361" i="33"/>
  <c r="N362" i="33"/>
  <c r="N363" i="33"/>
  <c r="N364" i="33"/>
  <c r="N365" i="33"/>
  <c r="N366" i="33"/>
  <c r="N367" i="33"/>
  <c r="N368" i="33"/>
  <c r="N369" i="33"/>
  <c r="N370" i="33"/>
  <c r="N371" i="33"/>
  <c r="N372" i="33"/>
  <c r="N373" i="33"/>
  <c r="N374" i="33"/>
  <c r="N375" i="33"/>
  <c r="N376" i="33"/>
  <c r="N377" i="33"/>
  <c r="N378" i="33"/>
  <c r="N379" i="33"/>
  <c r="N380" i="33"/>
  <c r="N381" i="33"/>
  <c r="N382" i="33"/>
  <c r="N383" i="33"/>
  <c r="N384" i="33"/>
  <c r="N385" i="33"/>
  <c r="N386" i="33"/>
  <c r="N387" i="33"/>
  <c r="N388" i="33"/>
  <c r="N389" i="33"/>
  <c r="N390" i="33"/>
  <c r="N391" i="33"/>
  <c r="N392" i="33"/>
  <c r="N393" i="33"/>
  <c r="N394" i="33"/>
  <c r="N395" i="33"/>
  <c r="N396" i="33"/>
  <c r="N397" i="33"/>
  <c r="N398" i="33"/>
  <c r="N399" i="33"/>
  <c r="N400" i="33"/>
  <c r="N401" i="33"/>
  <c r="N402" i="33"/>
  <c r="N403" i="33"/>
  <c r="N404" i="33"/>
  <c r="N405" i="33"/>
  <c r="N406" i="33"/>
  <c r="N407" i="33"/>
  <c r="N408" i="33"/>
  <c r="N409" i="33"/>
  <c r="N410" i="33"/>
  <c r="N411" i="33"/>
  <c r="N412" i="33"/>
  <c r="N413" i="33"/>
  <c r="N414" i="33"/>
  <c r="N415" i="33"/>
  <c r="N416" i="33"/>
  <c r="N417" i="33"/>
  <c r="N418" i="33"/>
  <c r="N419" i="33"/>
  <c r="N420" i="33"/>
  <c r="N421" i="33"/>
  <c r="N422" i="33"/>
  <c r="N423" i="33"/>
  <c r="N424" i="33"/>
  <c r="N425" i="33"/>
  <c r="N426" i="33"/>
  <c r="N427" i="33"/>
  <c r="N428" i="33"/>
  <c r="N429" i="33"/>
  <c r="N430" i="33"/>
  <c r="N431" i="33"/>
  <c r="N432" i="33"/>
  <c r="N433" i="33"/>
  <c r="N434" i="33"/>
  <c r="N435" i="33"/>
  <c r="N436" i="33"/>
  <c r="N437" i="33"/>
  <c r="N438" i="33"/>
  <c r="N439" i="33"/>
  <c r="N440" i="33"/>
  <c r="N441" i="33"/>
  <c r="N442" i="33"/>
  <c r="N443" i="33"/>
  <c r="N444" i="33"/>
  <c r="N445" i="33"/>
  <c r="N446" i="33"/>
  <c r="N447" i="33"/>
  <c r="N448" i="33"/>
  <c r="N449" i="33"/>
  <c r="N450" i="33"/>
  <c r="N451" i="33"/>
  <c r="N452" i="33"/>
  <c r="N453" i="33"/>
  <c r="N454" i="33"/>
  <c r="N455" i="33"/>
  <c r="N456" i="33"/>
  <c r="N457" i="33"/>
  <c r="N458" i="33"/>
  <c r="N459" i="33"/>
  <c r="N460" i="33"/>
  <c r="N461" i="33"/>
  <c r="N462" i="33"/>
  <c r="N463" i="33"/>
  <c r="N464" i="33"/>
  <c r="N465" i="33"/>
  <c r="N466" i="33"/>
  <c r="N467" i="33"/>
  <c r="N468" i="33"/>
  <c r="N469" i="33"/>
  <c r="N470" i="33"/>
  <c r="N471" i="33"/>
  <c r="N472" i="33"/>
  <c r="N473" i="33"/>
  <c r="N474" i="33"/>
  <c r="N475" i="33"/>
  <c r="N476" i="33"/>
  <c r="N477" i="33"/>
  <c r="N478" i="33"/>
  <c r="N479" i="33"/>
  <c r="N480" i="33"/>
  <c r="N481" i="33"/>
  <c r="N482" i="33"/>
  <c r="N483" i="33"/>
  <c r="N484" i="33"/>
  <c r="N485" i="33"/>
  <c r="N486" i="33"/>
  <c r="N487" i="33"/>
  <c r="N488" i="33"/>
  <c r="N489" i="33"/>
  <c r="N490" i="33"/>
  <c r="N491" i="33"/>
  <c r="N492" i="33"/>
  <c r="N493" i="33"/>
  <c r="N494" i="33"/>
  <c r="N495" i="33"/>
  <c r="N496" i="33"/>
  <c r="N497" i="33"/>
  <c r="N498" i="33"/>
  <c r="N499" i="33"/>
  <c r="N500" i="33"/>
  <c r="N501" i="33"/>
  <c r="N502" i="33"/>
  <c r="N503" i="33"/>
  <c r="N504" i="33"/>
  <c r="N505" i="33"/>
  <c r="N506" i="33"/>
  <c r="N507" i="33"/>
  <c r="N508" i="33"/>
  <c r="N509" i="33"/>
  <c r="N510" i="33"/>
  <c r="N511" i="33"/>
  <c r="N512" i="33"/>
  <c r="N513" i="33"/>
  <c r="N514" i="33"/>
  <c r="N515" i="33"/>
  <c r="N516" i="33"/>
  <c r="N517" i="33"/>
  <c r="N518" i="33"/>
  <c r="N519" i="33"/>
  <c r="N520" i="33"/>
  <c r="N521" i="33"/>
  <c r="N522" i="33"/>
  <c r="N523" i="33"/>
  <c r="N524" i="33"/>
  <c r="N525" i="33"/>
  <c r="N526" i="33"/>
  <c r="N527" i="33"/>
  <c r="N528" i="33"/>
  <c r="N529" i="33"/>
  <c r="N530" i="33"/>
  <c r="N531" i="33"/>
  <c r="N532" i="33"/>
  <c r="N533" i="33"/>
  <c r="N534" i="33"/>
  <c r="N535" i="33"/>
  <c r="N536" i="33"/>
  <c r="N537" i="33"/>
  <c r="N538" i="33"/>
  <c r="N539" i="33"/>
  <c r="N540" i="33"/>
  <c r="N541" i="33"/>
  <c r="N542" i="33"/>
  <c r="N543" i="33"/>
  <c r="N544" i="33"/>
  <c r="N545" i="33"/>
  <c r="N546" i="33"/>
  <c r="N547" i="33"/>
  <c r="N548" i="33"/>
  <c r="N549" i="33"/>
  <c r="N550" i="33"/>
  <c r="N551" i="33"/>
  <c r="N552" i="33"/>
  <c r="N553" i="33"/>
  <c r="N554" i="33"/>
  <c r="N555" i="33"/>
  <c r="N556" i="33"/>
  <c r="N557" i="33"/>
  <c r="N558" i="33"/>
  <c r="N559" i="33"/>
  <c r="N560" i="33"/>
  <c r="N561" i="33"/>
  <c r="N562" i="33"/>
  <c r="N563" i="33"/>
  <c r="N4" i="33"/>
  <c r="V58" i="21" l="1"/>
  <c r="N52" i="2" l="1"/>
  <c r="D57" i="29"/>
  <c r="D58" i="29" s="1"/>
  <c r="BC15" i="22"/>
  <c r="BB15" i="22"/>
  <c r="D56" i="17"/>
  <c r="E56" i="17"/>
  <c r="F56" i="17"/>
  <c r="G56" i="17"/>
  <c r="H56" i="17"/>
  <c r="I56" i="17"/>
  <c r="E55" i="17"/>
  <c r="F55" i="17"/>
  <c r="G55" i="17"/>
  <c r="H55" i="17"/>
  <c r="I55" i="17"/>
  <c r="D55" i="17"/>
  <c r="H28" i="22"/>
  <c r="M5" i="33" l="1"/>
  <c r="M6" i="33"/>
  <c r="M7" i="33"/>
  <c r="M8" i="33"/>
  <c r="M9" i="33"/>
  <c r="M10" i="33"/>
  <c r="M11" i="33"/>
  <c r="M12" i="33"/>
  <c r="M13" i="33"/>
  <c r="M14" i="33"/>
  <c r="M15" i="33"/>
  <c r="M16" i="33"/>
  <c r="M17" i="33"/>
  <c r="M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113" i="33"/>
  <c r="M114" i="33"/>
  <c r="M115" i="33"/>
  <c r="M116" i="33"/>
  <c r="M117" i="33"/>
  <c r="M118" i="33"/>
  <c r="M119" i="33"/>
  <c r="M120" i="33"/>
  <c r="M121" i="33"/>
  <c r="M122" i="33"/>
  <c r="M123" i="33"/>
  <c r="M124" i="33"/>
  <c r="M125" i="33"/>
  <c r="M126" i="33"/>
  <c r="M127" i="33"/>
  <c r="M128" i="33"/>
  <c r="M129" i="33"/>
  <c r="M130" i="33"/>
  <c r="M131" i="33"/>
  <c r="M132" i="33"/>
  <c r="M133" i="33"/>
  <c r="M134" i="33"/>
  <c r="M13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53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3" i="33"/>
  <c r="M194" i="33"/>
  <c r="M195" i="33"/>
  <c r="M196" i="33"/>
  <c r="M197" i="33"/>
  <c r="M198" i="33"/>
  <c r="M199" i="33"/>
  <c r="M200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6" i="33"/>
  <c r="M217" i="33"/>
  <c r="M218" i="33"/>
  <c r="M219" i="33"/>
  <c r="M220" i="33"/>
  <c r="M221" i="33"/>
  <c r="M222" i="33"/>
  <c r="M223" i="33"/>
  <c r="M224" i="33"/>
  <c r="M225" i="33"/>
  <c r="M226" i="33"/>
  <c r="M227" i="33"/>
  <c r="M228" i="33"/>
  <c r="M229" i="33"/>
  <c r="M230" i="33"/>
  <c r="M231" i="33"/>
  <c r="M232" i="33"/>
  <c r="M233" i="33"/>
  <c r="M234" i="33"/>
  <c r="M235" i="33"/>
  <c r="M236" i="33"/>
  <c r="M237" i="33"/>
  <c r="M238" i="33"/>
  <c r="M239" i="33"/>
  <c r="M240" i="33"/>
  <c r="M241" i="33"/>
  <c r="M242" i="33"/>
  <c r="M243" i="33"/>
  <c r="M244" i="33"/>
  <c r="M245" i="33"/>
  <c r="M246" i="33"/>
  <c r="M247" i="33"/>
  <c r="M248" i="33"/>
  <c r="M249" i="33"/>
  <c r="M250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3" i="33"/>
  <c r="M264" i="33"/>
  <c r="M265" i="33"/>
  <c r="M266" i="33"/>
  <c r="M267" i="33"/>
  <c r="M268" i="33"/>
  <c r="M269" i="33"/>
  <c r="M270" i="33"/>
  <c r="M271" i="33"/>
  <c r="M272" i="33"/>
  <c r="M273" i="33"/>
  <c r="M274" i="33"/>
  <c r="M275" i="33"/>
  <c r="M276" i="33"/>
  <c r="M277" i="33"/>
  <c r="M278" i="33"/>
  <c r="M279" i="33"/>
  <c r="M280" i="33"/>
  <c r="M281" i="33"/>
  <c r="M282" i="33"/>
  <c r="M283" i="33"/>
  <c r="M284" i="33"/>
  <c r="M285" i="33"/>
  <c r="M286" i="33"/>
  <c r="M287" i="33"/>
  <c r="M288" i="33"/>
  <c r="M289" i="33"/>
  <c r="M290" i="33"/>
  <c r="M291" i="33"/>
  <c r="M292" i="33"/>
  <c r="M293" i="33"/>
  <c r="M294" i="33"/>
  <c r="M295" i="33"/>
  <c r="M296" i="33"/>
  <c r="M297" i="33"/>
  <c r="M298" i="33"/>
  <c r="M299" i="33"/>
  <c r="M300" i="33"/>
  <c r="M301" i="33"/>
  <c r="M302" i="33"/>
  <c r="M303" i="33"/>
  <c r="M304" i="33"/>
  <c r="M305" i="33"/>
  <c r="M306" i="33"/>
  <c r="M307" i="33"/>
  <c r="M308" i="33"/>
  <c r="M309" i="33"/>
  <c r="M310" i="33"/>
  <c r="M311" i="33"/>
  <c r="M312" i="33"/>
  <c r="M313" i="33"/>
  <c r="M314" i="33"/>
  <c r="M315" i="33"/>
  <c r="M316" i="33"/>
  <c r="M317" i="33"/>
  <c r="M318" i="33"/>
  <c r="M319" i="33"/>
  <c r="M320" i="33"/>
  <c r="M321" i="33"/>
  <c r="M322" i="33"/>
  <c r="M323" i="33"/>
  <c r="M324" i="33"/>
  <c r="M325" i="33"/>
  <c r="M326" i="33"/>
  <c r="M327" i="33"/>
  <c r="M328" i="33"/>
  <c r="M329" i="33"/>
  <c r="M330" i="33"/>
  <c r="M331" i="33"/>
  <c r="M332" i="33"/>
  <c r="M333" i="33"/>
  <c r="M334" i="33"/>
  <c r="M335" i="33"/>
  <c r="M336" i="33"/>
  <c r="M337" i="33"/>
  <c r="M338" i="33"/>
  <c r="M339" i="33"/>
  <c r="M340" i="33"/>
  <c r="M341" i="33"/>
  <c r="M342" i="33"/>
  <c r="M343" i="33"/>
  <c r="M344" i="33"/>
  <c r="M345" i="33"/>
  <c r="M346" i="33"/>
  <c r="M347" i="33"/>
  <c r="M348" i="33"/>
  <c r="M349" i="33"/>
  <c r="M350" i="33"/>
  <c r="M351" i="33"/>
  <c r="M352" i="33"/>
  <c r="M353" i="33"/>
  <c r="M354" i="33"/>
  <c r="M355" i="33"/>
  <c r="M356" i="33"/>
  <c r="M357" i="33"/>
  <c r="M358" i="33"/>
  <c r="M359" i="33"/>
  <c r="M360" i="33"/>
  <c r="M361" i="33"/>
  <c r="M362" i="33"/>
  <c r="M363" i="33"/>
  <c r="M364" i="33"/>
  <c r="M365" i="33"/>
  <c r="M366" i="33"/>
  <c r="M367" i="33"/>
  <c r="M368" i="33"/>
  <c r="M369" i="33"/>
  <c r="M370" i="33"/>
  <c r="M371" i="33"/>
  <c r="M372" i="33"/>
  <c r="M373" i="33"/>
  <c r="M374" i="33"/>
  <c r="M375" i="33"/>
  <c r="M376" i="33"/>
  <c r="M377" i="33"/>
  <c r="M378" i="33"/>
  <c r="M379" i="33"/>
  <c r="M380" i="33"/>
  <c r="M381" i="33"/>
  <c r="M382" i="33"/>
  <c r="M383" i="33"/>
  <c r="M384" i="33"/>
  <c r="M385" i="33"/>
  <c r="M386" i="33"/>
  <c r="M387" i="33"/>
  <c r="M388" i="33"/>
  <c r="M389" i="33"/>
  <c r="M390" i="33"/>
  <c r="M391" i="33"/>
  <c r="M392" i="33"/>
  <c r="M393" i="33"/>
  <c r="M394" i="33"/>
  <c r="M395" i="33"/>
  <c r="M396" i="33"/>
  <c r="M397" i="33"/>
  <c r="M398" i="33"/>
  <c r="M399" i="33"/>
  <c r="M400" i="33"/>
  <c r="M401" i="33"/>
  <c r="M402" i="33"/>
  <c r="M403" i="33"/>
  <c r="M404" i="33"/>
  <c r="M405" i="33"/>
  <c r="M406" i="33"/>
  <c r="M407" i="33"/>
  <c r="M408" i="33"/>
  <c r="M409" i="33"/>
  <c r="M410" i="33"/>
  <c r="M411" i="33"/>
  <c r="M412" i="33"/>
  <c r="M413" i="33"/>
  <c r="M414" i="33"/>
  <c r="M415" i="33"/>
  <c r="M416" i="33"/>
  <c r="M417" i="33"/>
  <c r="M418" i="33"/>
  <c r="M419" i="33"/>
  <c r="M420" i="33"/>
  <c r="M421" i="33"/>
  <c r="M422" i="33"/>
  <c r="M423" i="33"/>
  <c r="M424" i="33"/>
  <c r="M425" i="33"/>
  <c r="M426" i="33"/>
  <c r="M427" i="33"/>
  <c r="M428" i="33"/>
  <c r="M429" i="33"/>
  <c r="M430" i="33"/>
  <c r="M431" i="33"/>
  <c r="M432" i="33"/>
  <c r="M433" i="33"/>
  <c r="M434" i="33"/>
  <c r="M435" i="33"/>
  <c r="M436" i="33"/>
  <c r="M437" i="33"/>
  <c r="M438" i="33"/>
  <c r="M439" i="33"/>
  <c r="M440" i="33"/>
  <c r="M441" i="33"/>
  <c r="M442" i="33"/>
  <c r="M443" i="33"/>
  <c r="M444" i="33"/>
  <c r="M445" i="33"/>
  <c r="M446" i="33"/>
  <c r="M447" i="33"/>
  <c r="M448" i="33"/>
  <c r="M449" i="33"/>
  <c r="M450" i="33"/>
  <c r="M451" i="33"/>
  <c r="M452" i="33"/>
  <c r="M453" i="33"/>
  <c r="M454" i="33"/>
  <c r="M455" i="33"/>
  <c r="M456" i="33"/>
  <c r="M457" i="33"/>
  <c r="M458" i="33"/>
  <c r="M459" i="33"/>
  <c r="M460" i="33"/>
  <c r="M461" i="33"/>
  <c r="M462" i="33"/>
  <c r="M463" i="33"/>
  <c r="M464" i="33"/>
  <c r="M465" i="33"/>
  <c r="M466" i="33"/>
  <c r="M467" i="33"/>
  <c r="M468" i="33"/>
  <c r="M469" i="33"/>
  <c r="M470" i="33"/>
  <c r="M471" i="33"/>
  <c r="M472" i="33"/>
  <c r="M473" i="33"/>
  <c r="M474" i="33"/>
  <c r="M475" i="33"/>
  <c r="M476" i="33"/>
  <c r="M477" i="33"/>
  <c r="M478" i="33"/>
  <c r="M479" i="33"/>
  <c r="M480" i="33"/>
  <c r="M481" i="33"/>
  <c r="M482" i="33"/>
  <c r="M483" i="33"/>
  <c r="M484" i="33"/>
  <c r="M485" i="33"/>
  <c r="M486" i="33"/>
  <c r="M487" i="33"/>
  <c r="M488" i="33"/>
  <c r="M489" i="33"/>
  <c r="M490" i="33"/>
  <c r="M491" i="33"/>
  <c r="M492" i="33"/>
  <c r="M493" i="33"/>
  <c r="M494" i="33"/>
  <c r="M495" i="33"/>
  <c r="M496" i="33"/>
  <c r="M497" i="33"/>
  <c r="M498" i="33"/>
  <c r="M499" i="33"/>
  <c r="M500" i="33"/>
  <c r="M501" i="33"/>
  <c r="M502" i="33"/>
  <c r="M503" i="33"/>
  <c r="M504" i="33"/>
  <c r="M505" i="33"/>
  <c r="M506" i="33"/>
  <c r="M507" i="33"/>
  <c r="M508" i="33"/>
  <c r="M509" i="33"/>
  <c r="M510" i="33"/>
  <c r="M511" i="33"/>
  <c r="M512" i="33"/>
  <c r="M513" i="33"/>
  <c r="M514" i="33"/>
  <c r="M515" i="33"/>
  <c r="M516" i="33"/>
  <c r="M517" i="33"/>
  <c r="M518" i="33"/>
  <c r="M519" i="33"/>
  <c r="M520" i="33"/>
  <c r="M521" i="33"/>
  <c r="M522" i="33"/>
  <c r="M523" i="33"/>
  <c r="M524" i="33"/>
  <c r="M525" i="33"/>
  <c r="M526" i="33"/>
  <c r="M527" i="33"/>
  <c r="M528" i="33"/>
  <c r="M529" i="33"/>
  <c r="M530" i="33"/>
  <c r="M531" i="33"/>
  <c r="M532" i="33"/>
  <c r="M533" i="33"/>
  <c r="M534" i="33"/>
  <c r="M535" i="33"/>
  <c r="M536" i="33"/>
  <c r="M537" i="33"/>
  <c r="M538" i="33"/>
  <c r="M539" i="33"/>
  <c r="M540" i="33"/>
  <c r="M541" i="33"/>
  <c r="M542" i="33"/>
  <c r="M543" i="33"/>
  <c r="M544" i="33"/>
  <c r="M545" i="33"/>
  <c r="M546" i="33"/>
  <c r="M547" i="33"/>
  <c r="M548" i="33"/>
  <c r="M549" i="33"/>
  <c r="M550" i="33"/>
  <c r="M551" i="33"/>
  <c r="M552" i="33"/>
  <c r="M553" i="33"/>
  <c r="M554" i="33"/>
  <c r="M555" i="33"/>
  <c r="M556" i="33"/>
  <c r="M557" i="33"/>
  <c r="M558" i="33"/>
  <c r="M559" i="33"/>
  <c r="M560" i="33"/>
  <c r="M561" i="33"/>
  <c r="M562" i="33"/>
  <c r="M563" i="33"/>
  <c r="M4" i="33"/>
  <c r="I1880" i="20" l="1"/>
  <c r="I1881" i="20"/>
  <c r="I1882" i="20"/>
  <c r="I1883" i="20"/>
  <c r="I1884" i="20"/>
  <c r="I1885" i="20"/>
  <c r="I1886" i="20"/>
  <c r="I1887" i="20"/>
  <c r="I1888" i="20"/>
  <c r="I1889" i="20"/>
  <c r="I1890" i="20"/>
  <c r="I1891" i="20"/>
  <c r="I1892" i="20"/>
  <c r="I1893" i="20"/>
  <c r="I1894" i="20"/>
  <c r="I1895" i="20"/>
  <c r="I1896" i="20"/>
  <c r="I1897" i="20"/>
  <c r="I1898" i="20"/>
  <c r="I1899" i="20"/>
  <c r="I1900" i="20"/>
  <c r="I1901" i="20"/>
  <c r="I1902" i="20"/>
  <c r="I1903" i="20"/>
  <c r="I1904" i="20"/>
  <c r="I1905" i="20"/>
  <c r="I1906" i="20"/>
  <c r="I1907" i="20"/>
  <c r="I1908" i="20"/>
  <c r="I1909" i="20"/>
  <c r="I1910" i="20"/>
  <c r="I1911" i="20"/>
  <c r="I1912" i="20"/>
  <c r="I1913" i="20"/>
  <c r="I1914" i="20"/>
  <c r="I1915" i="20"/>
  <c r="I1916" i="20"/>
  <c r="I1917" i="20"/>
  <c r="I1918" i="20"/>
  <c r="I1919" i="20"/>
  <c r="I1920" i="20"/>
  <c r="I1921" i="20"/>
  <c r="I1922" i="20"/>
  <c r="I1923" i="20"/>
  <c r="I1924" i="20"/>
  <c r="I1925" i="20"/>
  <c r="I1926" i="20"/>
  <c r="I1927" i="20"/>
  <c r="I1928" i="20"/>
  <c r="I1929" i="20"/>
  <c r="I1930" i="20"/>
  <c r="I1931" i="20"/>
  <c r="I1932" i="20"/>
  <c r="I1933" i="20"/>
  <c r="I1934" i="20"/>
  <c r="I1935" i="20"/>
  <c r="I1936" i="20"/>
  <c r="I1937" i="20"/>
  <c r="I1938" i="20"/>
  <c r="I1939" i="20"/>
  <c r="I1940" i="20"/>
  <c r="I1941" i="20"/>
  <c r="I1942" i="20"/>
  <c r="I1943" i="20"/>
  <c r="I1944" i="20"/>
  <c r="I1945" i="20"/>
  <c r="I1946" i="20"/>
  <c r="I1947" i="20"/>
  <c r="I1948" i="20"/>
  <c r="I1949" i="20"/>
  <c r="I1950" i="20"/>
  <c r="I1951" i="20"/>
  <c r="I1952" i="20"/>
  <c r="I1953" i="20"/>
  <c r="I1954" i="20"/>
  <c r="I1955" i="20"/>
  <c r="I1956" i="20"/>
  <c r="I1957" i="20"/>
  <c r="I1958" i="20"/>
  <c r="I1959" i="20"/>
  <c r="I1960" i="20"/>
  <c r="I1961" i="20"/>
  <c r="I1962" i="20"/>
  <c r="I1963" i="20"/>
  <c r="I1964" i="20"/>
  <c r="I1965" i="20"/>
  <c r="I1966" i="20"/>
  <c r="I1967" i="20"/>
  <c r="I1968" i="20"/>
  <c r="I1969" i="20"/>
  <c r="I1970" i="20"/>
  <c r="I1971" i="20"/>
  <c r="I1972" i="20"/>
  <c r="I1973" i="20"/>
  <c r="I1974" i="20"/>
  <c r="I1975" i="20"/>
  <c r="I1976" i="20"/>
  <c r="I1977" i="20"/>
  <c r="I1978" i="20"/>
  <c r="I1979" i="20"/>
  <c r="I1980" i="20"/>
  <c r="I1981" i="20"/>
  <c r="I1982" i="20"/>
  <c r="I1983" i="20"/>
  <c r="I1984" i="20"/>
  <c r="I1985" i="20"/>
  <c r="I1986" i="20"/>
  <c r="I1987" i="20"/>
  <c r="I1988" i="20"/>
  <c r="I1989" i="20"/>
  <c r="I1990" i="20"/>
  <c r="I1991" i="20"/>
  <c r="I1992" i="20"/>
  <c r="I1993" i="20"/>
  <c r="I1994" i="20"/>
  <c r="I1995" i="20"/>
  <c r="I1996" i="20"/>
  <c r="I1997" i="20"/>
  <c r="I1998" i="20"/>
  <c r="I1999" i="20"/>
  <c r="I2000" i="20"/>
  <c r="I2001" i="20"/>
  <c r="I2002" i="20"/>
  <c r="I2003" i="20"/>
  <c r="I2004" i="20"/>
  <c r="I2005" i="20"/>
  <c r="I2006" i="20"/>
  <c r="I2007" i="20"/>
  <c r="I2008" i="20"/>
  <c r="I2009" i="20"/>
  <c r="I2010" i="20"/>
  <c r="I2011" i="20"/>
  <c r="I2012" i="20"/>
  <c r="I2013" i="20"/>
  <c r="I2014" i="20"/>
  <c r="I2015" i="20"/>
  <c r="I2016" i="20"/>
  <c r="I2017" i="20"/>
  <c r="I2018" i="20"/>
  <c r="I2019" i="20"/>
  <c r="I2020" i="20"/>
  <c r="I2021" i="20"/>
  <c r="I2022" i="20"/>
  <c r="I2023" i="20"/>
  <c r="I2024" i="20"/>
  <c r="I2025" i="20"/>
  <c r="I2026" i="20"/>
  <c r="I2027" i="20"/>
  <c r="I2028" i="20"/>
  <c r="I2029" i="20"/>
  <c r="I2030" i="20"/>
  <c r="I2031" i="20"/>
  <c r="I2032" i="20"/>
  <c r="I2033" i="20"/>
  <c r="I2034" i="20"/>
  <c r="I2035" i="20"/>
  <c r="I2036" i="20"/>
  <c r="I2037" i="20"/>
  <c r="I2038" i="20"/>
  <c r="I2039" i="20"/>
  <c r="I2040" i="20"/>
  <c r="I2041" i="20"/>
  <c r="I2042" i="20"/>
  <c r="I2043" i="20"/>
  <c r="I2044" i="20"/>
  <c r="I2045" i="20"/>
  <c r="I2046" i="20"/>
  <c r="I2047" i="20"/>
  <c r="I2048" i="20"/>
  <c r="I2049" i="20"/>
  <c r="I2050" i="20"/>
  <c r="I2051" i="20"/>
  <c r="I2052" i="20"/>
  <c r="I2053" i="20"/>
  <c r="I2054" i="20"/>
  <c r="I2055" i="20"/>
  <c r="I2056" i="20"/>
  <c r="I2057" i="20"/>
  <c r="I2058" i="20"/>
  <c r="I2059" i="20"/>
  <c r="I2060" i="20"/>
  <c r="I2061" i="20"/>
  <c r="I2062" i="20"/>
  <c r="I2063" i="20"/>
  <c r="I2064" i="20"/>
  <c r="I2065" i="20"/>
  <c r="I2066" i="20"/>
  <c r="I2067" i="20"/>
  <c r="I2068" i="20"/>
  <c r="I2069" i="20"/>
  <c r="I2070" i="20"/>
  <c r="I2071" i="20"/>
  <c r="I2072" i="20"/>
  <c r="I2073" i="20"/>
  <c r="I2074" i="20"/>
  <c r="I2075" i="20"/>
  <c r="I2076" i="20"/>
  <c r="I2077" i="20"/>
  <c r="I2078" i="20"/>
  <c r="I2079" i="20"/>
  <c r="I2080" i="20"/>
  <c r="I2081" i="20"/>
  <c r="I2082" i="20"/>
  <c r="I2083" i="20"/>
  <c r="I2084" i="20"/>
  <c r="I2085" i="20"/>
  <c r="I2086" i="20"/>
  <c r="I2087" i="20"/>
  <c r="I2088" i="20"/>
  <c r="I2089" i="20"/>
  <c r="I2090" i="20"/>
  <c r="I2091" i="20"/>
  <c r="I2092" i="20"/>
  <c r="I2093" i="20"/>
  <c r="I2094" i="20"/>
  <c r="I2095" i="20"/>
  <c r="I2096" i="20"/>
  <c r="I2097" i="20"/>
  <c r="I2098" i="20"/>
  <c r="I2099" i="20"/>
  <c r="I2100" i="20"/>
  <c r="I2101" i="20"/>
  <c r="I2102" i="20"/>
  <c r="I2103" i="20"/>
  <c r="I2104" i="20"/>
  <c r="I2105" i="20"/>
  <c r="I2106" i="20"/>
  <c r="I2107" i="20"/>
  <c r="I2108" i="20"/>
  <c r="I2109" i="20"/>
  <c r="I2110" i="20"/>
  <c r="I2111" i="20"/>
  <c r="I2112" i="20"/>
  <c r="I2113" i="20"/>
  <c r="I2114" i="20"/>
  <c r="I2115" i="20"/>
  <c r="I2116" i="20"/>
  <c r="I2117" i="20"/>
  <c r="I2118" i="20"/>
  <c r="I2119" i="20"/>
  <c r="I2120" i="20"/>
  <c r="I2121" i="20"/>
  <c r="I2122" i="20"/>
  <c r="I2123" i="20"/>
  <c r="I2124" i="20"/>
  <c r="I2125" i="20"/>
  <c r="I2126" i="20"/>
  <c r="I2127" i="20"/>
  <c r="I2128" i="20"/>
  <c r="I2129" i="20"/>
  <c r="I2130" i="20"/>
  <c r="I2131" i="20"/>
  <c r="I2132" i="20"/>
  <c r="I2133" i="20"/>
  <c r="I2134" i="20"/>
  <c r="I2135" i="20"/>
  <c r="I2136" i="20"/>
  <c r="I2137" i="20"/>
  <c r="I2138" i="20"/>
  <c r="I2139" i="20"/>
  <c r="I2140" i="20"/>
  <c r="I2141" i="20"/>
  <c r="I2142" i="20"/>
  <c r="I2143" i="20"/>
  <c r="I2144" i="20"/>
  <c r="I2145" i="20"/>
  <c r="I2146" i="20"/>
  <c r="I2147" i="20"/>
  <c r="I2148" i="20"/>
  <c r="I2149" i="20"/>
  <c r="I2150" i="20"/>
  <c r="I2151" i="20"/>
  <c r="I2152" i="20"/>
  <c r="I2153" i="20"/>
  <c r="I2154" i="20"/>
  <c r="I2155" i="20"/>
  <c r="I2156" i="20"/>
  <c r="I2157" i="20"/>
  <c r="I2158" i="20"/>
  <c r="I2159" i="20"/>
  <c r="I2160" i="20"/>
  <c r="I2161" i="20"/>
  <c r="I2162" i="20"/>
  <c r="I2163" i="20"/>
  <c r="I2164" i="20"/>
  <c r="I2165" i="20"/>
  <c r="I2166" i="20"/>
  <c r="I2167" i="20"/>
  <c r="I2168" i="20"/>
  <c r="I2169" i="20"/>
  <c r="I2170" i="20"/>
  <c r="I2171" i="20"/>
  <c r="I2172" i="20"/>
  <c r="I2173" i="20"/>
  <c r="I2174" i="20"/>
  <c r="I2175" i="20"/>
  <c r="I2176" i="20"/>
  <c r="I2177" i="20"/>
  <c r="I2178" i="20"/>
  <c r="I2179" i="20"/>
  <c r="I2180" i="20"/>
  <c r="I2181" i="20"/>
  <c r="I2182" i="20"/>
  <c r="I2183" i="20"/>
  <c r="I2184" i="20"/>
  <c r="I2185" i="20"/>
  <c r="I2186" i="20"/>
  <c r="I2187" i="20"/>
  <c r="I2188" i="20"/>
  <c r="I2189" i="20"/>
  <c r="I2190" i="20"/>
  <c r="I2191" i="20"/>
  <c r="I2192" i="20"/>
  <c r="I2193" i="20"/>
  <c r="I2194" i="20"/>
  <c r="I2195" i="20"/>
  <c r="I2196" i="20"/>
  <c r="I2197" i="20"/>
  <c r="I2198" i="20"/>
  <c r="I2199" i="20"/>
  <c r="I2200" i="20"/>
  <c r="I2201" i="20"/>
  <c r="I2202" i="20"/>
  <c r="I2203" i="20"/>
  <c r="I2204" i="20"/>
  <c r="I2205" i="20"/>
  <c r="I2206" i="20"/>
  <c r="I2207" i="20"/>
  <c r="I2208" i="20"/>
  <c r="I2209" i="20"/>
  <c r="I2210" i="20"/>
  <c r="I2211" i="20"/>
  <c r="I2212" i="20"/>
  <c r="I2213" i="20"/>
  <c r="I2214" i="20"/>
  <c r="I2215" i="20"/>
  <c r="I2216" i="20"/>
  <c r="I2217" i="20"/>
  <c r="I2218" i="20"/>
  <c r="I2219" i="20"/>
  <c r="I2220" i="20"/>
  <c r="I2221" i="20"/>
  <c r="I2222" i="20"/>
  <c r="I2223" i="20"/>
  <c r="I2224" i="20"/>
  <c r="I2225" i="20"/>
  <c r="I2226" i="20"/>
  <c r="I2227" i="20"/>
  <c r="I2228" i="20"/>
  <c r="I2229" i="20"/>
  <c r="I2230" i="20"/>
  <c r="I2231" i="20"/>
  <c r="I2232" i="20"/>
  <c r="I2233" i="20"/>
  <c r="I2234" i="20"/>
  <c r="I2235" i="20"/>
  <c r="I2236" i="20"/>
  <c r="I2237" i="20"/>
  <c r="I2238" i="20"/>
  <c r="I2239" i="20"/>
  <c r="I2240" i="20"/>
  <c r="I2241" i="20"/>
  <c r="I2242" i="20"/>
  <c r="I2243" i="20"/>
  <c r="I2244" i="20"/>
  <c r="I2245" i="20"/>
  <c r="I2246" i="20"/>
  <c r="I2247" i="20"/>
  <c r="I2248" i="20"/>
  <c r="I2249" i="20"/>
  <c r="I2250" i="20"/>
  <c r="I2251" i="20"/>
  <c r="I2252" i="20"/>
  <c r="I2253" i="20"/>
  <c r="I2254" i="20"/>
  <c r="I2255" i="20"/>
  <c r="I2256" i="20"/>
  <c r="I2257" i="20"/>
  <c r="I2258" i="20"/>
  <c r="I2259" i="20"/>
  <c r="I2260" i="20"/>
  <c r="I2261" i="20"/>
  <c r="I2262" i="20"/>
  <c r="I2263" i="20"/>
  <c r="I2264" i="20"/>
  <c r="I2265" i="20"/>
  <c r="I2266" i="20"/>
  <c r="I2267" i="20"/>
  <c r="I2268" i="20"/>
  <c r="I2269" i="20"/>
  <c r="I2270" i="20"/>
  <c r="I2271" i="20"/>
  <c r="I2272" i="20"/>
  <c r="I2273" i="20"/>
  <c r="I2274" i="20"/>
  <c r="I2275" i="20"/>
  <c r="I2276" i="20"/>
  <c r="I2277" i="20"/>
  <c r="I2278" i="20"/>
  <c r="I2279" i="20"/>
  <c r="I2280" i="20"/>
  <c r="I2281" i="20"/>
  <c r="I2282" i="20"/>
  <c r="I2283" i="20"/>
  <c r="I2284" i="20"/>
  <c r="I2285" i="20"/>
  <c r="I2286" i="20"/>
  <c r="I2287" i="20"/>
  <c r="I2288" i="20"/>
  <c r="I2289" i="20"/>
  <c r="I2290" i="20"/>
  <c r="I2291" i="20"/>
  <c r="I2292" i="20"/>
  <c r="I2293" i="20"/>
  <c r="I2294" i="20"/>
  <c r="I2295" i="20"/>
  <c r="I2296" i="20"/>
  <c r="I2297" i="20"/>
  <c r="I2298" i="20"/>
  <c r="I2299" i="20"/>
  <c r="I2300" i="20"/>
  <c r="I2301" i="20"/>
  <c r="I2302" i="20"/>
  <c r="I2303" i="20"/>
  <c r="I2304" i="20"/>
  <c r="I2305" i="20"/>
  <c r="I2306" i="20"/>
  <c r="I2307" i="20"/>
  <c r="I2308" i="20"/>
  <c r="I2309" i="20"/>
  <c r="I2310" i="20"/>
  <c r="I2311" i="20"/>
  <c r="I2312" i="20"/>
  <c r="I2313" i="20"/>
  <c r="I2314" i="20"/>
  <c r="I2315" i="20"/>
  <c r="I2316" i="20"/>
  <c r="I2317" i="20"/>
  <c r="I2318" i="20"/>
  <c r="I2319" i="20"/>
  <c r="I2320" i="20"/>
  <c r="I2321" i="20"/>
  <c r="I2322" i="20"/>
  <c r="I2323" i="20"/>
  <c r="I2324" i="20"/>
  <c r="I2325" i="20"/>
  <c r="I2326" i="20"/>
  <c r="I2327" i="20"/>
  <c r="I2328" i="20"/>
  <c r="I2329" i="20"/>
  <c r="I2330" i="20"/>
  <c r="I2331" i="20"/>
  <c r="I2332" i="20"/>
  <c r="I2333" i="20"/>
  <c r="I2334" i="20"/>
  <c r="I2335" i="20"/>
  <c r="I2336" i="20"/>
  <c r="I2337" i="20"/>
  <c r="I2338" i="20"/>
  <c r="I2339" i="20"/>
  <c r="I2340" i="20"/>
  <c r="I2341" i="20"/>
  <c r="I2342" i="20"/>
  <c r="I2343" i="20"/>
  <c r="I2344" i="20"/>
  <c r="I2345" i="20"/>
  <c r="I2346" i="20"/>
  <c r="I2347" i="20"/>
  <c r="I2348" i="20"/>
  <c r="I2349" i="20"/>
  <c r="I2350" i="20"/>
  <c r="I2351" i="20"/>
  <c r="I2352" i="20"/>
  <c r="I2353" i="20"/>
  <c r="I2354" i="20"/>
  <c r="I2355" i="20"/>
  <c r="I2356" i="20"/>
  <c r="I2357" i="20"/>
  <c r="I2358" i="20"/>
  <c r="I2359" i="20"/>
  <c r="I2360" i="20"/>
  <c r="I2361" i="20"/>
  <c r="I2362" i="20"/>
  <c r="I2363" i="20"/>
  <c r="I2364" i="20"/>
  <c r="I2365" i="20"/>
  <c r="I2366" i="20"/>
  <c r="I2367" i="20"/>
  <c r="I2368" i="20"/>
  <c r="I2369" i="20"/>
  <c r="I2370" i="20"/>
  <c r="I2371" i="20"/>
  <c r="I2372" i="20"/>
  <c r="I2373" i="20"/>
  <c r="I2374" i="20"/>
  <c r="I2375" i="20"/>
  <c r="I2376" i="20"/>
  <c r="I2377" i="20"/>
  <c r="I2378" i="20"/>
  <c r="I2379" i="20"/>
  <c r="I2380" i="20"/>
  <c r="I2381" i="20"/>
  <c r="I2382" i="20"/>
  <c r="I2383" i="20"/>
  <c r="I2384" i="20"/>
  <c r="I2385" i="20"/>
  <c r="I2386" i="20"/>
  <c r="I2387" i="20"/>
  <c r="I2388" i="20"/>
  <c r="I2389" i="20"/>
  <c r="I2390" i="20"/>
  <c r="I2391" i="20"/>
  <c r="I2392" i="20"/>
  <c r="I2393" i="20"/>
  <c r="I2394" i="20"/>
  <c r="I2395" i="20"/>
  <c r="I2396" i="20"/>
  <c r="I2397" i="20"/>
  <c r="I2398" i="20"/>
  <c r="I2399" i="20"/>
  <c r="I2400" i="20"/>
  <c r="I2401" i="20"/>
  <c r="I2402" i="20"/>
  <c r="I2403" i="20"/>
  <c r="I2404" i="20"/>
  <c r="I2405" i="20"/>
  <c r="I2406" i="20"/>
  <c r="I2407" i="20"/>
  <c r="I2408" i="20"/>
  <c r="I2409" i="20"/>
  <c r="I2410" i="20"/>
  <c r="I2411" i="20"/>
  <c r="I2412" i="20"/>
  <c r="I2413" i="20"/>
  <c r="I2414" i="20"/>
  <c r="I2415" i="20"/>
  <c r="I2416" i="20"/>
  <c r="I2417" i="20"/>
  <c r="I2418" i="20"/>
  <c r="I2419" i="20"/>
  <c r="I2420" i="20"/>
  <c r="I2421" i="20"/>
  <c r="I2422" i="20"/>
  <c r="I2423" i="20"/>
  <c r="I2424" i="20"/>
  <c r="I2425" i="20"/>
  <c r="I2426" i="20"/>
  <c r="I2427" i="20"/>
  <c r="I2428" i="20"/>
  <c r="I2429" i="20"/>
  <c r="I2430" i="20"/>
  <c r="I2431" i="20"/>
  <c r="I2432" i="20"/>
  <c r="I2433" i="20"/>
  <c r="I2434" i="20"/>
  <c r="I2435" i="20"/>
  <c r="I2436" i="20"/>
  <c r="I2437" i="20"/>
  <c r="I2438" i="20"/>
  <c r="I2439" i="20"/>
  <c r="I2440" i="20"/>
  <c r="I2441" i="20"/>
  <c r="I2442" i="20"/>
  <c r="I2443" i="20"/>
  <c r="I2444" i="20"/>
  <c r="I2445" i="20"/>
  <c r="I2446" i="20"/>
  <c r="I2447" i="20"/>
  <c r="I2448" i="20"/>
  <c r="I2449" i="20"/>
  <c r="I2450" i="20"/>
  <c r="I2451" i="20"/>
  <c r="I2452" i="20"/>
  <c r="I2453" i="20"/>
  <c r="I2454" i="20"/>
  <c r="I2455" i="20"/>
  <c r="I2456" i="20"/>
  <c r="I2457" i="20"/>
  <c r="I2458" i="20"/>
  <c r="I2459" i="20"/>
  <c r="I2460" i="20"/>
  <c r="I2461" i="20"/>
  <c r="I2462" i="20"/>
  <c r="I2463" i="20"/>
  <c r="I2464" i="20"/>
  <c r="I2465" i="20"/>
  <c r="I2466" i="20"/>
  <c r="I2467" i="20"/>
  <c r="I2468" i="20"/>
  <c r="I2469" i="20"/>
  <c r="I2470" i="20"/>
  <c r="I2471" i="20"/>
  <c r="I2472" i="20"/>
  <c r="I2473" i="20"/>
  <c r="I2474" i="20"/>
  <c r="I2475" i="20"/>
  <c r="I2476" i="20"/>
  <c r="I2477" i="20"/>
  <c r="I2478" i="20"/>
  <c r="I2479" i="20"/>
  <c r="I2480" i="20"/>
  <c r="I2481" i="20"/>
  <c r="I2482" i="20"/>
  <c r="I2483" i="20"/>
  <c r="I2484" i="20"/>
  <c r="I2485" i="20"/>
  <c r="I2486" i="20"/>
  <c r="I2487" i="20"/>
  <c r="I2488" i="20"/>
  <c r="I2489" i="20"/>
  <c r="I2490" i="20"/>
  <c r="I2491" i="20"/>
  <c r="I2492" i="20"/>
  <c r="I2493" i="20"/>
  <c r="I2494" i="20"/>
  <c r="I2495" i="20"/>
  <c r="I1879" i="20"/>
  <c r="L4" i="20"/>
  <c r="BA15" i="22" l="1"/>
  <c r="S53" i="9" l="1"/>
  <c r="M30" i="21" l="1"/>
  <c r="K30" i="21"/>
  <c r="F59" i="21" l="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58" i="21"/>
  <c r="W58" i="21"/>
  <c r="T83" i="21" l="1"/>
  <c r="W59" i="21" l="1"/>
  <c r="W60" i="21"/>
  <c r="W61" i="21"/>
  <c r="W62" i="21"/>
  <c r="W63" i="21"/>
  <c r="W64" i="21"/>
  <c r="W65" i="21"/>
  <c r="W66" i="21"/>
  <c r="W67" i="21"/>
  <c r="W68" i="21"/>
  <c r="W69" i="21"/>
  <c r="W70" i="21"/>
  <c r="W71" i="21"/>
  <c r="W72" i="21"/>
  <c r="W73" i="21"/>
  <c r="W74" i="21"/>
  <c r="W75" i="21"/>
  <c r="W76" i="21"/>
  <c r="W77" i="21"/>
  <c r="W78" i="21"/>
  <c r="W79" i="21"/>
  <c r="W80" i="21"/>
  <c r="W81" i="21"/>
  <c r="W82" i="21"/>
  <c r="W83" i="21"/>
  <c r="J56" i="21"/>
  <c r="K56" i="21"/>
  <c r="L56" i="21"/>
  <c r="M56" i="21"/>
  <c r="N56" i="21"/>
  <c r="O56" i="21"/>
  <c r="P56" i="21"/>
  <c r="Q56" i="21"/>
  <c r="R56" i="21"/>
  <c r="S56" i="21"/>
  <c r="I56" i="21"/>
  <c r="H56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61" i="21"/>
  <c r="T60" i="21"/>
  <c r="T59" i="21"/>
  <c r="T58" i="21"/>
  <c r="V59" i="21"/>
  <c r="V60" i="21"/>
  <c r="V61" i="21"/>
  <c r="V62" i="21"/>
  <c r="V63" i="21"/>
  <c r="V64" i="21"/>
  <c r="V65" i="21"/>
  <c r="V66" i="21"/>
  <c r="V67" i="21"/>
  <c r="V68" i="21"/>
  <c r="V69" i="21"/>
  <c r="V70" i="21"/>
  <c r="V71" i="21"/>
  <c r="V72" i="21"/>
  <c r="V73" i="21"/>
  <c r="V74" i="21"/>
  <c r="V75" i="21"/>
  <c r="V76" i="21"/>
  <c r="V77" i="21"/>
  <c r="V78" i="21"/>
  <c r="V79" i="21"/>
  <c r="V80" i="21"/>
  <c r="V81" i="21"/>
  <c r="V82" i="21"/>
  <c r="V83" i="21"/>
  <c r="T56" i="21" l="1"/>
  <c r="R13" i="15"/>
  <c r="R14" i="15"/>
  <c r="B8" i="18" l="1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7" i="18"/>
  <c r="S14" i="15" l="1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13" i="15"/>
  <c r="AR58" i="5" l="1"/>
  <c r="AS58" i="5"/>
  <c r="AY53" i="5"/>
  <c r="AK53" i="5"/>
  <c r="AY55" i="5"/>
  <c r="AY56" i="5"/>
  <c r="AY57" i="5"/>
  <c r="AL58" i="5"/>
  <c r="AR54" i="5"/>
  <c r="AR57" i="5"/>
  <c r="AR56" i="5"/>
  <c r="AY54" i="5"/>
  <c r="BA56" i="5"/>
  <c r="AK57" i="5"/>
  <c r="AL57" i="5" s="1"/>
  <c r="AY45" i="5"/>
  <c r="AY46" i="5"/>
  <c r="AY47" i="5"/>
  <c r="AY48" i="5"/>
  <c r="AY49" i="5"/>
  <c r="AY50" i="5"/>
  <c r="AY51" i="5"/>
  <c r="AY52" i="5"/>
  <c r="AY40" i="5"/>
  <c r="AY41" i="5"/>
  <c r="AY42" i="5"/>
  <c r="AY43" i="5"/>
  <c r="AY44" i="5"/>
  <c r="AY39" i="5"/>
  <c r="AY38" i="5"/>
  <c r="AE41" i="5" l="1"/>
  <c r="AE38" i="5"/>
  <c r="J53" i="4" l="1"/>
  <c r="J6" i="4"/>
  <c r="AI8" i="15"/>
  <c r="Z36" i="16" l="1"/>
  <c r="AM11" i="16"/>
  <c r="AL11" i="16"/>
  <c r="R50" i="15"/>
  <c r="R51" i="15"/>
  <c r="R52" i="15"/>
  <c r="R53" i="15"/>
  <c r="R54" i="15"/>
  <c r="R55" i="15"/>
  <c r="R48" i="15"/>
  <c r="AI50" i="15"/>
  <c r="X55" i="15"/>
  <c r="X53" i="15"/>
  <c r="Y53" i="15"/>
  <c r="Z53" i="15"/>
  <c r="X54" i="15"/>
  <c r="Y54" i="15"/>
  <c r="Z54" i="15"/>
  <c r="Y55" i="15"/>
  <c r="Z55" i="15"/>
  <c r="Z52" i="15"/>
  <c r="Y52" i="15"/>
  <c r="X52" i="15"/>
  <c r="U53" i="15"/>
  <c r="U54" i="15"/>
  <c r="U55" i="15"/>
  <c r="U52" i="15"/>
  <c r="T53" i="15"/>
  <c r="T54" i="15"/>
  <c r="T55" i="15"/>
  <c r="T52" i="15"/>
  <c r="N50" i="2"/>
  <c r="AQ6" i="16" l="1"/>
  <c r="AQ10" i="16"/>
  <c r="AQ7" i="16"/>
  <c r="AQ8" i="16"/>
  <c r="AQ9" i="16"/>
  <c r="AP7" i="16"/>
  <c r="AP8" i="16"/>
  <c r="AP9" i="16"/>
  <c r="AP10" i="16"/>
  <c r="AP6" i="16"/>
  <c r="Z53" i="4" l="1"/>
  <c r="Z52" i="4"/>
  <c r="X53" i="4"/>
  <c r="W53" i="4"/>
  <c r="W52" i="4"/>
  <c r="V53" i="4"/>
  <c r="X52" i="4"/>
  <c r="V52" i="4"/>
  <c r="W51" i="4"/>
  <c r="K29" i="21" l="1"/>
  <c r="AP57" i="5" l="1"/>
  <c r="M14" i="21" l="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5" i="21"/>
  <c r="M6" i="21"/>
  <c r="M7" i="21"/>
  <c r="M8" i="21"/>
  <c r="M9" i="21"/>
  <c r="M10" i="21"/>
  <c r="M11" i="21"/>
  <c r="M12" i="21"/>
  <c r="M13" i="21"/>
  <c r="M4" i="21"/>
  <c r="I57" i="29" l="1"/>
  <c r="H57" i="29"/>
  <c r="G57" i="29"/>
  <c r="F57" i="29"/>
  <c r="E57" i="29"/>
  <c r="M52" i="29"/>
  <c r="K57" i="29"/>
  <c r="K59" i="29"/>
  <c r="T53" i="4"/>
  <c r="T52" i="4"/>
  <c r="Q53" i="4"/>
  <c r="O53" i="4"/>
  <c r="L53" i="4"/>
  <c r="V52" i="2"/>
  <c r="J52" i="2"/>
  <c r="G52" i="2"/>
  <c r="Z57" i="5" l="1"/>
  <c r="AS38" i="5"/>
  <c r="E53" i="9" l="1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6" i="9"/>
  <c r="P58" i="5"/>
  <c r="BG58" i="5"/>
  <c r="T53" i="9" l="1"/>
  <c r="AB53" i="9"/>
  <c r="AA53" i="9"/>
  <c r="Z53" i="9"/>
  <c r="X53" i="9"/>
  <c r="W53" i="9"/>
  <c r="V53" i="9"/>
  <c r="U53" i="9"/>
  <c r="X6" i="9"/>
  <c r="AA6" i="9"/>
  <c r="T6" i="9"/>
  <c r="V6" i="9"/>
  <c r="Z17" i="16" l="1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16" i="16"/>
  <c r="AS40" i="5" l="1"/>
  <c r="AS39" i="5"/>
  <c r="G55" i="5" l="1"/>
  <c r="AR38" i="5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G15" i="22"/>
  <c r="G17" i="22" l="1"/>
  <c r="E16" i="22"/>
  <c r="G16" i="22"/>
  <c r="H59" i="29"/>
  <c r="J57" i="29"/>
  <c r="AR39" i="5" l="1"/>
  <c r="AP39" i="5" l="1"/>
  <c r="AP40" i="5"/>
  <c r="AS57" i="5" l="1"/>
  <c r="AS56" i="5"/>
  <c r="AS55" i="5"/>
  <c r="AS54" i="5"/>
  <c r="AS53" i="5"/>
  <c r="AS52" i="5"/>
  <c r="AS51" i="5"/>
  <c r="AS50" i="5"/>
  <c r="AS49" i="5"/>
  <c r="AS48" i="5"/>
  <c r="AS47" i="5"/>
  <c r="AS46" i="5"/>
  <c r="AS45" i="5"/>
  <c r="AS44" i="5"/>
  <c r="AS43" i="5"/>
  <c r="AS42" i="5"/>
  <c r="AS41" i="5"/>
  <c r="AZ38" i="5" l="1"/>
  <c r="BA38" i="5"/>
  <c r="AZ39" i="5"/>
  <c r="BA39" i="5"/>
  <c r="AZ40" i="5"/>
  <c r="BA40" i="5"/>
  <c r="AZ41" i="5"/>
  <c r="BA41" i="5"/>
  <c r="AZ42" i="5"/>
  <c r="BA42" i="5"/>
  <c r="AZ43" i="5"/>
  <c r="BA43" i="5"/>
  <c r="AZ44" i="5"/>
  <c r="BA44" i="5"/>
  <c r="AZ45" i="5"/>
  <c r="BA45" i="5"/>
  <c r="AZ46" i="5"/>
  <c r="BA46" i="5"/>
  <c r="AZ47" i="5"/>
  <c r="BA47" i="5"/>
  <c r="AZ48" i="5"/>
  <c r="BA48" i="5"/>
  <c r="AZ49" i="5"/>
  <c r="BA49" i="5"/>
  <c r="AZ50" i="5"/>
  <c r="BA50" i="5"/>
  <c r="AZ51" i="5"/>
  <c r="BA51" i="5"/>
  <c r="AZ52" i="5"/>
  <c r="BA52" i="5"/>
  <c r="AZ53" i="5"/>
  <c r="BA53" i="5"/>
  <c r="AZ54" i="5"/>
  <c r="BA54" i="5"/>
  <c r="BA55" i="5"/>
  <c r="K5" i="20"/>
  <c r="K6" i="20"/>
  <c r="K7" i="20"/>
  <c r="K8" i="20"/>
  <c r="K9" i="20"/>
  <c r="K10" i="20"/>
  <c r="K4" i="20"/>
  <c r="L5" i="20"/>
  <c r="L6" i="20"/>
  <c r="L7" i="20"/>
  <c r="L8" i="20"/>
  <c r="L9" i="20"/>
  <c r="L10" i="20"/>
  <c r="P10" i="5"/>
  <c r="AR40" i="5"/>
  <c r="G31" i="22" l="1"/>
  <c r="G30" i="22"/>
  <c r="AF36" i="22"/>
  <c r="AD36" i="22"/>
  <c r="AB36" i="22"/>
  <c r="Z36" i="22"/>
  <c r="X36" i="22"/>
  <c r="V36" i="22"/>
  <c r="T36" i="22"/>
  <c r="R36" i="22"/>
  <c r="P36" i="22"/>
  <c r="N36" i="22"/>
  <c r="L36" i="22"/>
  <c r="J36" i="22"/>
  <c r="H36" i="22"/>
  <c r="BA28" i="22"/>
  <c r="G36" i="22"/>
  <c r="I36" i="22"/>
  <c r="K36" i="22"/>
  <c r="M36" i="22"/>
  <c r="O36" i="22"/>
  <c r="Q36" i="22"/>
  <c r="S36" i="22"/>
  <c r="U36" i="22"/>
  <c r="W36" i="22"/>
  <c r="Y36" i="22"/>
  <c r="AA36" i="22"/>
  <c r="AC36" i="22"/>
  <c r="AE36" i="22"/>
  <c r="AG36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AF38" i="22"/>
  <c r="AG38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G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AE32" i="22"/>
  <c r="AF32" i="22"/>
  <c r="AG32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AC33" i="22"/>
  <c r="AD33" i="22"/>
  <c r="AE33" i="22"/>
  <c r="AF33" i="22"/>
  <c r="AG33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AA34" i="22"/>
  <c r="AB34" i="22"/>
  <c r="AC34" i="22"/>
  <c r="AD34" i="22"/>
  <c r="AE34" i="22"/>
  <c r="AF34" i="22"/>
  <c r="AG34" i="22"/>
  <c r="AH28" i="22"/>
  <c r="X4" i="22"/>
  <c r="X5" i="22" s="1"/>
  <c r="T4" i="22"/>
  <c r="T5" i="22" s="1"/>
  <c r="AJ38" i="22"/>
  <c r="AK38" i="22"/>
  <c r="AL38" i="22"/>
  <c r="AM38" i="22"/>
  <c r="AN38" i="22"/>
  <c r="AO38" i="22"/>
  <c r="AP38" i="22"/>
  <c r="AQ38" i="22"/>
  <c r="AR38" i="22"/>
  <c r="AS38" i="22"/>
  <c r="AT38" i="22"/>
  <c r="AU38" i="22"/>
  <c r="AV38" i="22"/>
  <c r="AW38" i="22"/>
  <c r="AX38" i="22"/>
  <c r="AY38" i="22"/>
  <c r="AZ38" i="22"/>
  <c r="BA38" i="22"/>
  <c r="AJ39" i="22"/>
  <c r="AK39" i="22"/>
  <c r="AL39" i="22"/>
  <c r="AM39" i="22"/>
  <c r="AN39" i="22"/>
  <c r="AO39" i="22"/>
  <c r="AP39" i="22"/>
  <c r="AQ39" i="22"/>
  <c r="AR39" i="22"/>
  <c r="AS39" i="22"/>
  <c r="AT39" i="22"/>
  <c r="AU39" i="22"/>
  <c r="AV39" i="22"/>
  <c r="AW39" i="22"/>
  <c r="AX39" i="22"/>
  <c r="AY39" i="22"/>
  <c r="AZ39" i="22"/>
  <c r="BA39" i="22"/>
  <c r="AI38" i="22"/>
  <c r="AI39" i="22"/>
  <c r="AH39" i="22"/>
  <c r="AH38" i="22"/>
  <c r="BB39" i="22" l="1"/>
  <c r="BC38" i="22"/>
  <c r="BC39" i="22"/>
  <c r="BD36" i="22" s="1"/>
  <c r="BB38" i="22"/>
  <c r="AR34" i="22"/>
  <c r="AO30" i="22"/>
  <c r="AI33" i="22"/>
  <c r="AR33" i="22"/>
  <c r="AQ32" i="22"/>
  <c r="AJ34" i="22"/>
  <c r="AX32" i="22"/>
  <c r="AW30" i="22"/>
  <c r="AQ33" i="22"/>
  <c r="AI32" i="22"/>
  <c r="AZ33" i="22"/>
  <c r="AZ34" i="22"/>
  <c r="AY32" i="22"/>
  <c r="AK34" i="22"/>
  <c r="AJ33" i="22"/>
  <c r="AL31" i="22"/>
  <c r="AT31" i="22"/>
  <c r="AY33" i="22"/>
  <c r="AP32" i="22"/>
  <c r="AS31" i="22"/>
  <c r="AV30" i="22"/>
  <c r="AY34" i="22"/>
  <c r="AQ34" i="22"/>
  <c r="AX33" i="22"/>
  <c r="AH32" i="22"/>
  <c r="AW32" i="22"/>
  <c r="AO32" i="22"/>
  <c r="AZ31" i="22"/>
  <c r="AR31" i="22"/>
  <c r="AJ31" i="22"/>
  <c r="AU30" i="22"/>
  <c r="AM30" i="22"/>
  <c r="AX34" i="22"/>
  <c r="AP34" i="22"/>
  <c r="AW33" i="22"/>
  <c r="AO33" i="22"/>
  <c r="AH31" i="22"/>
  <c r="AV32" i="22"/>
  <c r="AN32" i="22"/>
  <c r="AY31" i="22"/>
  <c r="AQ31" i="22"/>
  <c r="AI31" i="22"/>
  <c r="AT30" i="22"/>
  <c r="AL30" i="22"/>
  <c r="AW34" i="22"/>
  <c r="AO34" i="22"/>
  <c r="AQ28" i="22"/>
  <c r="AP33" i="22"/>
  <c r="AN33" i="22"/>
  <c r="AU32" i="22"/>
  <c r="AX31" i="22"/>
  <c r="BA30" i="22"/>
  <c r="AK30" i="22"/>
  <c r="AN34" i="22"/>
  <c r="AU33" i="22"/>
  <c r="AH34" i="22"/>
  <c r="AL32" i="22"/>
  <c r="AO31" i="22"/>
  <c r="AR30" i="22"/>
  <c r="AU34" i="22"/>
  <c r="AL33" i="22"/>
  <c r="AK32" i="22"/>
  <c r="AY30" i="22"/>
  <c r="AI30" i="22"/>
  <c r="AL34" i="22"/>
  <c r="BA31" i="22"/>
  <c r="AK31" i="22"/>
  <c r="AN30" i="22"/>
  <c r="AI34" i="22"/>
  <c r="AV33" i="22"/>
  <c r="AH33" i="22"/>
  <c r="AM32" i="22"/>
  <c r="AP31" i="22"/>
  <c r="AS30" i="22"/>
  <c r="AV34" i="22"/>
  <c r="AH30" i="22"/>
  <c r="AM33" i="22"/>
  <c r="AT32" i="22"/>
  <c r="AW31" i="22"/>
  <c r="AZ30" i="22"/>
  <c r="AJ30" i="22"/>
  <c r="AM34" i="22"/>
  <c r="AT33" i="22"/>
  <c r="BA32" i="22"/>
  <c r="AS32" i="22"/>
  <c r="AV31" i="22"/>
  <c r="AN31" i="22"/>
  <c r="AQ30" i="22"/>
  <c r="AT34" i="22"/>
  <c r="BA33" i="22"/>
  <c r="AS33" i="22"/>
  <c r="AK33" i="22"/>
  <c r="AZ32" i="22"/>
  <c r="AR32" i="22"/>
  <c r="AJ32" i="22"/>
  <c r="AU31" i="22"/>
  <c r="AM31" i="22"/>
  <c r="AX30" i="22"/>
  <c r="AP30" i="22"/>
  <c r="BA34" i="22"/>
  <c r="AS34" i="22"/>
  <c r="BA36" i="22"/>
  <c r="AZ36" i="22"/>
  <c r="AY36" i="22"/>
  <c r="AX36" i="22"/>
  <c r="AW36" i="22"/>
  <c r="AV36" i="22"/>
  <c r="AU36" i="22"/>
  <c r="AT36" i="22"/>
  <c r="AS36" i="22"/>
  <c r="AR36" i="22"/>
  <c r="AQ36" i="22"/>
  <c r="AP36" i="22"/>
  <c r="AO36" i="22"/>
  <c r="AN36" i="22"/>
  <c r="AM36" i="22"/>
  <c r="AL36" i="22"/>
  <c r="AK36" i="22"/>
  <c r="AJ36" i="22"/>
  <c r="AI36" i="22"/>
  <c r="AH36" i="22"/>
  <c r="BC36" i="22" l="1"/>
  <c r="BD35" i="22"/>
  <c r="BB36" i="22"/>
  <c r="BC34" i="22"/>
  <c r="BB30" i="22"/>
  <c r="BB31" i="22"/>
  <c r="BB32" i="22"/>
  <c r="BB34" i="22"/>
  <c r="BD31" i="22" s="1"/>
  <c r="BC32" i="22"/>
  <c r="BC33" i="22"/>
  <c r="BC30" i="22"/>
  <c r="BC31" i="22"/>
  <c r="BB33" i="22"/>
  <c r="AJ11" i="16"/>
  <c r="AK11" i="16"/>
  <c r="AI11" i="16"/>
  <c r="BD29" i="22" l="1"/>
  <c r="BD33" i="22"/>
  <c r="BD28" i="22"/>
  <c r="BD27" i="22"/>
  <c r="BD30" i="22"/>
  <c r="AH29" i="22"/>
  <c r="AM29" i="22"/>
  <c r="AI28" i="22"/>
  <c r="AJ28" i="22"/>
  <c r="AK28" i="22"/>
  <c r="AL28" i="22"/>
  <c r="AM28" i="22"/>
  <c r="AN28" i="22"/>
  <c r="AO28" i="22"/>
  <c r="AP28" i="22"/>
  <c r="AR28" i="22"/>
  <c r="AS28" i="22"/>
  <c r="AT28" i="22"/>
  <c r="AU28" i="22"/>
  <c r="AV28" i="22"/>
  <c r="AW28" i="22"/>
  <c r="AX28" i="22"/>
  <c r="AY28" i="22"/>
  <c r="AZ28" i="22"/>
  <c r="AI29" i="22"/>
  <c r="AJ29" i="22"/>
  <c r="AK29" i="22"/>
  <c r="AL29" i="22"/>
  <c r="AN29" i="22"/>
  <c r="AO29" i="22"/>
  <c r="AP29" i="22"/>
  <c r="AQ29" i="22"/>
  <c r="AR29" i="22"/>
  <c r="AS29" i="22"/>
  <c r="AT29" i="22"/>
  <c r="AU29" i="22"/>
  <c r="AV29" i="22"/>
  <c r="AW29" i="22"/>
  <c r="AX29" i="22"/>
  <c r="AY29" i="22"/>
  <c r="AZ29" i="22"/>
  <c r="BA29" i="22"/>
  <c r="AE11" i="5"/>
  <c r="AE10" i="5"/>
  <c r="BC28" i="22" l="1"/>
  <c r="BB28" i="22"/>
  <c r="BB29" i="22"/>
  <c r="BC29" i="22"/>
  <c r="BD26" i="22" s="1"/>
  <c r="BD25" i="22" l="1"/>
  <c r="H58" i="29"/>
  <c r="I58" i="29"/>
  <c r="H61" i="29" l="1"/>
  <c r="H60" i="29"/>
  <c r="L57" i="29" l="1"/>
  <c r="M7" i="29"/>
  <c r="M56" i="29" s="1"/>
  <c r="M8" i="29"/>
  <c r="M9" i="29"/>
  <c r="M10" i="29"/>
  <c r="M11" i="29"/>
  <c r="M12" i="29"/>
  <c r="M57" i="29" s="1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" i="29"/>
  <c r="M4" i="29"/>
  <c r="E58" i="29" l="1"/>
  <c r="F58" i="29"/>
  <c r="G58" i="29"/>
  <c r="P11" i="5" l="1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Z10" i="5"/>
  <c r="Z11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AK55" i="5" l="1"/>
  <c r="AK56" i="5"/>
  <c r="AR55" i="5"/>
  <c r="AF38" i="5"/>
  <c r="AG38" i="5" l="1"/>
  <c r="AK38" i="5"/>
  <c r="Z40" i="5" l="1"/>
  <c r="Z42" i="5"/>
  <c r="Z41" i="5"/>
  <c r="Z39" i="5"/>
  <c r="AD38" i="5"/>
  <c r="L12" i="5"/>
  <c r="P57" i="5"/>
  <c r="AJ56" i="5" l="1"/>
  <c r="AJ57" i="5"/>
  <c r="AJ55" i="5"/>
  <c r="AQ64" i="5"/>
  <c r="AH57" i="5"/>
  <c r="AH56" i="5"/>
  <c r="AF56" i="5"/>
  <c r="AF57" i="5"/>
  <c r="AF55" i="5"/>
  <c r="AE40" i="5"/>
  <c r="AE39" i="5" l="1"/>
  <c r="P55" i="5" l="1"/>
  <c r="G7" i="5"/>
  <c r="G5" i="5"/>
  <c r="H5" i="5" s="1"/>
  <c r="J157" i="5"/>
  <c r="J158" i="5"/>
  <c r="J159" i="5"/>
  <c r="J160" i="5"/>
  <c r="J161" i="5"/>
  <c r="J162" i="5"/>
  <c r="M12" i="5"/>
  <c r="I5" i="5"/>
  <c r="J5" i="5" s="1"/>
  <c r="AF51" i="5" l="1"/>
  <c r="AE44" i="5"/>
  <c r="AD57" i="5"/>
  <c r="AA57" i="5" s="1"/>
  <c r="BE54" i="5"/>
  <c r="AK49" i="5"/>
  <c r="AM57" i="5"/>
  <c r="AL56" i="5"/>
  <c r="AM56" i="5" s="1"/>
  <c r="P46" i="10" l="1"/>
  <c r="P45" i="10"/>
  <c r="N46" i="10"/>
  <c r="O46" i="10"/>
  <c r="N47" i="10"/>
  <c r="O47" i="10"/>
  <c r="P47" i="10"/>
  <c r="N48" i="10"/>
  <c r="O48" i="10"/>
  <c r="P48" i="10"/>
  <c r="N49" i="10"/>
  <c r="O49" i="10"/>
  <c r="P49" i="10"/>
  <c r="N50" i="10"/>
  <c r="O50" i="10"/>
  <c r="P50" i="10"/>
  <c r="N45" i="10"/>
  <c r="AD51" i="2" l="1"/>
  <c r="P142" i="2"/>
  <c r="AD50" i="2"/>
  <c r="AD49" i="2"/>
  <c r="N51" i="2"/>
  <c r="J50" i="2"/>
  <c r="J51" i="2"/>
  <c r="G50" i="2"/>
  <c r="G51" i="2"/>
  <c r="V50" i="2"/>
  <c r="V51" i="2"/>
  <c r="E55" i="2"/>
  <c r="E56" i="2"/>
  <c r="AB4" i="20" l="1"/>
  <c r="K5" i="21" l="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4" i="21"/>
  <c r="K32" i="21" l="1"/>
  <c r="N51" i="18" l="1"/>
  <c r="V52" i="9"/>
  <c r="W52" i="9"/>
  <c r="X52" i="9"/>
  <c r="Z52" i="9"/>
  <c r="AA52" i="9"/>
  <c r="AB52" i="9"/>
  <c r="V51" i="9"/>
  <c r="U52" i="9"/>
  <c r="T52" i="9"/>
  <c r="S52" i="9"/>
  <c r="S51" i="9"/>
  <c r="E52" i="9"/>
  <c r="Z48" i="4"/>
  <c r="Z49" i="4"/>
  <c r="Z50" i="4"/>
  <c r="Z51" i="4"/>
  <c r="Z47" i="4"/>
  <c r="Z46" i="4"/>
  <c r="Z45" i="4"/>
  <c r="J52" i="4"/>
  <c r="J51" i="4"/>
  <c r="J50" i="4"/>
  <c r="J49" i="4"/>
  <c r="X51" i="4"/>
  <c r="V51" i="4"/>
  <c r="T51" i="4"/>
  <c r="T50" i="4"/>
  <c r="T49" i="4"/>
  <c r="T48" i="4"/>
  <c r="T47" i="4"/>
  <c r="T46" i="4"/>
  <c r="T45" i="4"/>
  <c r="T44" i="4"/>
  <c r="Q52" i="4"/>
  <c r="Q51" i="4"/>
  <c r="Q50" i="4"/>
  <c r="X50" i="4" s="1"/>
  <c r="Q49" i="4"/>
  <c r="X49" i="4" s="1"/>
  <c r="Q48" i="4"/>
  <c r="X48" i="4" s="1"/>
  <c r="Q47" i="4"/>
  <c r="X47" i="4" s="1"/>
  <c r="Q46" i="4"/>
  <c r="W50" i="4"/>
  <c r="V50" i="4"/>
  <c r="W49" i="4"/>
  <c r="O48" i="4"/>
  <c r="O49" i="4"/>
  <c r="O50" i="4"/>
  <c r="O51" i="4"/>
  <c r="O52" i="4"/>
  <c r="L52" i="4"/>
  <c r="L50" i="4"/>
  <c r="L51" i="4"/>
  <c r="L49" i="4"/>
  <c r="L48" i="4"/>
  <c r="L47" i="4"/>
  <c r="L46" i="4"/>
  <c r="L45" i="4"/>
  <c r="L44" i="4"/>
  <c r="J48" i="4"/>
  <c r="J47" i="4"/>
  <c r="AK51" i="4"/>
  <c r="AL51" i="4"/>
  <c r="AK50" i="4"/>
  <c r="AL50" i="4"/>
  <c r="Z54" i="5" l="1"/>
  <c r="AD54" i="5" s="1"/>
  <c r="AA54" i="5" s="1"/>
  <c r="Z56" i="5"/>
  <c r="Z55" i="5"/>
  <c r="Z53" i="5"/>
  <c r="AD53" i="5" s="1"/>
  <c r="AA53" i="5" s="1"/>
  <c r="X64" i="5"/>
  <c r="BG57" i="5"/>
  <c r="P56" i="5"/>
  <c r="BG56" i="5"/>
  <c r="AD55" i="5" l="1"/>
  <c r="AA55" i="5" s="1"/>
  <c r="AD56" i="5"/>
  <c r="AA56" i="5" s="1"/>
  <c r="U7" i="9" l="1"/>
  <c r="U8" i="9"/>
  <c r="U9" i="9"/>
  <c r="U10" i="9"/>
  <c r="U11" i="9"/>
  <c r="U12" i="9"/>
  <c r="U13" i="9"/>
  <c r="U14" i="9"/>
  <c r="U15" i="9"/>
  <c r="U16" i="9"/>
  <c r="U17" i="9"/>
  <c r="U18" i="9"/>
  <c r="U19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6" i="9"/>
  <c r="V5" i="2" l="1"/>
  <c r="AB51" i="18" l="1"/>
  <c r="AB52" i="18"/>
  <c r="AB7" i="18"/>
  <c r="I50" i="18"/>
  <c r="V49" i="4"/>
  <c r="W6" i="4"/>
  <c r="O7" i="4"/>
  <c r="L6" i="4"/>
  <c r="AA7" i="9" l="1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7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W6" i="9"/>
  <c r="T50" i="9"/>
  <c r="V50" i="9"/>
  <c r="W50" i="9"/>
  <c r="X50" i="9"/>
  <c r="W51" i="9"/>
  <c r="T49" i="9"/>
  <c r="S50" i="9"/>
  <c r="S49" i="9"/>
  <c r="E50" i="9"/>
  <c r="E51" i="9"/>
  <c r="X51" i="9"/>
  <c r="T51" i="9"/>
  <c r="U51" i="9" l="1"/>
  <c r="Z51" i="9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N5" i="2"/>
  <c r="H52" i="18" l="1"/>
  <c r="J52" i="18"/>
  <c r="K52" i="18"/>
  <c r="I52" i="18"/>
  <c r="H51" i="18"/>
  <c r="J51" i="18"/>
  <c r="K51" i="18"/>
  <c r="I51" i="18"/>
  <c r="N29" i="18" l="1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28" i="18"/>
  <c r="K7" i="18"/>
  <c r="Q57" i="15" l="1"/>
  <c r="V57" i="15"/>
  <c r="AA57" i="15"/>
  <c r="Q58" i="15"/>
  <c r="V58" i="15"/>
  <c r="AA58" i="15"/>
  <c r="Q59" i="15"/>
  <c r="V59" i="15"/>
  <c r="AA59" i="15"/>
  <c r="I564" i="20" l="1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780" i="20"/>
  <c r="I781" i="20"/>
  <c r="I782" i="20"/>
  <c r="I783" i="20"/>
  <c r="I784" i="20"/>
  <c r="I785" i="20"/>
  <c r="I786" i="20"/>
  <c r="I787" i="20"/>
  <c r="I788" i="20"/>
  <c r="I789" i="20"/>
  <c r="I790" i="20"/>
  <c r="I791" i="20"/>
  <c r="I792" i="20"/>
  <c r="I793" i="20"/>
  <c r="I794" i="20"/>
  <c r="I795" i="20"/>
  <c r="I796" i="20"/>
  <c r="I797" i="20"/>
  <c r="I798" i="20"/>
  <c r="I799" i="20"/>
  <c r="I800" i="20"/>
  <c r="I801" i="20"/>
  <c r="I802" i="20"/>
  <c r="I803" i="20"/>
  <c r="I804" i="20"/>
  <c r="I805" i="20"/>
  <c r="I806" i="20"/>
  <c r="I807" i="20"/>
  <c r="I808" i="20"/>
  <c r="I809" i="20"/>
  <c r="I810" i="20"/>
  <c r="I811" i="20"/>
  <c r="I812" i="20"/>
  <c r="I813" i="20"/>
  <c r="I814" i="20"/>
  <c r="I815" i="20"/>
  <c r="I816" i="20"/>
  <c r="I817" i="20"/>
  <c r="I818" i="20"/>
  <c r="I819" i="20"/>
  <c r="I820" i="20"/>
  <c r="I821" i="20"/>
  <c r="I822" i="20"/>
  <c r="I823" i="20"/>
  <c r="I824" i="20"/>
  <c r="I825" i="20"/>
  <c r="I826" i="20"/>
  <c r="I827" i="20"/>
  <c r="I828" i="20"/>
  <c r="I829" i="20"/>
  <c r="I830" i="20"/>
  <c r="I831" i="20"/>
  <c r="I832" i="20"/>
  <c r="I833" i="20"/>
  <c r="I834" i="20"/>
  <c r="I835" i="20"/>
  <c r="I836" i="20"/>
  <c r="I837" i="20"/>
  <c r="I838" i="20"/>
  <c r="I839" i="20"/>
  <c r="I840" i="20"/>
  <c r="I841" i="20"/>
  <c r="I842" i="20"/>
  <c r="I843" i="20"/>
  <c r="I844" i="20"/>
  <c r="I845" i="20"/>
  <c r="I846" i="20"/>
  <c r="I847" i="20"/>
  <c r="I848" i="20"/>
  <c r="I849" i="20"/>
  <c r="I850" i="20"/>
  <c r="I851" i="20"/>
  <c r="I852" i="20"/>
  <c r="I853" i="20"/>
  <c r="I854" i="20"/>
  <c r="I855" i="20"/>
  <c r="I856" i="20"/>
  <c r="I857" i="20"/>
  <c r="I858" i="20"/>
  <c r="I859" i="20"/>
  <c r="I860" i="20"/>
  <c r="I861" i="20"/>
  <c r="I862" i="20"/>
  <c r="I863" i="20"/>
  <c r="I864" i="20"/>
  <c r="I865" i="20"/>
  <c r="I866" i="20"/>
  <c r="I867" i="20"/>
  <c r="I868" i="20"/>
  <c r="I869" i="20"/>
  <c r="I870" i="20"/>
  <c r="I871" i="20"/>
  <c r="I1264" i="20"/>
  <c r="I1265" i="20"/>
  <c r="I1266" i="20"/>
  <c r="I1267" i="20"/>
  <c r="I1268" i="20"/>
  <c r="I1269" i="20"/>
  <c r="I1270" i="20"/>
  <c r="I1271" i="20"/>
  <c r="I1272" i="20"/>
  <c r="I1273" i="20"/>
  <c r="I1274" i="20"/>
  <c r="I1275" i="20"/>
  <c r="I1276" i="20"/>
  <c r="I1277" i="20"/>
  <c r="I1278" i="20"/>
  <c r="I1279" i="20"/>
  <c r="I1280" i="20"/>
  <c r="I1281" i="20"/>
  <c r="I1282" i="20"/>
  <c r="I1283" i="20"/>
  <c r="I1284" i="20"/>
  <c r="I1285" i="20"/>
  <c r="I1286" i="20"/>
  <c r="I1287" i="20"/>
  <c r="I1288" i="20"/>
  <c r="I1289" i="20"/>
  <c r="I1290" i="20"/>
  <c r="I1291" i="20"/>
  <c r="I1292" i="20"/>
  <c r="I1293" i="20"/>
  <c r="I1294" i="20"/>
  <c r="I1295" i="20"/>
  <c r="I1296" i="20"/>
  <c r="I1297" i="20"/>
  <c r="I1298" i="20"/>
  <c r="I1299" i="20"/>
  <c r="I1300" i="20"/>
  <c r="I1301" i="20"/>
  <c r="I1302" i="20"/>
  <c r="I1303" i="20"/>
  <c r="I1304" i="20"/>
  <c r="I1305" i="20"/>
  <c r="I1306" i="20"/>
  <c r="I1307" i="20"/>
  <c r="I1308" i="20"/>
  <c r="I1309" i="20"/>
  <c r="I1310" i="20"/>
  <c r="I1311" i="20"/>
  <c r="I1312" i="20"/>
  <c r="I1313" i="20"/>
  <c r="I1314" i="20"/>
  <c r="I1315" i="20"/>
  <c r="I1316" i="20"/>
  <c r="I1317" i="20"/>
  <c r="I1318" i="20"/>
  <c r="I1319" i="20"/>
  <c r="I1320" i="20"/>
  <c r="I1321" i="20"/>
  <c r="I1322" i="20"/>
  <c r="I1323" i="20"/>
  <c r="I1324" i="20"/>
  <c r="I1325" i="20"/>
  <c r="I1326" i="20"/>
  <c r="I1327" i="20"/>
  <c r="I1328" i="20"/>
  <c r="I1329" i="20"/>
  <c r="I1330" i="20"/>
  <c r="I1331" i="20"/>
  <c r="I1332" i="20"/>
  <c r="I1333" i="20"/>
  <c r="I1334" i="20"/>
  <c r="I1335" i="20"/>
  <c r="I1336" i="20"/>
  <c r="I1337" i="20"/>
  <c r="I1338" i="20"/>
  <c r="I1339" i="20"/>
  <c r="I1340" i="20"/>
  <c r="I1341" i="20"/>
  <c r="I1342" i="20"/>
  <c r="I1343" i="20"/>
  <c r="I1344" i="20"/>
  <c r="I1345" i="20"/>
  <c r="I1346" i="20"/>
  <c r="I1347" i="20"/>
  <c r="I1348" i="20"/>
  <c r="I1349" i="20"/>
  <c r="I1350" i="20"/>
  <c r="I1351" i="20"/>
  <c r="I1352" i="20"/>
  <c r="I1353" i="20"/>
  <c r="I1354" i="20"/>
  <c r="I1355" i="20"/>
  <c r="I1356" i="20"/>
  <c r="I1357" i="20"/>
  <c r="I1358" i="20"/>
  <c r="I1359" i="20"/>
  <c r="I1360" i="20"/>
  <c r="I1361" i="20"/>
  <c r="I1362" i="20"/>
  <c r="I1363" i="20"/>
  <c r="I1364" i="20"/>
  <c r="I1365" i="20"/>
  <c r="I1366" i="20"/>
  <c r="I1367" i="20"/>
  <c r="I1368" i="20"/>
  <c r="I1369" i="20"/>
  <c r="I1370" i="20"/>
  <c r="I1371" i="20"/>
  <c r="I1372" i="20"/>
  <c r="I1373" i="20"/>
  <c r="I1374" i="20"/>
  <c r="I1375" i="20"/>
  <c r="I1376" i="20"/>
  <c r="I1377" i="20"/>
  <c r="I1378" i="20"/>
  <c r="I1379" i="20"/>
  <c r="I1380" i="20"/>
  <c r="I1381" i="20"/>
  <c r="I1382" i="20"/>
  <c r="I1383" i="20"/>
  <c r="I1384" i="20"/>
  <c r="I1385" i="20"/>
  <c r="I1386" i="20"/>
  <c r="I1387" i="20"/>
  <c r="I1388" i="20"/>
  <c r="I1389" i="20"/>
  <c r="I1390" i="20"/>
  <c r="I1391" i="20"/>
  <c r="I1392" i="20"/>
  <c r="I1393" i="20"/>
  <c r="I1394" i="20"/>
  <c r="I1395" i="20"/>
  <c r="I1396" i="20"/>
  <c r="I1397" i="20"/>
  <c r="I1398" i="20"/>
  <c r="I1399" i="20"/>
  <c r="I1400" i="20"/>
  <c r="I1401" i="20"/>
  <c r="I1402" i="20"/>
  <c r="I1403" i="20"/>
  <c r="I1404" i="20"/>
  <c r="I1405" i="20"/>
  <c r="I1406" i="20"/>
  <c r="I1407" i="20"/>
  <c r="I1408" i="20"/>
  <c r="I1409" i="20"/>
  <c r="I1410" i="20"/>
  <c r="I1411" i="20"/>
  <c r="I1412" i="20"/>
  <c r="I1413" i="20"/>
  <c r="I1414" i="20"/>
  <c r="I1415" i="20"/>
  <c r="I1416" i="20"/>
  <c r="I1417" i="20"/>
  <c r="I1418" i="20"/>
  <c r="I1419" i="20"/>
  <c r="I1420" i="20"/>
  <c r="I1421" i="20"/>
  <c r="I1422" i="20"/>
  <c r="I1423" i="20"/>
  <c r="I1424" i="20"/>
  <c r="I1425" i="20"/>
  <c r="I1426" i="20"/>
  <c r="I1427" i="20"/>
  <c r="I1428" i="20"/>
  <c r="I1429" i="20"/>
  <c r="I1430" i="20"/>
  <c r="I1431" i="20"/>
  <c r="I1432" i="20"/>
  <c r="I1433" i="20"/>
  <c r="I1434" i="20"/>
  <c r="I1435" i="20"/>
  <c r="I1436" i="20"/>
  <c r="I1437" i="20"/>
  <c r="I1438" i="20"/>
  <c r="I1439" i="20"/>
  <c r="I1440" i="20"/>
  <c r="I1441" i="20"/>
  <c r="I1442" i="20"/>
  <c r="I1443" i="20"/>
  <c r="I1444" i="20"/>
  <c r="I1445" i="20"/>
  <c r="I1446" i="20"/>
  <c r="I1447" i="20"/>
  <c r="I1448" i="20"/>
  <c r="I1449" i="20"/>
  <c r="I1450" i="20"/>
  <c r="I1451" i="20"/>
  <c r="I1452" i="20"/>
  <c r="I1453" i="20"/>
  <c r="I1454" i="20"/>
  <c r="I1455" i="20"/>
  <c r="I1456" i="20"/>
  <c r="I1457" i="20"/>
  <c r="I1458" i="20"/>
  <c r="I1459" i="20"/>
  <c r="I1460" i="20"/>
  <c r="I1461" i="20"/>
  <c r="I1462" i="20"/>
  <c r="I1463" i="20"/>
  <c r="I1464" i="20"/>
  <c r="I1465" i="20"/>
  <c r="I1466" i="20"/>
  <c r="I1467" i="20"/>
  <c r="I1468" i="20"/>
  <c r="I1469" i="20"/>
  <c r="I1470" i="20"/>
  <c r="I1471" i="20"/>
  <c r="I1472" i="20"/>
  <c r="I1473" i="20"/>
  <c r="I1474" i="20"/>
  <c r="I1475" i="20"/>
  <c r="I1476" i="20"/>
  <c r="I1477" i="20"/>
  <c r="I1478" i="20"/>
  <c r="I1479" i="20"/>
  <c r="I1480" i="20"/>
  <c r="I1481" i="20"/>
  <c r="I1482" i="20"/>
  <c r="I1483" i="20"/>
  <c r="I1484" i="20"/>
  <c r="I1485" i="20"/>
  <c r="I1486" i="20"/>
  <c r="I1487" i="20"/>
  <c r="I1488" i="20"/>
  <c r="I1489" i="20"/>
  <c r="I1490" i="20"/>
  <c r="I1491" i="20"/>
  <c r="I1492" i="20"/>
  <c r="I1493" i="20"/>
  <c r="I1494" i="20"/>
  <c r="I1495" i="20"/>
  <c r="I1496" i="20"/>
  <c r="I1497" i="20"/>
  <c r="I1498" i="20"/>
  <c r="I1499" i="20"/>
  <c r="I1500" i="20"/>
  <c r="I1501" i="20"/>
  <c r="I1502" i="20"/>
  <c r="I1503" i="20"/>
  <c r="I1504" i="20"/>
  <c r="I1505" i="20"/>
  <c r="I1506" i="20"/>
  <c r="I1507" i="20"/>
  <c r="I1508" i="20"/>
  <c r="I1509" i="20"/>
  <c r="I1510" i="20"/>
  <c r="I1511" i="20"/>
  <c r="I1512" i="20"/>
  <c r="I1513" i="20"/>
  <c r="I1514" i="20"/>
  <c r="I1515" i="20"/>
  <c r="I1516" i="20"/>
  <c r="I1517" i="20"/>
  <c r="I1518" i="20"/>
  <c r="I1519" i="20"/>
  <c r="I1520" i="20"/>
  <c r="I1521" i="20"/>
  <c r="I1522" i="20"/>
  <c r="I1523" i="20"/>
  <c r="I1524" i="20"/>
  <c r="I1525" i="20"/>
  <c r="I1526" i="20"/>
  <c r="I1527" i="20"/>
  <c r="I1528" i="20"/>
  <c r="I1529" i="20"/>
  <c r="I1530" i="20"/>
  <c r="I1531" i="20"/>
  <c r="I1532" i="20"/>
  <c r="I1533" i="20"/>
  <c r="I1534" i="20"/>
  <c r="I1535" i="20"/>
  <c r="I1536" i="20"/>
  <c r="I1537" i="20"/>
  <c r="I1538" i="20"/>
  <c r="I1539" i="20"/>
  <c r="I1540" i="20"/>
  <c r="I1541" i="20"/>
  <c r="I1542" i="20"/>
  <c r="I1543" i="20"/>
  <c r="I1544" i="20"/>
  <c r="I1545" i="20"/>
  <c r="I1546" i="20"/>
  <c r="I1547" i="20"/>
  <c r="I1548" i="20"/>
  <c r="I1549" i="20"/>
  <c r="I1550" i="20"/>
  <c r="I1551" i="20"/>
  <c r="I1552" i="20"/>
  <c r="I1553" i="20"/>
  <c r="I1554" i="20"/>
  <c r="I1555" i="20"/>
  <c r="I1556" i="20"/>
  <c r="I1557" i="20"/>
  <c r="I1558" i="20"/>
  <c r="I1559" i="20"/>
  <c r="I1560" i="20"/>
  <c r="I1561" i="20"/>
  <c r="I1562" i="20"/>
  <c r="I1563" i="20"/>
  <c r="I1564" i="20"/>
  <c r="I1565" i="20"/>
  <c r="I1566" i="20"/>
  <c r="I1567" i="20"/>
  <c r="I1568" i="20"/>
  <c r="I1569" i="20"/>
  <c r="I1570" i="20"/>
  <c r="I1571" i="20"/>
  <c r="I1572" i="20"/>
  <c r="I1573" i="20"/>
  <c r="I1574" i="20"/>
  <c r="I1575" i="20"/>
  <c r="I1576" i="20"/>
  <c r="I1577" i="20"/>
  <c r="I1578" i="20"/>
  <c r="I1579" i="20"/>
  <c r="I1580" i="20"/>
  <c r="I1581" i="20"/>
  <c r="I1582" i="20"/>
  <c r="I1583" i="20"/>
  <c r="I1584" i="20"/>
  <c r="I1585" i="20"/>
  <c r="I1586" i="20"/>
  <c r="I1587" i="20"/>
  <c r="I1588" i="20"/>
  <c r="I1589" i="20"/>
  <c r="I1590" i="20"/>
  <c r="I1591" i="20"/>
  <c r="I1592" i="20"/>
  <c r="I1593" i="20"/>
  <c r="I1594" i="20"/>
  <c r="I1595" i="20"/>
  <c r="I1596" i="20"/>
  <c r="I1597" i="20"/>
  <c r="I1598" i="20"/>
  <c r="I1599" i="20"/>
  <c r="I1600" i="20"/>
  <c r="I1601" i="20"/>
  <c r="I1602" i="20"/>
  <c r="I1603" i="20"/>
  <c r="I1604" i="20"/>
  <c r="I1605" i="20"/>
  <c r="I1606" i="20"/>
  <c r="I1607" i="20"/>
  <c r="I1608" i="20"/>
  <c r="I1609" i="20"/>
  <c r="I1610" i="20"/>
  <c r="I1611" i="20"/>
  <c r="I1612" i="20"/>
  <c r="I1613" i="20"/>
  <c r="I1614" i="20"/>
  <c r="I1615" i="20"/>
  <c r="I1616" i="20"/>
  <c r="I1617" i="20"/>
  <c r="I1618" i="20"/>
  <c r="I1619" i="20"/>
  <c r="I1620" i="20"/>
  <c r="I1621" i="20"/>
  <c r="I1622" i="20"/>
  <c r="I1623" i="20"/>
  <c r="I1624" i="20"/>
  <c r="I1625" i="20"/>
  <c r="I1626" i="20"/>
  <c r="I1627" i="20"/>
  <c r="I1628" i="20"/>
  <c r="I1629" i="20"/>
  <c r="I1630" i="20"/>
  <c r="I1631" i="20"/>
  <c r="I1632" i="20"/>
  <c r="I1633" i="20"/>
  <c r="I1634" i="20"/>
  <c r="I1635" i="20"/>
  <c r="I1636" i="20"/>
  <c r="I1637" i="20"/>
  <c r="I1638" i="20"/>
  <c r="I1639" i="20"/>
  <c r="I1640" i="20"/>
  <c r="I1641" i="20"/>
  <c r="I1642" i="20"/>
  <c r="I1643" i="20"/>
  <c r="I1644" i="20"/>
  <c r="I1645" i="20"/>
  <c r="I1646" i="20"/>
  <c r="I1647" i="20"/>
  <c r="I1648" i="20"/>
  <c r="I1649" i="20"/>
  <c r="I1650" i="20"/>
  <c r="I1651" i="20"/>
  <c r="I1652" i="20"/>
  <c r="I1653" i="20"/>
  <c r="I1654" i="20"/>
  <c r="I1655" i="20"/>
  <c r="I1656" i="20"/>
  <c r="I1657" i="20"/>
  <c r="I1658" i="20"/>
  <c r="I1659" i="20"/>
  <c r="I1660" i="20"/>
  <c r="I1661" i="20"/>
  <c r="I1662" i="20"/>
  <c r="I1663" i="20"/>
  <c r="I1664" i="20"/>
  <c r="I1665" i="20"/>
  <c r="I1666" i="20"/>
  <c r="I1667" i="20"/>
  <c r="I1668" i="20"/>
  <c r="I1669" i="20"/>
  <c r="I1670" i="20"/>
  <c r="I1671" i="20"/>
  <c r="I1672" i="20"/>
  <c r="I1673" i="20"/>
  <c r="I1674" i="20"/>
  <c r="I1675" i="20"/>
  <c r="I1676" i="20"/>
  <c r="I1677" i="20"/>
  <c r="I1678" i="20"/>
  <c r="I1679" i="20"/>
  <c r="I1680" i="20"/>
  <c r="I1681" i="20"/>
  <c r="I1682" i="20"/>
  <c r="I1683" i="20"/>
  <c r="I1684" i="20"/>
  <c r="I1685" i="20"/>
  <c r="I1686" i="20"/>
  <c r="I1687" i="20"/>
  <c r="I1688" i="20"/>
  <c r="I1689" i="20"/>
  <c r="I1690" i="20"/>
  <c r="I1691" i="20"/>
  <c r="I1692" i="20"/>
  <c r="I1693" i="20"/>
  <c r="I1694" i="20"/>
  <c r="I1695" i="20"/>
  <c r="I1696" i="20"/>
  <c r="I1697" i="20"/>
  <c r="I1698" i="20"/>
  <c r="I1699" i="20"/>
  <c r="I1700" i="20"/>
  <c r="I1701" i="20"/>
  <c r="I1702" i="20"/>
  <c r="I1703" i="20"/>
  <c r="I1704" i="20"/>
  <c r="I1705" i="20"/>
  <c r="I1706" i="20"/>
  <c r="I1707" i="20"/>
  <c r="I1708" i="20"/>
  <c r="I1709" i="20"/>
  <c r="I1710" i="20"/>
  <c r="I1711" i="20"/>
  <c r="I1712" i="20"/>
  <c r="I1713" i="20"/>
  <c r="I1714" i="20"/>
  <c r="I1715" i="20"/>
  <c r="I1716" i="20"/>
  <c r="I1717" i="20"/>
  <c r="I1718" i="20"/>
  <c r="I1719" i="20"/>
  <c r="I1720" i="20"/>
  <c r="I1721" i="20"/>
  <c r="I1722" i="20"/>
  <c r="I1723" i="20"/>
  <c r="I1724" i="20"/>
  <c r="I1725" i="20"/>
  <c r="I1726" i="20"/>
  <c r="I1727" i="20"/>
  <c r="I1728" i="20"/>
  <c r="I1729" i="20"/>
  <c r="I1730" i="20"/>
  <c r="I1731" i="20"/>
  <c r="I1732" i="20"/>
  <c r="I1733" i="20"/>
  <c r="I1734" i="20"/>
  <c r="I1735" i="20"/>
  <c r="I1736" i="20"/>
  <c r="I1737" i="20"/>
  <c r="I1738" i="20"/>
  <c r="I1739" i="20"/>
  <c r="I1740" i="20"/>
  <c r="I1741" i="20"/>
  <c r="I1742" i="20"/>
  <c r="I1743" i="20"/>
  <c r="I1744" i="20"/>
  <c r="I1745" i="20"/>
  <c r="I1746" i="20"/>
  <c r="I1747" i="20"/>
  <c r="I1748" i="20"/>
  <c r="I1749" i="20"/>
  <c r="I1750" i="20"/>
  <c r="I1751" i="20"/>
  <c r="I1752" i="20"/>
  <c r="I1753" i="20"/>
  <c r="I1754" i="20"/>
  <c r="I1755" i="20"/>
  <c r="I1756" i="20"/>
  <c r="I1757" i="20"/>
  <c r="I1758" i="20"/>
  <c r="I1759" i="20"/>
  <c r="I1760" i="20"/>
  <c r="I1761" i="20"/>
  <c r="I1762" i="20"/>
  <c r="I1763" i="20"/>
  <c r="I1764" i="20"/>
  <c r="I1765" i="20"/>
  <c r="I1766" i="20"/>
  <c r="I1767" i="20"/>
  <c r="I1768" i="20"/>
  <c r="I1769" i="20"/>
  <c r="I1770" i="20"/>
  <c r="I1771" i="20"/>
  <c r="I1772" i="20"/>
  <c r="I1773" i="20"/>
  <c r="I1774" i="20"/>
  <c r="I1775" i="20"/>
  <c r="I1776" i="20"/>
  <c r="I1777" i="20"/>
  <c r="I1778" i="20"/>
  <c r="I1779" i="20"/>
  <c r="I1780" i="20"/>
  <c r="I1781" i="20"/>
  <c r="I1782" i="20"/>
  <c r="I1783" i="20"/>
  <c r="I1784" i="20"/>
  <c r="I1785" i="20"/>
  <c r="I1786" i="20"/>
  <c r="I1787" i="20"/>
  <c r="I1788" i="20"/>
  <c r="I1789" i="20"/>
  <c r="I1790" i="20"/>
  <c r="I1791" i="20"/>
  <c r="I1792" i="20"/>
  <c r="I1793" i="20"/>
  <c r="I1794" i="20"/>
  <c r="I1795" i="20"/>
  <c r="I1796" i="20"/>
  <c r="I1797" i="20"/>
  <c r="I1798" i="20"/>
  <c r="I1799" i="20"/>
  <c r="I1800" i="20"/>
  <c r="I1801" i="20"/>
  <c r="I1802" i="20"/>
  <c r="I1803" i="20"/>
  <c r="I1804" i="20"/>
  <c r="I1805" i="20"/>
  <c r="I1806" i="20"/>
  <c r="I1807" i="20"/>
  <c r="I1808" i="20"/>
  <c r="I1809" i="20"/>
  <c r="I1810" i="20"/>
  <c r="I1811" i="20"/>
  <c r="I1812" i="20"/>
  <c r="I1813" i="20"/>
  <c r="I1814" i="20"/>
  <c r="I1815" i="20"/>
  <c r="I1816" i="20"/>
  <c r="I1817" i="20"/>
  <c r="I1818" i="20"/>
  <c r="I1819" i="20"/>
  <c r="I1820" i="20"/>
  <c r="I1821" i="20"/>
  <c r="I1822" i="20"/>
  <c r="I1823" i="20"/>
  <c r="I1824" i="20"/>
  <c r="I1825" i="20"/>
  <c r="I1826" i="20"/>
  <c r="I1827" i="20"/>
  <c r="I1828" i="20"/>
  <c r="I1829" i="20"/>
  <c r="I1830" i="20"/>
  <c r="I1831" i="20"/>
  <c r="I1832" i="20"/>
  <c r="I1833" i="20"/>
  <c r="I1834" i="20"/>
  <c r="I1835" i="20"/>
  <c r="I1836" i="20"/>
  <c r="I1837" i="20"/>
  <c r="I1838" i="20"/>
  <c r="I1839" i="20"/>
  <c r="I1840" i="20"/>
  <c r="I1841" i="20"/>
  <c r="I1842" i="20"/>
  <c r="I1843" i="20"/>
  <c r="I1844" i="20"/>
  <c r="I1845" i="20"/>
  <c r="I1846" i="20"/>
  <c r="I1847" i="20"/>
  <c r="I1848" i="20"/>
  <c r="I1849" i="20"/>
  <c r="I1850" i="20"/>
  <c r="I1851" i="20"/>
  <c r="I1852" i="20"/>
  <c r="I1853" i="20"/>
  <c r="I1854" i="20"/>
  <c r="I1855" i="20"/>
  <c r="I1856" i="20"/>
  <c r="I1857" i="20"/>
  <c r="I1858" i="20"/>
  <c r="I1859" i="20"/>
  <c r="I1860" i="20"/>
  <c r="I1861" i="20"/>
  <c r="I1862" i="20"/>
  <c r="I1863" i="20"/>
  <c r="I1864" i="20"/>
  <c r="I1865" i="20"/>
  <c r="I1866" i="20"/>
  <c r="I1867" i="20"/>
  <c r="I1868" i="20"/>
  <c r="I1869" i="20"/>
  <c r="I1870" i="20"/>
  <c r="I1871" i="20"/>
  <c r="I1872" i="20"/>
  <c r="I1873" i="20"/>
  <c r="I1874" i="20"/>
  <c r="I1875" i="20"/>
  <c r="I1876" i="20"/>
  <c r="I1877" i="20"/>
  <c r="I1878" i="20"/>
  <c r="AA160" i="20"/>
  <c r="AA399" i="20"/>
  <c r="AA459" i="20"/>
  <c r="AA460" i="20"/>
  <c r="AA461" i="20"/>
  <c r="AA462" i="20"/>
  <c r="AA463" i="20"/>
  <c r="AA464" i="20"/>
  <c r="AA465" i="20"/>
  <c r="AA471" i="20"/>
  <c r="AA472" i="20"/>
  <c r="AA473" i="20"/>
  <c r="AA474" i="20"/>
  <c r="AA475" i="20"/>
  <c r="AA476" i="20"/>
  <c r="AA477" i="20"/>
  <c r="AA478" i="20"/>
  <c r="AA479" i="20"/>
  <c r="AA485" i="20"/>
  <c r="AA486" i="20"/>
  <c r="AA487" i="20"/>
  <c r="AA488" i="20"/>
  <c r="AA489" i="20"/>
  <c r="AA490" i="20"/>
  <c r="AA491" i="20"/>
  <c r="AA492" i="20"/>
  <c r="AA493" i="20"/>
  <c r="AA499" i="20"/>
  <c r="AA500" i="20"/>
  <c r="AA501" i="20"/>
  <c r="AA502" i="20"/>
  <c r="AA503" i="20"/>
  <c r="AA504" i="20"/>
  <c r="AA505" i="20"/>
  <c r="AA506" i="20"/>
  <c r="AA507" i="20"/>
  <c r="AE675" i="20"/>
  <c r="AA675" i="20" s="1"/>
  <c r="AE674" i="20"/>
  <c r="AA674" i="20" s="1"/>
  <c r="AE673" i="20"/>
  <c r="AA673" i="20" s="1"/>
  <c r="AE672" i="20"/>
  <c r="AA672" i="20" s="1"/>
  <c r="AE671" i="20"/>
  <c r="AA671" i="20" s="1"/>
  <c r="AE670" i="20"/>
  <c r="AA670" i="20" s="1"/>
  <c r="AE669" i="20"/>
  <c r="AA669" i="20" s="1"/>
  <c r="AE668" i="20"/>
  <c r="AA668" i="20" s="1"/>
  <c r="AB668" i="20"/>
  <c r="AE667" i="20"/>
  <c r="AA667" i="20" s="1"/>
  <c r="AB667" i="20"/>
  <c r="AE666" i="20"/>
  <c r="AA666" i="20" s="1"/>
  <c r="AB666" i="20"/>
  <c r="AE665" i="20"/>
  <c r="AA665" i="20" s="1"/>
  <c r="AB665" i="20"/>
  <c r="AE664" i="20"/>
  <c r="AA664" i="20" s="1"/>
  <c r="AB664" i="20"/>
  <c r="AE663" i="20"/>
  <c r="AA663" i="20" s="1"/>
  <c r="AB663" i="20"/>
  <c r="AE662" i="20"/>
  <c r="AA662" i="20" s="1"/>
  <c r="AB662" i="20"/>
  <c r="AE661" i="20"/>
  <c r="AA661" i="20" s="1"/>
  <c r="AE660" i="20"/>
  <c r="AA660" i="20" s="1"/>
  <c r="AE659" i="20"/>
  <c r="AA659" i="20" s="1"/>
  <c r="AE658" i="20"/>
  <c r="AA658" i="20" s="1"/>
  <c r="AE657" i="20"/>
  <c r="AA657" i="20" s="1"/>
  <c r="AE656" i="20"/>
  <c r="AA656" i="20" s="1"/>
  <c r="AE655" i="20"/>
  <c r="AA655" i="20" s="1"/>
  <c r="AE654" i="20"/>
  <c r="AA654" i="20" s="1"/>
  <c r="AB654" i="20"/>
  <c r="AE653" i="20"/>
  <c r="AA653" i="20" s="1"/>
  <c r="AB653" i="20"/>
  <c r="AE652" i="20"/>
  <c r="AA652" i="20" s="1"/>
  <c r="AB652" i="20"/>
  <c r="AE651" i="20"/>
  <c r="AA651" i="20" s="1"/>
  <c r="AB651" i="20"/>
  <c r="AE650" i="20"/>
  <c r="AA650" i="20" s="1"/>
  <c r="AB650" i="20"/>
  <c r="AE649" i="20"/>
  <c r="AA649" i="20" s="1"/>
  <c r="AB649" i="20"/>
  <c r="AE648" i="20"/>
  <c r="AA648" i="20" s="1"/>
  <c r="AB648" i="20"/>
  <c r="AE647" i="20"/>
  <c r="AA647" i="20" s="1"/>
  <c r="AE646" i="20"/>
  <c r="AA646" i="20" s="1"/>
  <c r="AE645" i="20"/>
  <c r="AA645" i="20" s="1"/>
  <c r="AE644" i="20"/>
  <c r="AA644" i="20" s="1"/>
  <c r="AE643" i="20"/>
  <c r="AA643" i="20" s="1"/>
  <c r="AE642" i="20"/>
  <c r="AA642" i="20" s="1"/>
  <c r="AE641" i="20"/>
  <c r="AA641" i="20" s="1"/>
  <c r="AE640" i="20"/>
  <c r="AA640" i="20" s="1"/>
  <c r="AB640" i="20"/>
  <c r="AE639" i="20"/>
  <c r="AA639" i="20" s="1"/>
  <c r="AB639" i="20"/>
  <c r="AE638" i="20"/>
  <c r="AA638" i="20" s="1"/>
  <c r="AB638" i="20"/>
  <c r="AE637" i="20"/>
  <c r="AA637" i="20" s="1"/>
  <c r="AB637" i="20"/>
  <c r="AE636" i="20"/>
  <c r="AA636" i="20" s="1"/>
  <c r="AB636" i="20"/>
  <c r="AE635" i="20"/>
  <c r="AA635" i="20" s="1"/>
  <c r="AB635" i="20"/>
  <c r="AE634" i="20"/>
  <c r="AA634" i="20" s="1"/>
  <c r="AB634" i="20"/>
  <c r="AE633" i="20"/>
  <c r="AA633" i="20" s="1"/>
  <c r="AE632" i="20"/>
  <c r="AA632" i="20" s="1"/>
  <c r="AE631" i="20"/>
  <c r="AA631" i="20" s="1"/>
  <c r="AE630" i="20"/>
  <c r="AA630" i="20" s="1"/>
  <c r="AE629" i="20"/>
  <c r="AA629" i="20" s="1"/>
  <c r="AE628" i="20"/>
  <c r="AA628" i="20" s="1"/>
  <c r="AE627" i="20"/>
  <c r="AA627" i="20" s="1"/>
  <c r="AE626" i="20"/>
  <c r="AA626" i="20" s="1"/>
  <c r="AB626" i="20"/>
  <c r="AE625" i="20"/>
  <c r="AA625" i="20" s="1"/>
  <c r="AB625" i="20"/>
  <c r="AE624" i="20"/>
  <c r="AA624" i="20" s="1"/>
  <c r="AB624" i="20"/>
  <c r="AE623" i="20"/>
  <c r="AA623" i="20" s="1"/>
  <c r="AB623" i="20"/>
  <c r="AE622" i="20"/>
  <c r="AA622" i="20" s="1"/>
  <c r="AB622" i="20"/>
  <c r="AE621" i="20"/>
  <c r="AA621" i="20" s="1"/>
  <c r="AB621" i="20"/>
  <c r="AE620" i="20"/>
  <c r="AA620" i="20" s="1"/>
  <c r="AB620" i="20"/>
  <c r="AE619" i="20"/>
  <c r="AA619" i="20" s="1"/>
  <c r="AE618" i="20"/>
  <c r="AA618" i="20" s="1"/>
  <c r="AE617" i="20"/>
  <c r="AA617" i="20" s="1"/>
  <c r="AE616" i="20"/>
  <c r="AA616" i="20" s="1"/>
  <c r="AE615" i="20"/>
  <c r="AA615" i="20" s="1"/>
  <c r="AE614" i="20"/>
  <c r="AA614" i="20" s="1"/>
  <c r="AE613" i="20"/>
  <c r="AA613" i="20" s="1"/>
  <c r="AE612" i="20"/>
  <c r="AA612" i="20" s="1"/>
  <c r="AB612" i="20"/>
  <c r="AE611" i="20"/>
  <c r="AA611" i="20" s="1"/>
  <c r="AB611" i="20"/>
  <c r="AE610" i="20"/>
  <c r="AA610" i="20" s="1"/>
  <c r="AB610" i="20"/>
  <c r="AE609" i="20"/>
  <c r="AA609" i="20" s="1"/>
  <c r="AB609" i="20"/>
  <c r="AE608" i="20"/>
  <c r="AA608" i="20" s="1"/>
  <c r="AB608" i="20"/>
  <c r="AE607" i="20"/>
  <c r="AA607" i="20" s="1"/>
  <c r="AB607" i="20"/>
  <c r="AE606" i="20"/>
  <c r="AA606" i="20" s="1"/>
  <c r="AB606" i="20"/>
  <c r="AE605" i="20"/>
  <c r="AA605" i="20" s="1"/>
  <c r="AE604" i="20"/>
  <c r="AA604" i="20" s="1"/>
  <c r="AE603" i="20"/>
  <c r="AA603" i="20" s="1"/>
  <c r="AE602" i="20"/>
  <c r="AA602" i="20" s="1"/>
  <c r="AE601" i="20"/>
  <c r="AA601" i="20" s="1"/>
  <c r="AE600" i="20"/>
  <c r="AA600" i="20" s="1"/>
  <c r="AE599" i="20"/>
  <c r="AA599" i="20" s="1"/>
  <c r="AE598" i="20"/>
  <c r="AA598" i="20" s="1"/>
  <c r="AB598" i="20"/>
  <c r="AE597" i="20"/>
  <c r="AA597" i="20" s="1"/>
  <c r="AB597" i="20"/>
  <c r="AE596" i="20"/>
  <c r="AA596" i="20" s="1"/>
  <c r="AB596" i="20"/>
  <c r="AE595" i="20"/>
  <c r="AA595" i="20" s="1"/>
  <c r="AB595" i="20"/>
  <c r="AE594" i="20"/>
  <c r="AA594" i="20" s="1"/>
  <c r="AB594" i="20"/>
  <c r="AE593" i="20"/>
  <c r="AA593" i="20" s="1"/>
  <c r="AB593" i="20"/>
  <c r="AE592" i="20"/>
  <c r="AA592" i="20" s="1"/>
  <c r="AB592" i="20"/>
  <c r="AE591" i="20"/>
  <c r="AA591" i="20" s="1"/>
  <c r="AE590" i="20"/>
  <c r="AA590" i="20" s="1"/>
  <c r="AE589" i="20"/>
  <c r="AA589" i="20" s="1"/>
  <c r="AE588" i="20"/>
  <c r="AA588" i="20" s="1"/>
  <c r="AE587" i="20"/>
  <c r="AA587" i="20" s="1"/>
  <c r="AE586" i="20"/>
  <c r="AA586" i="20" s="1"/>
  <c r="AE585" i="20"/>
  <c r="AA585" i="20" s="1"/>
  <c r="AE584" i="20"/>
  <c r="AA584" i="20" s="1"/>
  <c r="AB584" i="20"/>
  <c r="AE583" i="20"/>
  <c r="AA583" i="20" s="1"/>
  <c r="AB583" i="20"/>
  <c r="AE582" i="20"/>
  <c r="AA582" i="20" s="1"/>
  <c r="AB582" i="20"/>
  <c r="AE581" i="20"/>
  <c r="AA581" i="20" s="1"/>
  <c r="AB581" i="20"/>
  <c r="AE580" i="20"/>
  <c r="AA580" i="20" s="1"/>
  <c r="AB580" i="20"/>
  <c r="AE579" i="20"/>
  <c r="AA579" i="20" s="1"/>
  <c r="AB579" i="20"/>
  <c r="AE578" i="20"/>
  <c r="AA578" i="20" s="1"/>
  <c r="AB578" i="20"/>
  <c r="AE577" i="20"/>
  <c r="AA577" i="20" s="1"/>
  <c r="AE576" i="20"/>
  <c r="AA576" i="20" s="1"/>
  <c r="AE575" i="20"/>
  <c r="AA575" i="20" s="1"/>
  <c r="AE574" i="20"/>
  <c r="AA574" i="20" s="1"/>
  <c r="AE573" i="20"/>
  <c r="AA573" i="20" s="1"/>
  <c r="AE572" i="20"/>
  <c r="AA572" i="20" s="1"/>
  <c r="AE571" i="20"/>
  <c r="AA571" i="20" s="1"/>
  <c r="AE570" i="20"/>
  <c r="AA570" i="20" s="1"/>
  <c r="AB570" i="20"/>
  <c r="AE569" i="20"/>
  <c r="AA569" i="20" s="1"/>
  <c r="AB569" i="20"/>
  <c r="AE568" i="20"/>
  <c r="AA568" i="20" s="1"/>
  <c r="AB568" i="20"/>
  <c r="AE567" i="20"/>
  <c r="AA567" i="20" s="1"/>
  <c r="AB567" i="20"/>
  <c r="AE566" i="20"/>
  <c r="AA566" i="20" s="1"/>
  <c r="AB566" i="20"/>
  <c r="AE565" i="20"/>
  <c r="AA565" i="20" s="1"/>
  <c r="AB565" i="20"/>
  <c r="AE564" i="20"/>
  <c r="AA564" i="20" s="1"/>
  <c r="AB564" i="20"/>
  <c r="AE563" i="20"/>
  <c r="AA563" i="20" s="1"/>
  <c r="AE562" i="20"/>
  <c r="AA562" i="20" s="1"/>
  <c r="AE561" i="20"/>
  <c r="AA561" i="20" s="1"/>
  <c r="AE560" i="20"/>
  <c r="AA560" i="20" s="1"/>
  <c r="AE559" i="20"/>
  <c r="AA559" i="20" s="1"/>
  <c r="AE558" i="20"/>
  <c r="AA558" i="20" s="1"/>
  <c r="AE557" i="20"/>
  <c r="AA557" i="20" s="1"/>
  <c r="AE556" i="20"/>
  <c r="AA556" i="20" s="1"/>
  <c r="AB556" i="20"/>
  <c r="AE555" i="20"/>
  <c r="AA555" i="20" s="1"/>
  <c r="AB555" i="20"/>
  <c r="AE554" i="20"/>
  <c r="AA554" i="20" s="1"/>
  <c r="AB554" i="20"/>
  <c r="AE553" i="20"/>
  <c r="AA553" i="20" s="1"/>
  <c r="AB553" i="20"/>
  <c r="AE552" i="20"/>
  <c r="AA552" i="20" s="1"/>
  <c r="AB552" i="20"/>
  <c r="AE551" i="20"/>
  <c r="AA551" i="20" s="1"/>
  <c r="AB551" i="20"/>
  <c r="AE550" i="20"/>
  <c r="AA550" i="20" s="1"/>
  <c r="AB550" i="20"/>
  <c r="AE549" i="20"/>
  <c r="AA549" i="20" s="1"/>
  <c r="AE548" i="20"/>
  <c r="AA548" i="20" s="1"/>
  <c r="AE547" i="20"/>
  <c r="AA547" i="20" s="1"/>
  <c r="AE546" i="20"/>
  <c r="AA546" i="20" s="1"/>
  <c r="AE545" i="20"/>
  <c r="AA545" i="20" s="1"/>
  <c r="AE544" i="20"/>
  <c r="AA544" i="20" s="1"/>
  <c r="AE543" i="20"/>
  <c r="AA543" i="20" s="1"/>
  <c r="AE542" i="20"/>
  <c r="AA542" i="20" s="1"/>
  <c r="AB542" i="20"/>
  <c r="AE541" i="20"/>
  <c r="AA541" i="20" s="1"/>
  <c r="AB541" i="20"/>
  <c r="AE540" i="20"/>
  <c r="AA540" i="20" s="1"/>
  <c r="AB540" i="20"/>
  <c r="AE539" i="20"/>
  <c r="AA539" i="20" s="1"/>
  <c r="AB539" i="20"/>
  <c r="AE538" i="20"/>
  <c r="AA538" i="20" s="1"/>
  <c r="AB538" i="20"/>
  <c r="AE537" i="20"/>
  <c r="AA537" i="20" s="1"/>
  <c r="AB537" i="20"/>
  <c r="AE536" i="20"/>
  <c r="AA536" i="20" s="1"/>
  <c r="AB536" i="20"/>
  <c r="AE535" i="20"/>
  <c r="AA535" i="20" s="1"/>
  <c r="AE534" i="20"/>
  <c r="AA534" i="20" s="1"/>
  <c r="AE533" i="20"/>
  <c r="AA533" i="20" s="1"/>
  <c r="AE532" i="20"/>
  <c r="AA532" i="20" s="1"/>
  <c r="AE531" i="20"/>
  <c r="AA531" i="20" s="1"/>
  <c r="AE530" i="20"/>
  <c r="AA530" i="20" s="1"/>
  <c r="AE529" i="20"/>
  <c r="AA529" i="20" s="1"/>
  <c r="AE528" i="20"/>
  <c r="AA528" i="20" s="1"/>
  <c r="AB528" i="20"/>
  <c r="AE527" i="20"/>
  <c r="AA527" i="20" s="1"/>
  <c r="AB527" i="20"/>
  <c r="AE526" i="20"/>
  <c r="AA526" i="20" s="1"/>
  <c r="AB526" i="20"/>
  <c r="AE525" i="20"/>
  <c r="AA525" i="20" s="1"/>
  <c r="AB525" i="20"/>
  <c r="AE524" i="20"/>
  <c r="AA524" i="20" s="1"/>
  <c r="AB524" i="20"/>
  <c r="AE523" i="20"/>
  <c r="AA523" i="20" s="1"/>
  <c r="AB523" i="20"/>
  <c r="AE522" i="20"/>
  <c r="AA522" i="20" s="1"/>
  <c r="AB522" i="20"/>
  <c r="AE521" i="20"/>
  <c r="AA521" i="20" s="1"/>
  <c r="AE520" i="20"/>
  <c r="AA520" i="20" s="1"/>
  <c r="AE519" i="20"/>
  <c r="AA519" i="20" s="1"/>
  <c r="AE518" i="20"/>
  <c r="AA518" i="20" s="1"/>
  <c r="AE517" i="20"/>
  <c r="AA517" i="20" s="1"/>
  <c r="AE516" i="20"/>
  <c r="AA516" i="20" s="1"/>
  <c r="AE515" i="20"/>
  <c r="AA515" i="20" s="1"/>
  <c r="AE514" i="20"/>
  <c r="AA514" i="20" s="1"/>
  <c r="AB514" i="20"/>
  <c r="AE513" i="20"/>
  <c r="AA513" i="20" s="1"/>
  <c r="AB513" i="20"/>
  <c r="AE512" i="20"/>
  <c r="AA512" i="20" s="1"/>
  <c r="AB512" i="20"/>
  <c r="AE511" i="20"/>
  <c r="AA511" i="20" s="1"/>
  <c r="AB511" i="20"/>
  <c r="AE510" i="20"/>
  <c r="AA510" i="20" s="1"/>
  <c r="AB510" i="20"/>
  <c r="AE509" i="20"/>
  <c r="AA509" i="20" s="1"/>
  <c r="AB509" i="20"/>
  <c r="AE508" i="20"/>
  <c r="AA508" i="20" s="1"/>
  <c r="AB508" i="20"/>
  <c r="AB500" i="20"/>
  <c r="AB499" i="20"/>
  <c r="AE498" i="20"/>
  <c r="AA498" i="20" s="1"/>
  <c r="AB498" i="20"/>
  <c r="AE497" i="20"/>
  <c r="AA497" i="20" s="1"/>
  <c r="AB497" i="20"/>
  <c r="AE496" i="20"/>
  <c r="AA496" i="20" s="1"/>
  <c r="AB496" i="20"/>
  <c r="AE495" i="20"/>
  <c r="AA495" i="20" s="1"/>
  <c r="AB495" i="20"/>
  <c r="AE494" i="20"/>
  <c r="AA494" i="20" s="1"/>
  <c r="AB494" i="20"/>
  <c r="AB486" i="20"/>
  <c r="AB485" i="20"/>
  <c r="AE484" i="20"/>
  <c r="AA484" i="20" s="1"/>
  <c r="AB484" i="20"/>
  <c r="AE483" i="20"/>
  <c r="AA483" i="20" s="1"/>
  <c r="AB483" i="20"/>
  <c r="AE482" i="20"/>
  <c r="AA482" i="20" s="1"/>
  <c r="AB482" i="20"/>
  <c r="AE481" i="20"/>
  <c r="AA481" i="20" s="1"/>
  <c r="AB481" i="20"/>
  <c r="AE480" i="20"/>
  <c r="AA480" i="20" s="1"/>
  <c r="AB480" i="20"/>
  <c r="AB472" i="20"/>
  <c r="AB471" i="20"/>
  <c r="AE470" i="20"/>
  <c r="AA470" i="20" s="1"/>
  <c r="AB470" i="20"/>
  <c r="AE469" i="20"/>
  <c r="AA469" i="20" s="1"/>
  <c r="AB469" i="20"/>
  <c r="AE468" i="20"/>
  <c r="AA468" i="20" s="1"/>
  <c r="AB468" i="20"/>
  <c r="AE467" i="20"/>
  <c r="AA467" i="20" s="1"/>
  <c r="AB467" i="20"/>
  <c r="AE466" i="20"/>
  <c r="AA466" i="20" s="1"/>
  <c r="AB466" i="20"/>
  <c r="AE458" i="20"/>
  <c r="AA458" i="20" s="1"/>
  <c r="AB458" i="20"/>
  <c r="AE457" i="20"/>
  <c r="AA457" i="20" s="1"/>
  <c r="AB457" i="20"/>
  <c r="AE456" i="20"/>
  <c r="AA456" i="20" s="1"/>
  <c r="AB456" i="20"/>
  <c r="AE455" i="20"/>
  <c r="AA455" i="20" s="1"/>
  <c r="AB455" i="20"/>
  <c r="AE454" i="20"/>
  <c r="AA454" i="20" s="1"/>
  <c r="AB454" i="20"/>
  <c r="AE453" i="20"/>
  <c r="AA453" i="20" s="1"/>
  <c r="AB453" i="20"/>
  <c r="AE452" i="20"/>
  <c r="AA452" i="20" s="1"/>
  <c r="AB452" i="20"/>
  <c r="AE451" i="20"/>
  <c r="AA451" i="20" s="1"/>
  <c r="AE450" i="20"/>
  <c r="AA450" i="20" s="1"/>
  <c r="AE449" i="20"/>
  <c r="AA449" i="20" s="1"/>
  <c r="AE448" i="20"/>
  <c r="AA448" i="20" s="1"/>
  <c r="AE447" i="20"/>
  <c r="AA447" i="20" s="1"/>
  <c r="AE446" i="20"/>
  <c r="AA446" i="20" s="1"/>
  <c r="AE445" i="20"/>
  <c r="AA445" i="20" s="1"/>
  <c r="AE444" i="20"/>
  <c r="AA444" i="20" s="1"/>
  <c r="AB444" i="20"/>
  <c r="AE443" i="20"/>
  <c r="AA443" i="20" s="1"/>
  <c r="AB443" i="20"/>
  <c r="AE442" i="20"/>
  <c r="AA442" i="20" s="1"/>
  <c r="AB442" i="20"/>
  <c r="AE441" i="20"/>
  <c r="AA441" i="20" s="1"/>
  <c r="AB441" i="20"/>
  <c r="AE440" i="20"/>
  <c r="AA440" i="20" s="1"/>
  <c r="AB440" i="20"/>
  <c r="AE439" i="20"/>
  <c r="AA439" i="20" s="1"/>
  <c r="AB439" i="20"/>
  <c r="AE438" i="20"/>
  <c r="AA438" i="20" s="1"/>
  <c r="AB438" i="20"/>
  <c r="AE437" i="20"/>
  <c r="AA437" i="20" s="1"/>
  <c r="AE436" i="20"/>
  <c r="AA436" i="20" s="1"/>
  <c r="AE435" i="20"/>
  <c r="AA435" i="20" s="1"/>
  <c r="AE434" i="20"/>
  <c r="AA434" i="20" s="1"/>
  <c r="AE433" i="20"/>
  <c r="AA433" i="20" s="1"/>
  <c r="AE432" i="20"/>
  <c r="AA432" i="20" s="1"/>
  <c r="AE431" i="20"/>
  <c r="AA431" i="20" s="1"/>
  <c r="AE430" i="20"/>
  <c r="AA430" i="20" s="1"/>
  <c r="AB430" i="20"/>
  <c r="AE429" i="20"/>
  <c r="AA429" i="20" s="1"/>
  <c r="AB429" i="20"/>
  <c r="AE428" i="20"/>
  <c r="AA428" i="20" s="1"/>
  <c r="AB428" i="20"/>
  <c r="AE427" i="20"/>
  <c r="AA427" i="20" s="1"/>
  <c r="AB427" i="20"/>
  <c r="AE426" i="20"/>
  <c r="AA426" i="20" s="1"/>
  <c r="AB426" i="20"/>
  <c r="AE425" i="20"/>
  <c r="AA425" i="20" s="1"/>
  <c r="AB425" i="20"/>
  <c r="AE424" i="20"/>
  <c r="AA424" i="20" s="1"/>
  <c r="AB424" i="20"/>
  <c r="AE423" i="20"/>
  <c r="AA423" i="20" s="1"/>
  <c r="AE422" i="20"/>
  <c r="AA422" i="20" s="1"/>
  <c r="AE421" i="20"/>
  <c r="AA421" i="20" s="1"/>
  <c r="AE420" i="20"/>
  <c r="AA420" i="20" s="1"/>
  <c r="AE419" i="20"/>
  <c r="AA419" i="20" s="1"/>
  <c r="AE418" i="20"/>
  <c r="AA418" i="20" s="1"/>
  <c r="AE417" i="20"/>
  <c r="AA417" i="20" s="1"/>
  <c r="AE416" i="20"/>
  <c r="AA416" i="20" s="1"/>
  <c r="AB416" i="20"/>
  <c r="AE415" i="20"/>
  <c r="AA415" i="20" s="1"/>
  <c r="AB415" i="20"/>
  <c r="AE414" i="20"/>
  <c r="AA414" i="20" s="1"/>
  <c r="AB414" i="20"/>
  <c r="AE413" i="20"/>
  <c r="AA413" i="20" s="1"/>
  <c r="AB413" i="20"/>
  <c r="AE412" i="20"/>
  <c r="AA412" i="20" s="1"/>
  <c r="AB412" i="20"/>
  <c r="AE411" i="20"/>
  <c r="AA411" i="20" s="1"/>
  <c r="AB411" i="20"/>
  <c r="AE410" i="20"/>
  <c r="AA410" i="20" s="1"/>
  <c r="AB410" i="20"/>
  <c r="AE409" i="20"/>
  <c r="AA409" i="20" s="1"/>
  <c r="AE408" i="20"/>
  <c r="AA408" i="20" s="1"/>
  <c r="AE407" i="20"/>
  <c r="AA407" i="20" s="1"/>
  <c r="AE406" i="20"/>
  <c r="AA406" i="20" s="1"/>
  <c r="AE405" i="20"/>
  <c r="AA405" i="20" s="1"/>
  <c r="AE404" i="20"/>
  <c r="AA404" i="20" s="1"/>
  <c r="AE403" i="20"/>
  <c r="AA403" i="20" s="1"/>
  <c r="AE402" i="20"/>
  <c r="AA402" i="20" s="1"/>
  <c r="AB402" i="20"/>
  <c r="AE401" i="20"/>
  <c r="AA401" i="20" s="1"/>
  <c r="AB401" i="20"/>
  <c r="AE400" i="20"/>
  <c r="AA400" i="20" s="1"/>
  <c r="AB400" i="20"/>
  <c r="AB399" i="20"/>
  <c r="AE398" i="20"/>
  <c r="AA398" i="20" s="1"/>
  <c r="AB398" i="20"/>
  <c r="AE397" i="20"/>
  <c r="AA397" i="20" s="1"/>
  <c r="AB397" i="20"/>
  <c r="AE396" i="20"/>
  <c r="AA396" i="20" s="1"/>
  <c r="AB396" i="20"/>
  <c r="AE395" i="20"/>
  <c r="AA395" i="20" s="1"/>
  <c r="AE394" i="20"/>
  <c r="AA394" i="20" s="1"/>
  <c r="AE393" i="20"/>
  <c r="AA393" i="20" s="1"/>
  <c r="AE392" i="20"/>
  <c r="AA392" i="20" s="1"/>
  <c r="AE391" i="20"/>
  <c r="AA391" i="20" s="1"/>
  <c r="AE390" i="20"/>
  <c r="AA390" i="20" s="1"/>
  <c r="AE389" i="20"/>
  <c r="AA389" i="20" s="1"/>
  <c r="AE388" i="20"/>
  <c r="AA388" i="20" s="1"/>
  <c r="AB388" i="20"/>
  <c r="AE387" i="20"/>
  <c r="AA387" i="20" s="1"/>
  <c r="AB387" i="20"/>
  <c r="AE386" i="20"/>
  <c r="AA386" i="20" s="1"/>
  <c r="AB386" i="20"/>
  <c r="AE385" i="20"/>
  <c r="AA385" i="20" s="1"/>
  <c r="AB385" i="20"/>
  <c r="AE384" i="20"/>
  <c r="AA384" i="20" s="1"/>
  <c r="AB384" i="20"/>
  <c r="AE383" i="20"/>
  <c r="AA383" i="20" s="1"/>
  <c r="AB383" i="20"/>
  <c r="AE382" i="20"/>
  <c r="AA382" i="20" s="1"/>
  <c r="AB382" i="20"/>
  <c r="AE381" i="20"/>
  <c r="AA381" i="20" s="1"/>
  <c r="AE380" i="20"/>
  <c r="AA380" i="20" s="1"/>
  <c r="AE379" i="20"/>
  <c r="AA379" i="20" s="1"/>
  <c r="AE378" i="20"/>
  <c r="AA378" i="20" s="1"/>
  <c r="AE377" i="20"/>
  <c r="AA377" i="20" s="1"/>
  <c r="AE376" i="20"/>
  <c r="AA376" i="20" s="1"/>
  <c r="AE375" i="20"/>
  <c r="AA375" i="20" s="1"/>
  <c r="AE374" i="20"/>
  <c r="AA374" i="20" s="1"/>
  <c r="AB374" i="20"/>
  <c r="AE373" i="20"/>
  <c r="AA373" i="20" s="1"/>
  <c r="AB373" i="20"/>
  <c r="AE372" i="20"/>
  <c r="AA372" i="20" s="1"/>
  <c r="AB372" i="20"/>
  <c r="AE371" i="20"/>
  <c r="AA371" i="20" s="1"/>
  <c r="AB371" i="20"/>
  <c r="AE370" i="20"/>
  <c r="AA370" i="20" s="1"/>
  <c r="AB370" i="20"/>
  <c r="AE369" i="20"/>
  <c r="AA369" i="20" s="1"/>
  <c r="AB369" i="20"/>
  <c r="AE368" i="20"/>
  <c r="AA368" i="20" s="1"/>
  <c r="AB368" i="20"/>
  <c r="AE367" i="20"/>
  <c r="AA367" i="20" s="1"/>
  <c r="AE366" i="20"/>
  <c r="AA366" i="20" s="1"/>
  <c r="AE365" i="20"/>
  <c r="AA365" i="20" s="1"/>
  <c r="AE364" i="20"/>
  <c r="AA364" i="20" s="1"/>
  <c r="AE363" i="20"/>
  <c r="AA363" i="20" s="1"/>
  <c r="AE362" i="20"/>
  <c r="AA362" i="20" s="1"/>
  <c r="AE361" i="20"/>
  <c r="AA361" i="20" s="1"/>
  <c r="AE360" i="20"/>
  <c r="AA360" i="20" s="1"/>
  <c r="AB360" i="20"/>
  <c r="AE359" i="20"/>
  <c r="AA359" i="20" s="1"/>
  <c r="AB359" i="20"/>
  <c r="AE358" i="20"/>
  <c r="AA358" i="20" s="1"/>
  <c r="AB358" i="20"/>
  <c r="AE357" i="20"/>
  <c r="AA357" i="20" s="1"/>
  <c r="AB357" i="20"/>
  <c r="AE356" i="20"/>
  <c r="AA356" i="20" s="1"/>
  <c r="AB356" i="20"/>
  <c r="AE355" i="20"/>
  <c r="AA355" i="20" s="1"/>
  <c r="AB355" i="20"/>
  <c r="AE354" i="20"/>
  <c r="AA354" i="20" s="1"/>
  <c r="AB354" i="20"/>
  <c r="AE353" i="20"/>
  <c r="AA353" i="20" s="1"/>
  <c r="AE352" i="20"/>
  <c r="AA352" i="20" s="1"/>
  <c r="AE351" i="20"/>
  <c r="AA351" i="20" s="1"/>
  <c r="AE350" i="20"/>
  <c r="AA350" i="20" s="1"/>
  <c r="AE349" i="20"/>
  <c r="AA349" i="20" s="1"/>
  <c r="AE348" i="20"/>
  <c r="AA348" i="20" s="1"/>
  <c r="AE347" i="20"/>
  <c r="AA347" i="20" s="1"/>
  <c r="AE346" i="20"/>
  <c r="AA346" i="20" s="1"/>
  <c r="AB346" i="20"/>
  <c r="AE345" i="20"/>
  <c r="AA345" i="20" s="1"/>
  <c r="AB345" i="20"/>
  <c r="AE344" i="20"/>
  <c r="AA344" i="20" s="1"/>
  <c r="AB344" i="20"/>
  <c r="AE343" i="20"/>
  <c r="AA343" i="20" s="1"/>
  <c r="AB343" i="20"/>
  <c r="AE342" i="20"/>
  <c r="AA342" i="20" s="1"/>
  <c r="AB342" i="20"/>
  <c r="AE341" i="20"/>
  <c r="AA341" i="20" s="1"/>
  <c r="AB341" i="20"/>
  <c r="AE340" i="20"/>
  <c r="AA340" i="20" s="1"/>
  <c r="AB340" i="20"/>
  <c r="AE339" i="20"/>
  <c r="AA339" i="20" s="1"/>
  <c r="AE338" i="20"/>
  <c r="AA338" i="20" s="1"/>
  <c r="AE337" i="20"/>
  <c r="AA337" i="20" s="1"/>
  <c r="AE336" i="20"/>
  <c r="AA336" i="20" s="1"/>
  <c r="AE335" i="20"/>
  <c r="AA335" i="20" s="1"/>
  <c r="AE334" i="20"/>
  <c r="AA334" i="20" s="1"/>
  <c r="AE333" i="20"/>
  <c r="AA333" i="20" s="1"/>
  <c r="AE332" i="20"/>
  <c r="AA332" i="20" s="1"/>
  <c r="AB332" i="20"/>
  <c r="AE331" i="20"/>
  <c r="AA331" i="20" s="1"/>
  <c r="AB331" i="20"/>
  <c r="AE330" i="20"/>
  <c r="AA330" i="20" s="1"/>
  <c r="AB330" i="20"/>
  <c r="AE329" i="20"/>
  <c r="AA329" i="20" s="1"/>
  <c r="AB329" i="20"/>
  <c r="AE328" i="20"/>
  <c r="AA328" i="20" s="1"/>
  <c r="AB328" i="20"/>
  <c r="AE327" i="20"/>
  <c r="AA327" i="20" s="1"/>
  <c r="AB327" i="20"/>
  <c r="AE326" i="20"/>
  <c r="AA326" i="20" s="1"/>
  <c r="AB326" i="20"/>
  <c r="AE325" i="20"/>
  <c r="AA325" i="20" s="1"/>
  <c r="AE324" i="20"/>
  <c r="AA324" i="20" s="1"/>
  <c r="AE323" i="20"/>
  <c r="AA323" i="20" s="1"/>
  <c r="AE322" i="20"/>
  <c r="AA322" i="20" s="1"/>
  <c r="AE321" i="20"/>
  <c r="AA321" i="20" s="1"/>
  <c r="AE320" i="20"/>
  <c r="AA320" i="20" s="1"/>
  <c r="AE319" i="20"/>
  <c r="AA319" i="20" s="1"/>
  <c r="AE318" i="20"/>
  <c r="AA318" i="20" s="1"/>
  <c r="AB318" i="20"/>
  <c r="AE317" i="20"/>
  <c r="AA317" i="20" s="1"/>
  <c r="AB317" i="20"/>
  <c r="AE316" i="20"/>
  <c r="AA316" i="20" s="1"/>
  <c r="AB316" i="20"/>
  <c r="AE315" i="20"/>
  <c r="AA315" i="20" s="1"/>
  <c r="AB315" i="20"/>
  <c r="AE314" i="20"/>
  <c r="AA314" i="20" s="1"/>
  <c r="AB314" i="20"/>
  <c r="AE313" i="20"/>
  <c r="AA313" i="20" s="1"/>
  <c r="AB313" i="20"/>
  <c r="AE312" i="20"/>
  <c r="AA312" i="20" s="1"/>
  <c r="AB312" i="20"/>
  <c r="AE311" i="20"/>
  <c r="AA311" i="20" s="1"/>
  <c r="AE310" i="20"/>
  <c r="AA310" i="20" s="1"/>
  <c r="AE309" i="20"/>
  <c r="AA309" i="20" s="1"/>
  <c r="AE308" i="20"/>
  <c r="AA308" i="20" s="1"/>
  <c r="AE307" i="20"/>
  <c r="AA307" i="20" s="1"/>
  <c r="AE306" i="20"/>
  <c r="AA306" i="20" s="1"/>
  <c r="AE305" i="20"/>
  <c r="AA305" i="20" s="1"/>
  <c r="AE304" i="20"/>
  <c r="AA304" i="20" s="1"/>
  <c r="AB304" i="20"/>
  <c r="AE303" i="20"/>
  <c r="AA303" i="20" s="1"/>
  <c r="AB303" i="20"/>
  <c r="AE302" i="20"/>
  <c r="AA302" i="20" s="1"/>
  <c r="AB302" i="20"/>
  <c r="AE301" i="20"/>
  <c r="AA301" i="20" s="1"/>
  <c r="AB301" i="20"/>
  <c r="AE300" i="20"/>
  <c r="AA300" i="20" s="1"/>
  <c r="AB300" i="20"/>
  <c r="AE299" i="20"/>
  <c r="AA299" i="20" s="1"/>
  <c r="AB299" i="20"/>
  <c r="AE298" i="20"/>
  <c r="AA298" i="20" s="1"/>
  <c r="AB298" i="20"/>
  <c r="AE297" i="20"/>
  <c r="AA297" i="20" s="1"/>
  <c r="AE296" i="20"/>
  <c r="AA296" i="20" s="1"/>
  <c r="AE295" i="20"/>
  <c r="AA295" i="20" s="1"/>
  <c r="AE294" i="20"/>
  <c r="AA294" i="20" s="1"/>
  <c r="AE293" i="20"/>
  <c r="AA293" i="20" s="1"/>
  <c r="AE292" i="20"/>
  <c r="AA292" i="20" s="1"/>
  <c r="AE291" i="20"/>
  <c r="AA291" i="20" s="1"/>
  <c r="AE290" i="20"/>
  <c r="AA290" i="20" s="1"/>
  <c r="AB290" i="20"/>
  <c r="AE289" i="20"/>
  <c r="AA289" i="20" s="1"/>
  <c r="AB289" i="20"/>
  <c r="AE288" i="20"/>
  <c r="AA288" i="20" s="1"/>
  <c r="AB288" i="20"/>
  <c r="AE287" i="20"/>
  <c r="AA287" i="20" s="1"/>
  <c r="AB287" i="20"/>
  <c r="AE286" i="20"/>
  <c r="AA286" i="20" s="1"/>
  <c r="AB286" i="20"/>
  <c r="AE285" i="20"/>
  <c r="AA285" i="20" s="1"/>
  <c r="AB285" i="20"/>
  <c r="AE284" i="20"/>
  <c r="AA284" i="20" s="1"/>
  <c r="AB284" i="20"/>
  <c r="AE283" i="20"/>
  <c r="AA283" i="20" s="1"/>
  <c r="AE282" i="20"/>
  <c r="AA282" i="20" s="1"/>
  <c r="AE281" i="20"/>
  <c r="AA281" i="20" s="1"/>
  <c r="AE280" i="20"/>
  <c r="AA280" i="20" s="1"/>
  <c r="AE279" i="20"/>
  <c r="AA279" i="20" s="1"/>
  <c r="AE278" i="20"/>
  <c r="AA278" i="20" s="1"/>
  <c r="AE277" i="20"/>
  <c r="AA277" i="20" s="1"/>
  <c r="AE276" i="20"/>
  <c r="AA276" i="20" s="1"/>
  <c r="AB276" i="20"/>
  <c r="AE275" i="20"/>
  <c r="AA275" i="20" s="1"/>
  <c r="AB275" i="20"/>
  <c r="AE274" i="20"/>
  <c r="AA274" i="20" s="1"/>
  <c r="AB274" i="20"/>
  <c r="AE273" i="20"/>
  <c r="AA273" i="20" s="1"/>
  <c r="AB273" i="20"/>
  <c r="AE272" i="20"/>
  <c r="AA272" i="20" s="1"/>
  <c r="AB272" i="20"/>
  <c r="AE271" i="20"/>
  <c r="AA271" i="20" s="1"/>
  <c r="AB271" i="20"/>
  <c r="AE270" i="20"/>
  <c r="AA270" i="20" s="1"/>
  <c r="AB270" i="20"/>
  <c r="AE269" i="20"/>
  <c r="AA269" i="20" s="1"/>
  <c r="AE268" i="20"/>
  <c r="AA268" i="20" s="1"/>
  <c r="AE267" i="20"/>
  <c r="AA267" i="20" s="1"/>
  <c r="AE266" i="20"/>
  <c r="AA266" i="20" s="1"/>
  <c r="AE265" i="20"/>
  <c r="AA265" i="20" s="1"/>
  <c r="AE264" i="20"/>
  <c r="AA264" i="20" s="1"/>
  <c r="AE263" i="20"/>
  <c r="AA263" i="20" s="1"/>
  <c r="AE262" i="20"/>
  <c r="AA262" i="20" s="1"/>
  <c r="AB262" i="20"/>
  <c r="AE261" i="20"/>
  <c r="AA261" i="20" s="1"/>
  <c r="AB261" i="20"/>
  <c r="AE260" i="20"/>
  <c r="AA260" i="20" s="1"/>
  <c r="AB260" i="20"/>
  <c r="AE259" i="20"/>
  <c r="AA259" i="20" s="1"/>
  <c r="AB259" i="20"/>
  <c r="AE258" i="20"/>
  <c r="AA258" i="20" s="1"/>
  <c r="AB258" i="20"/>
  <c r="AE257" i="20"/>
  <c r="AA257" i="20" s="1"/>
  <c r="AB257" i="20"/>
  <c r="AE256" i="20"/>
  <c r="AA256" i="20" s="1"/>
  <c r="AB256" i="20"/>
  <c r="AE255" i="20"/>
  <c r="AA255" i="20" s="1"/>
  <c r="AE254" i="20"/>
  <c r="AA254" i="20" s="1"/>
  <c r="AE253" i="20"/>
  <c r="AA253" i="20" s="1"/>
  <c r="AE252" i="20"/>
  <c r="AA252" i="20" s="1"/>
  <c r="AE251" i="20"/>
  <c r="AA251" i="20" s="1"/>
  <c r="AE250" i="20"/>
  <c r="AA250" i="20" s="1"/>
  <c r="AE249" i="20"/>
  <c r="AA249" i="20" s="1"/>
  <c r="AE248" i="20"/>
  <c r="AA248" i="20" s="1"/>
  <c r="AB248" i="20"/>
  <c r="AE247" i="20"/>
  <c r="AA247" i="20" s="1"/>
  <c r="AB247" i="20"/>
  <c r="AE246" i="20"/>
  <c r="AA246" i="20" s="1"/>
  <c r="AB246" i="20"/>
  <c r="AE245" i="20"/>
  <c r="AA245" i="20" s="1"/>
  <c r="AB245" i="20"/>
  <c r="AE244" i="20"/>
  <c r="AA244" i="20" s="1"/>
  <c r="AB244" i="20"/>
  <c r="AE243" i="20"/>
  <c r="AA243" i="20" s="1"/>
  <c r="AB243" i="20"/>
  <c r="AE242" i="20"/>
  <c r="AA242" i="20" s="1"/>
  <c r="AB242" i="20"/>
  <c r="AE241" i="20"/>
  <c r="AA241" i="20" s="1"/>
  <c r="AE240" i="20"/>
  <c r="AA240" i="20" s="1"/>
  <c r="AE239" i="20"/>
  <c r="AA239" i="20" s="1"/>
  <c r="AE238" i="20"/>
  <c r="AA238" i="20" s="1"/>
  <c r="AE237" i="20"/>
  <c r="AA237" i="20" s="1"/>
  <c r="AE236" i="20"/>
  <c r="AA236" i="20" s="1"/>
  <c r="AE235" i="20"/>
  <c r="AA235" i="20" s="1"/>
  <c r="AE234" i="20"/>
  <c r="AA234" i="20" s="1"/>
  <c r="AB234" i="20"/>
  <c r="AE233" i="20"/>
  <c r="AA233" i="20" s="1"/>
  <c r="AB233" i="20"/>
  <c r="AE232" i="20"/>
  <c r="AA232" i="20" s="1"/>
  <c r="AB232" i="20"/>
  <c r="AE231" i="20"/>
  <c r="AA231" i="20" s="1"/>
  <c r="AB231" i="20"/>
  <c r="AE230" i="20"/>
  <c r="AA230" i="20" s="1"/>
  <c r="AE229" i="20"/>
  <c r="AA229" i="20" s="1"/>
  <c r="AB229" i="20"/>
  <c r="AE228" i="20"/>
  <c r="AA228" i="20" s="1"/>
  <c r="AB228" i="20"/>
  <c r="AE227" i="20"/>
  <c r="AA227" i="20" s="1"/>
  <c r="AE226" i="20"/>
  <c r="AA226" i="20" s="1"/>
  <c r="AE225" i="20"/>
  <c r="AA225" i="20" s="1"/>
  <c r="AE224" i="20"/>
  <c r="AA224" i="20" s="1"/>
  <c r="AE223" i="20"/>
  <c r="AA223" i="20" s="1"/>
  <c r="AE222" i="20"/>
  <c r="AA222" i="20" s="1"/>
  <c r="AE221" i="20"/>
  <c r="AA221" i="20" s="1"/>
  <c r="AE220" i="20"/>
  <c r="AA220" i="20" s="1"/>
  <c r="AB220" i="20"/>
  <c r="AE219" i="20"/>
  <c r="AA219" i="20" s="1"/>
  <c r="AB219" i="20"/>
  <c r="AE218" i="20"/>
  <c r="AA218" i="20" s="1"/>
  <c r="AB218" i="20"/>
  <c r="AE217" i="20"/>
  <c r="AA217" i="20" s="1"/>
  <c r="AB217" i="20"/>
  <c r="AE216" i="20"/>
  <c r="AA216" i="20" s="1"/>
  <c r="AB216" i="20"/>
  <c r="AE215" i="20"/>
  <c r="AA215" i="20" s="1"/>
  <c r="AB215" i="20"/>
  <c r="AE214" i="20"/>
  <c r="AA214" i="20" s="1"/>
  <c r="AB214" i="20"/>
  <c r="AE213" i="20"/>
  <c r="AA213" i="20" s="1"/>
  <c r="AE212" i="20"/>
  <c r="AA212" i="20" s="1"/>
  <c r="AE211" i="20"/>
  <c r="AA211" i="20" s="1"/>
  <c r="AE210" i="20"/>
  <c r="AA210" i="20" s="1"/>
  <c r="AE209" i="20"/>
  <c r="AA209" i="20" s="1"/>
  <c r="AE208" i="20"/>
  <c r="AA208" i="20" s="1"/>
  <c r="AE207" i="20"/>
  <c r="AA207" i="20" s="1"/>
  <c r="AE206" i="20"/>
  <c r="AA206" i="20" s="1"/>
  <c r="AB206" i="20"/>
  <c r="AE205" i="20"/>
  <c r="AA205" i="20" s="1"/>
  <c r="AB205" i="20"/>
  <c r="AE204" i="20"/>
  <c r="AA204" i="20" s="1"/>
  <c r="AB204" i="20"/>
  <c r="AE203" i="20"/>
  <c r="AA203" i="20" s="1"/>
  <c r="AB203" i="20"/>
  <c r="AE202" i="20"/>
  <c r="AA202" i="20" s="1"/>
  <c r="AB202" i="20"/>
  <c r="AE201" i="20"/>
  <c r="AA201" i="20" s="1"/>
  <c r="AB201" i="20"/>
  <c r="AE200" i="20"/>
  <c r="AA200" i="20" s="1"/>
  <c r="AB200" i="20"/>
  <c r="AE199" i="20"/>
  <c r="AA199" i="20" s="1"/>
  <c r="AE198" i="20"/>
  <c r="AA198" i="20" s="1"/>
  <c r="AE197" i="20"/>
  <c r="AA197" i="20" s="1"/>
  <c r="AE196" i="20"/>
  <c r="AA196" i="20" s="1"/>
  <c r="AE195" i="20"/>
  <c r="AA195" i="20" s="1"/>
  <c r="AE194" i="20"/>
  <c r="AA194" i="20" s="1"/>
  <c r="AE193" i="20"/>
  <c r="AA193" i="20" s="1"/>
  <c r="AE192" i="20"/>
  <c r="AA192" i="20" s="1"/>
  <c r="AB192" i="20"/>
  <c r="AE191" i="20"/>
  <c r="AA191" i="20" s="1"/>
  <c r="AB191" i="20"/>
  <c r="AE190" i="20"/>
  <c r="AA190" i="20" s="1"/>
  <c r="AB190" i="20"/>
  <c r="AE189" i="20"/>
  <c r="AA189" i="20" s="1"/>
  <c r="AB189" i="20"/>
  <c r="AE188" i="20"/>
  <c r="AA188" i="20" s="1"/>
  <c r="AB188" i="20"/>
  <c r="AE187" i="20"/>
  <c r="AA187" i="20" s="1"/>
  <c r="AB187" i="20"/>
  <c r="AE186" i="20"/>
  <c r="AA186" i="20" s="1"/>
  <c r="AB186" i="20"/>
  <c r="AE185" i="20"/>
  <c r="AA185" i="20" s="1"/>
  <c r="AE184" i="20"/>
  <c r="AA184" i="20" s="1"/>
  <c r="AE183" i="20"/>
  <c r="AA183" i="20" s="1"/>
  <c r="AE182" i="20"/>
  <c r="AA182" i="20" s="1"/>
  <c r="AE181" i="20"/>
  <c r="AA181" i="20" s="1"/>
  <c r="AE180" i="20"/>
  <c r="AA180" i="20" s="1"/>
  <c r="AE179" i="20"/>
  <c r="AA179" i="20" s="1"/>
  <c r="AE178" i="20"/>
  <c r="AA178" i="20" s="1"/>
  <c r="AB178" i="20"/>
  <c r="AE177" i="20"/>
  <c r="AA177" i="20" s="1"/>
  <c r="AB177" i="20"/>
  <c r="AE176" i="20"/>
  <c r="AA176" i="20" s="1"/>
  <c r="AB176" i="20"/>
  <c r="AE175" i="20"/>
  <c r="AA175" i="20" s="1"/>
  <c r="AB175" i="20"/>
  <c r="AE174" i="20"/>
  <c r="AA174" i="20" s="1"/>
  <c r="AB174" i="20"/>
  <c r="AE173" i="20"/>
  <c r="AA173" i="20" s="1"/>
  <c r="AB173" i="20"/>
  <c r="AE172" i="20"/>
  <c r="AA172" i="20" s="1"/>
  <c r="AB172" i="20"/>
  <c r="AE171" i="20"/>
  <c r="AA171" i="20" s="1"/>
  <c r="AE170" i="20"/>
  <c r="AA170" i="20" s="1"/>
  <c r="AE169" i="20"/>
  <c r="AA169" i="20" s="1"/>
  <c r="AE168" i="20"/>
  <c r="AA168" i="20" s="1"/>
  <c r="AE167" i="20"/>
  <c r="AA167" i="20" s="1"/>
  <c r="AE166" i="20"/>
  <c r="AA166" i="20" s="1"/>
  <c r="AE165" i="20"/>
  <c r="AA165" i="20" s="1"/>
  <c r="AE164" i="20"/>
  <c r="AA164" i="20" s="1"/>
  <c r="AB164" i="20"/>
  <c r="AE163" i="20"/>
  <c r="AA163" i="20" s="1"/>
  <c r="AB163" i="20"/>
  <c r="AE162" i="20"/>
  <c r="AA162" i="20" s="1"/>
  <c r="AB162" i="20"/>
  <c r="AE161" i="20"/>
  <c r="AA161" i="20" s="1"/>
  <c r="AB161" i="20"/>
  <c r="AB160" i="20"/>
  <c r="AE159" i="20"/>
  <c r="AA159" i="20" s="1"/>
  <c r="AB159" i="20"/>
  <c r="AE158" i="20"/>
  <c r="AA158" i="20" s="1"/>
  <c r="AB158" i="20"/>
  <c r="AE157" i="20"/>
  <c r="AA157" i="20" s="1"/>
  <c r="AE156" i="20"/>
  <c r="AA156" i="20" s="1"/>
  <c r="AE155" i="20"/>
  <c r="AA155" i="20" s="1"/>
  <c r="AE154" i="20"/>
  <c r="AA154" i="20" s="1"/>
  <c r="AE153" i="20"/>
  <c r="AA153" i="20" s="1"/>
  <c r="AE152" i="20"/>
  <c r="AA152" i="20" s="1"/>
  <c r="AE151" i="20"/>
  <c r="AA151" i="20" s="1"/>
  <c r="AE150" i="20"/>
  <c r="AA150" i="20" s="1"/>
  <c r="AB150" i="20"/>
  <c r="AE149" i="20"/>
  <c r="AA149" i="20" s="1"/>
  <c r="AB149" i="20"/>
  <c r="AE148" i="20"/>
  <c r="AA148" i="20" s="1"/>
  <c r="AB148" i="20"/>
  <c r="AE147" i="20"/>
  <c r="AA147" i="20" s="1"/>
  <c r="AB147" i="20"/>
  <c r="AE146" i="20"/>
  <c r="AA146" i="20" s="1"/>
  <c r="AB146" i="20"/>
  <c r="AE145" i="20"/>
  <c r="AA145" i="20" s="1"/>
  <c r="AB145" i="20"/>
  <c r="AE144" i="20"/>
  <c r="AA144" i="20" s="1"/>
  <c r="AB144" i="20"/>
  <c r="AE143" i="20"/>
  <c r="AA143" i="20" s="1"/>
  <c r="AE142" i="20"/>
  <c r="AA142" i="20" s="1"/>
  <c r="AE141" i="20"/>
  <c r="AA141" i="20" s="1"/>
  <c r="AE140" i="20"/>
  <c r="AA140" i="20" s="1"/>
  <c r="AE139" i="20"/>
  <c r="AA139" i="20" s="1"/>
  <c r="AE138" i="20"/>
  <c r="AA138" i="20" s="1"/>
  <c r="AE137" i="20"/>
  <c r="AA137" i="20" s="1"/>
  <c r="AE136" i="20"/>
  <c r="AA136" i="20" s="1"/>
  <c r="AB136" i="20"/>
  <c r="AE135" i="20"/>
  <c r="AA135" i="20" s="1"/>
  <c r="AB135" i="20"/>
  <c r="AE134" i="20"/>
  <c r="AA134" i="20" s="1"/>
  <c r="AB134" i="20"/>
  <c r="AE133" i="20"/>
  <c r="AA133" i="20" s="1"/>
  <c r="AB133" i="20"/>
  <c r="AE132" i="20"/>
  <c r="AA132" i="20" s="1"/>
  <c r="AB132" i="20"/>
  <c r="AE131" i="20"/>
  <c r="AA131" i="20" s="1"/>
  <c r="AB131" i="20"/>
  <c r="AE130" i="20"/>
  <c r="AA130" i="20" s="1"/>
  <c r="AB130" i="20"/>
  <c r="AE129" i="20"/>
  <c r="AA129" i="20" s="1"/>
  <c r="AE128" i="20"/>
  <c r="AA128" i="20" s="1"/>
  <c r="AE127" i="20"/>
  <c r="AA127" i="20" s="1"/>
  <c r="AE126" i="20"/>
  <c r="AA126" i="20" s="1"/>
  <c r="AE125" i="20"/>
  <c r="AA125" i="20" s="1"/>
  <c r="AE124" i="20"/>
  <c r="AA124" i="20" s="1"/>
  <c r="AE123" i="20"/>
  <c r="AA123" i="20" s="1"/>
  <c r="AE122" i="20"/>
  <c r="AA122" i="20" s="1"/>
  <c r="AB122" i="20"/>
  <c r="AE121" i="20"/>
  <c r="AA121" i="20" s="1"/>
  <c r="AB121" i="20"/>
  <c r="AE120" i="20"/>
  <c r="AA120" i="20" s="1"/>
  <c r="AB120" i="20"/>
  <c r="AE119" i="20"/>
  <c r="AA119" i="20" s="1"/>
  <c r="AB119" i="20"/>
  <c r="AE118" i="20"/>
  <c r="AA118" i="20" s="1"/>
  <c r="AB118" i="20"/>
  <c r="AE117" i="20"/>
  <c r="AA117" i="20" s="1"/>
  <c r="AB117" i="20"/>
  <c r="AE116" i="20"/>
  <c r="AA116" i="20" s="1"/>
  <c r="AB116" i="20"/>
  <c r="AE115" i="20"/>
  <c r="AA115" i="20" s="1"/>
  <c r="AE114" i="20"/>
  <c r="AA114" i="20" s="1"/>
  <c r="AE113" i="20"/>
  <c r="AA113" i="20" s="1"/>
  <c r="AE112" i="20"/>
  <c r="AA112" i="20" s="1"/>
  <c r="AE111" i="20"/>
  <c r="AA111" i="20" s="1"/>
  <c r="AE110" i="20"/>
  <c r="AA110" i="20" s="1"/>
  <c r="AE109" i="20"/>
  <c r="AA109" i="20" s="1"/>
  <c r="AE108" i="20"/>
  <c r="AA108" i="20" s="1"/>
  <c r="AB108" i="20"/>
  <c r="AE107" i="20"/>
  <c r="AA107" i="20" s="1"/>
  <c r="AB107" i="20"/>
  <c r="AE106" i="20"/>
  <c r="AA106" i="20" s="1"/>
  <c r="AB106" i="20"/>
  <c r="AE105" i="20"/>
  <c r="AA105" i="20" s="1"/>
  <c r="AB105" i="20"/>
  <c r="AE104" i="20"/>
  <c r="AA104" i="20" s="1"/>
  <c r="AB104" i="20"/>
  <c r="AE103" i="20"/>
  <c r="AA103" i="20" s="1"/>
  <c r="AB103" i="20"/>
  <c r="AE102" i="20"/>
  <c r="AA102" i="20" s="1"/>
  <c r="AB102" i="20"/>
  <c r="AE101" i="20"/>
  <c r="AA101" i="20" s="1"/>
  <c r="AE100" i="20"/>
  <c r="AA100" i="20" s="1"/>
  <c r="AE99" i="20"/>
  <c r="AA99" i="20" s="1"/>
  <c r="AE98" i="20"/>
  <c r="AA98" i="20" s="1"/>
  <c r="AE97" i="20"/>
  <c r="AA97" i="20" s="1"/>
  <c r="AE96" i="20"/>
  <c r="AA96" i="20" s="1"/>
  <c r="AE95" i="20"/>
  <c r="AA95" i="20" s="1"/>
  <c r="AE94" i="20"/>
  <c r="AA94" i="20" s="1"/>
  <c r="AB94" i="20"/>
  <c r="AE93" i="20"/>
  <c r="AA93" i="20" s="1"/>
  <c r="AB93" i="20"/>
  <c r="AE92" i="20"/>
  <c r="AA92" i="20" s="1"/>
  <c r="AB92" i="20"/>
  <c r="AE91" i="20"/>
  <c r="AA91" i="20" s="1"/>
  <c r="AB91" i="20"/>
  <c r="AE90" i="20"/>
  <c r="AA90" i="20" s="1"/>
  <c r="AB90" i="20"/>
  <c r="AE89" i="20"/>
  <c r="AA89" i="20" s="1"/>
  <c r="AB89" i="20"/>
  <c r="AE88" i="20"/>
  <c r="AA88" i="20" s="1"/>
  <c r="AB88" i="20"/>
  <c r="AE87" i="20"/>
  <c r="AA87" i="20" s="1"/>
  <c r="AE86" i="20"/>
  <c r="AA86" i="20" s="1"/>
  <c r="AE85" i="20"/>
  <c r="AA85" i="20" s="1"/>
  <c r="AE84" i="20"/>
  <c r="AA84" i="20" s="1"/>
  <c r="AE83" i="20"/>
  <c r="AA83" i="20" s="1"/>
  <c r="AE82" i="20"/>
  <c r="AA82" i="20" s="1"/>
  <c r="AE81" i="20"/>
  <c r="AA81" i="20" s="1"/>
  <c r="AE80" i="20"/>
  <c r="AA80" i="20" s="1"/>
  <c r="AB80" i="20"/>
  <c r="AE79" i="20"/>
  <c r="AA79" i="20" s="1"/>
  <c r="AB79" i="20"/>
  <c r="AE78" i="20"/>
  <c r="AA78" i="20" s="1"/>
  <c r="AB78" i="20"/>
  <c r="AE77" i="20"/>
  <c r="AA77" i="20" s="1"/>
  <c r="AB77" i="20"/>
  <c r="AE76" i="20"/>
  <c r="AA76" i="20" s="1"/>
  <c r="AB76" i="20"/>
  <c r="AE75" i="20"/>
  <c r="AA75" i="20" s="1"/>
  <c r="AB75" i="20"/>
  <c r="AE74" i="20"/>
  <c r="AA74" i="20" s="1"/>
  <c r="AB74" i="20"/>
  <c r="AE73" i="20"/>
  <c r="AA73" i="20" s="1"/>
  <c r="AE72" i="20"/>
  <c r="AA72" i="20" s="1"/>
  <c r="AE71" i="20"/>
  <c r="AA71" i="20" s="1"/>
  <c r="AE70" i="20"/>
  <c r="AA70" i="20" s="1"/>
  <c r="AE69" i="20"/>
  <c r="AA69" i="20" s="1"/>
  <c r="AE68" i="20"/>
  <c r="AA68" i="20" s="1"/>
  <c r="AE67" i="20"/>
  <c r="AA67" i="20" s="1"/>
  <c r="AE66" i="20"/>
  <c r="AA66" i="20" s="1"/>
  <c r="AB66" i="20"/>
  <c r="AE65" i="20"/>
  <c r="AA65" i="20" s="1"/>
  <c r="AB65" i="20"/>
  <c r="AE64" i="20"/>
  <c r="AA64" i="20" s="1"/>
  <c r="AB64" i="20"/>
  <c r="AE63" i="20"/>
  <c r="AA63" i="20" s="1"/>
  <c r="AB63" i="20"/>
  <c r="AE62" i="20"/>
  <c r="AA62" i="20" s="1"/>
  <c r="AB62" i="20"/>
  <c r="AE61" i="20"/>
  <c r="AA61" i="20" s="1"/>
  <c r="AB61" i="20"/>
  <c r="AE60" i="20"/>
  <c r="AA60" i="20" s="1"/>
  <c r="AB60" i="20"/>
  <c r="AE59" i="20"/>
  <c r="AA59" i="20" s="1"/>
  <c r="AE58" i="20"/>
  <c r="AA58" i="20" s="1"/>
  <c r="AE57" i="20"/>
  <c r="AA57" i="20" s="1"/>
  <c r="AE56" i="20"/>
  <c r="AA56" i="20" s="1"/>
  <c r="AE55" i="20"/>
  <c r="AA55" i="20" s="1"/>
  <c r="AE54" i="20"/>
  <c r="AA54" i="20" s="1"/>
  <c r="AE53" i="20"/>
  <c r="AA53" i="20" s="1"/>
  <c r="AE52" i="20"/>
  <c r="AA52" i="20" s="1"/>
  <c r="AB52" i="20"/>
  <c r="AE51" i="20"/>
  <c r="AA51" i="20" s="1"/>
  <c r="AB51" i="20"/>
  <c r="AE50" i="20"/>
  <c r="AA50" i="20" s="1"/>
  <c r="AB50" i="20"/>
  <c r="AE49" i="20"/>
  <c r="AA49" i="20" s="1"/>
  <c r="AB49" i="20"/>
  <c r="AE48" i="20"/>
  <c r="AA48" i="20" s="1"/>
  <c r="AB48" i="20"/>
  <c r="AE47" i="20"/>
  <c r="AA47" i="20" s="1"/>
  <c r="AB47" i="20"/>
  <c r="AE46" i="20"/>
  <c r="AA46" i="20" s="1"/>
  <c r="AB46" i="20"/>
  <c r="AE45" i="20"/>
  <c r="AA45" i="20" s="1"/>
  <c r="AE44" i="20"/>
  <c r="AA44" i="20" s="1"/>
  <c r="AE43" i="20"/>
  <c r="AA43" i="20" s="1"/>
  <c r="AE42" i="20"/>
  <c r="AA42" i="20" s="1"/>
  <c r="AE41" i="20"/>
  <c r="AA41" i="20" s="1"/>
  <c r="AE40" i="20"/>
  <c r="AA40" i="20" s="1"/>
  <c r="AE39" i="20"/>
  <c r="AA39" i="20" s="1"/>
  <c r="AE38" i="20"/>
  <c r="AA38" i="20" s="1"/>
  <c r="AB38" i="20"/>
  <c r="AE37" i="20"/>
  <c r="AA37" i="20" s="1"/>
  <c r="AB37" i="20"/>
  <c r="AE36" i="20"/>
  <c r="AA36" i="20" s="1"/>
  <c r="AB36" i="20"/>
  <c r="AE35" i="20"/>
  <c r="AA35" i="20" s="1"/>
  <c r="AB35" i="20"/>
  <c r="AE34" i="20"/>
  <c r="AA34" i="20" s="1"/>
  <c r="AB34" i="20"/>
  <c r="AE33" i="20"/>
  <c r="AA33" i="20" s="1"/>
  <c r="AB33" i="20"/>
  <c r="AE32" i="20"/>
  <c r="AA32" i="20" s="1"/>
  <c r="AB32" i="20"/>
  <c r="AE31" i="20"/>
  <c r="AA31" i="20" s="1"/>
  <c r="AE30" i="20"/>
  <c r="AA30" i="20" s="1"/>
  <c r="AE29" i="20"/>
  <c r="AA29" i="20" s="1"/>
  <c r="AE28" i="20"/>
  <c r="AA28" i="20" s="1"/>
  <c r="AE27" i="20"/>
  <c r="AA27" i="20" s="1"/>
  <c r="AE26" i="20"/>
  <c r="AA26" i="20" s="1"/>
  <c r="AE25" i="20"/>
  <c r="AA25" i="20" s="1"/>
  <c r="AE24" i="20"/>
  <c r="AA24" i="20" s="1"/>
  <c r="AB24" i="20"/>
  <c r="AE23" i="20"/>
  <c r="AA23" i="20" s="1"/>
  <c r="AB23" i="20"/>
  <c r="AE22" i="20"/>
  <c r="AA22" i="20" s="1"/>
  <c r="AB22" i="20"/>
  <c r="AE21" i="20"/>
  <c r="AA21" i="20" s="1"/>
  <c r="AB21" i="20"/>
  <c r="AE20" i="20"/>
  <c r="AA20" i="20" s="1"/>
  <c r="AB20" i="20"/>
  <c r="AE19" i="20"/>
  <c r="AA19" i="20" s="1"/>
  <c r="AB19" i="20"/>
  <c r="AE18" i="20"/>
  <c r="AA18" i="20" s="1"/>
  <c r="AB18" i="20"/>
  <c r="AE17" i="20"/>
  <c r="AA17" i="20" s="1"/>
  <c r="AE16" i="20"/>
  <c r="AA16" i="20" s="1"/>
  <c r="AE15" i="20"/>
  <c r="AA15" i="20" s="1"/>
  <c r="AE14" i="20"/>
  <c r="AA14" i="20" s="1"/>
  <c r="AE13" i="20"/>
  <c r="AA13" i="20" s="1"/>
  <c r="AE12" i="20"/>
  <c r="AA12" i="20" s="1"/>
  <c r="AE11" i="20"/>
  <c r="AA11" i="20" s="1"/>
  <c r="AE10" i="20"/>
  <c r="AA10" i="20" s="1"/>
  <c r="AB10" i="20"/>
  <c r="AE9" i="20"/>
  <c r="AA9" i="20" s="1"/>
  <c r="AB9" i="20"/>
  <c r="AE8" i="20"/>
  <c r="AA8" i="20" s="1"/>
  <c r="AB8" i="20"/>
  <c r="AE7" i="20"/>
  <c r="AA7" i="20" s="1"/>
  <c r="AB7" i="20"/>
  <c r="AE6" i="20"/>
  <c r="AA6" i="20" s="1"/>
  <c r="AB6" i="20"/>
  <c r="AE5" i="20"/>
  <c r="AA5" i="20" s="1"/>
  <c r="AB5" i="20"/>
  <c r="AE4" i="20"/>
  <c r="AA4" i="20" s="1"/>
  <c r="AG13" i="15" l="1"/>
  <c r="K34" i="21"/>
  <c r="K33" i="21" l="1"/>
  <c r="K35" i="21"/>
  <c r="L35" i="21"/>
  <c r="M32" i="21"/>
  <c r="M35" i="21"/>
  <c r="M33" i="21"/>
  <c r="M34" i="21"/>
  <c r="L34" i="21"/>
  <c r="L33" i="21"/>
  <c r="L32" i="21"/>
  <c r="AS8" i="15" l="1"/>
  <c r="U11" i="15"/>
  <c r="AE11" i="15" l="1"/>
  <c r="T12" i="15"/>
  <c r="T14" i="15"/>
  <c r="AF14" i="15" s="1"/>
  <c r="T15" i="15"/>
  <c r="AF15" i="15" s="1"/>
  <c r="T16" i="15"/>
  <c r="AF16" i="15" s="1"/>
  <c r="T17" i="15"/>
  <c r="AF17" i="15" s="1"/>
  <c r="T18" i="15"/>
  <c r="AF18" i="15" s="1"/>
  <c r="T19" i="15"/>
  <c r="AF19" i="15" s="1"/>
  <c r="T20" i="15"/>
  <c r="AF20" i="15" s="1"/>
  <c r="T21" i="15"/>
  <c r="AF21" i="15" s="1"/>
  <c r="T22" i="15"/>
  <c r="AF22" i="15" s="1"/>
  <c r="T23" i="15"/>
  <c r="AF23" i="15" s="1"/>
  <c r="T24" i="15"/>
  <c r="AF24" i="15" s="1"/>
  <c r="T25" i="15"/>
  <c r="AF25" i="15" s="1"/>
  <c r="T26" i="15"/>
  <c r="AF26" i="15" s="1"/>
  <c r="T27" i="15"/>
  <c r="AF27" i="15" s="1"/>
  <c r="T28" i="15"/>
  <c r="AF28" i="15" s="1"/>
  <c r="T29" i="15"/>
  <c r="AF29" i="15" s="1"/>
  <c r="T30" i="15"/>
  <c r="AF30" i="15" s="1"/>
  <c r="T31" i="15"/>
  <c r="AF31" i="15" s="1"/>
  <c r="T32" i="15"/>
  <c r="AF32" i="15" s="1"/>
  <c r="T33" i="15"/>
  <c r="AF33" i="15" s="1"/>
  <c r="T34" i="15"/>
  <c r="AF34" i="15" s="1"/>
  <c r="T35" i="15"/>
  <c r="AF35" i="15" s="1"/>
  <c r="T36" i="15"/>
  <c r="AF36" i="15" s="1"/>
  <c r="T37" i="15"/>
  <c r="AF37" i="15" s="1"/>
  <c r="T38" i="15"/>
  <c r="AF38" i="15" s="1"/>
  <c r="T39" i="15"/>
  <c r="AF39" i="15" s="1"/>
  <c r="T40" i="15"/>
  <c r="AF40" i="15" s="1"/>
  <c r="T41" i="15"/>
  <c r="AF41" i="15" s="1"/>
  <c r="T42" i="15"/>
  <c r="AF42" i="15" s="1"/>
  <c r="T43" i="15"/>
  <c r="AF43" i="15" s="1"/>
  <c r="T44" i="15"/>
  <c r="AF44" i="15" s="1"/>
  <c r="T45" i="15"/>
  <c r="AF45" i="15" s="1"/>
  <c r="T46" i="15"/>
  <c r="AF46" i="15" s="1"/>
  <c r="T47" i="15"/>
  <c r="AF47" i="15" s="1"/>
  <c r="T48" i="15"/>
  <c r="AF48" i="15" s="1"/>
  <c r="T49" i="15"/>
  <c r="AF49" i="15" s="1"/>
  <c r="T50" i="15"/>
  <c r="AF50" i="15" s="1"/>
  <c r="T51" i="15"/>
  <c r="AF51" i="15" s="1"/>
  <c r="AF52" i="15"/>
  <c r="T13" i="15"/>
  <c r="AF13" i="15" s="1"/>
  <c r="AF12" i="15" l="1"/>
  <c r="T59" i="15"/>
  <c r="T57" i="15"/>
  <c r="T58" i="15"/>
  <c r="AF59" i="15"/>
  <c r="AF58" i="15"/>
  <c r="AF57" i="15"/>
  <c r="AG52" i="15"/>
  <c r="U14" i="15" l="1"/>
  <c r="AE14" i="15" s="1"/>
  <c r="U15" i="15"/>
  <c r="AE15" i="15" s="1"/>
  <c r="U16" i="15"/>
  <c r="AE16" i="15" s="1"/>
  <c r="U17" i="15"/>
  <c r="AE17" i="15" s="1"/>
  <c r="U18" i="15"/>
  <c r="AE18" i="15" s="1"/>
  <c r="U19" i="15"/>
  <c r="AE19" i="15" s="1"/>
  <c r="U20" i="15"/>
  <c r="AE20" i="15" s="1"/>
  <c r="U21" i="15"/>
  <c r="AE21" i="15" s="1"/>
  <c r="U22" i="15"/>
  <c r="AE22" i="15" s="1"/>
  <c r="U23" i="15"/>
  <c r="AE23" i="15" s="1"/>
  <c r="U24" i="15"/>
  <c r="AE24" i="15" s="1"/>
  <c r="U25" i="15"/>
  <c r="AE25" i="15" s="1"/>
  <c r="U26" i="15"/>
  <c r="AE26" i="15" s="1"/>
  <c r="U27" i="15"/>
  <c r="AE27" i="15" s="1"/>
  <c r="U28" i="15"/>
  <c r="AE28" i="15" s="1"/>
  <c r="U29" i="15"/>
  <c r="AE29" i="15" s="1"/>
  <c r="U30" i="15"/>
  <c r="AE30" i="15" s="1"/>
  <c r="U31" i="15"/>
  <c r="AE31" i="15" s="1"/>
  <c r="U32" i="15"/>
  <c r="AE32" i="15" s="1"/>
  <c r="U33" i="15"/>
  <c r="AE33" i="15" s="1"/>
  <c r="U34" i="15"/>
  <c r="AE34" i="15" s="1"/>
  <c r="U35" i="15"/>
  <c r="AE35" i="15" s="1"/>
  <c r="U36" i="15"/>
  <c r="AE36" i="15" s="1"/>
  <c r="U37" i="15"/>
  <c r="AE37" i="15" s="1"/>
  <c r="U38" i="15"/>
  <c r="AE38" i="15" s="1"/>
  <c r="U39" i="15"/>
  <c r="AE39" i="15" s="1"/>
  <c r="U40" i="15"/>
  <c r="AE40" i="15" s="1"/>
  <c r="U41" i="15"/>
  <c r="AE41" i="15" s="1"/>
  <c r="U42" i="15"/>
  <c r="AE42" i="15" s="1"/>
  <c r="U43" i="15"/>
  <c r="AE43" i="15" s="1"/>
  <c r="U44" i="15"/>
  <c r="AE44" i="15" s="1"/>
  <c r="U45" i="15"/>
  <c r="AE45" i="15" s="1"/>
  <c r="U46" i="15"/>
  <c r="AE46" i="15" s="1"/>
  <c r="U47" i="15"/>
  <c r="AE47" i="15" s="1"/>
  <c r="U48" i="15"/>
  <c r="AE48" i="15" s="1"/>
  <c r="U49" i="15"/>
  <c r="AE49" i="15" s="1"/>
  <c r="U50" i="15"/>
  <c r="AE50" i="15" s="1"/>
  <c r="U51" i="15"/>
  <c r="AE51" i="15" s="1"/>
  <c r="AE52" i="15"/>
  <c r="U13" i="15"/>
  <c r="AE13" i="15" s="1"/>
  <c r="U12" i="15"/>
  <c r="R16" i="15"/>
  <c r="AG16" i="15" s="1"/>
  <c r="R17" i="15"/>
  <c r="AG17" i="15" s="1"/>
  <c r="R18" i="15"/>
  <c r="AG18" i="15" s="1"/>
  <c r="R19" i="15"/>
  <c r="AG19" i="15" s="1"/>
  <c r="R20" i="15"/>
  <c r="AG20" i="15" s="1"/>
  <c r="R21" i="15"/>
  <c r="AG21" i="15" s="1"/>
  <c r="R22" i="15"/>
  <c r="AG22" i="15" s="1"/>
  <c r="R23" i="15"/>
  <c r="AG23" i="15" s="1"/>
  <c r="R24" i="15"/>
  <c r="AG24" i="15" s="1"/>
  <c r="R25" i="15"/>
  <c r="AG25" i="15" s="1"/>
  <c r="R26" i="15"/>
  <c r="AG26" i="15" s="1"/>
  <c r="R27" i="15"/>
  <c r="AG27" i="15" s="1"/>
  <c r="R28" i="15"/>
  <c r="AG28" i="15" s="1"/>
  <c r="R29" i="15"/>
  <c r="AG29" i="15" s="1"/>
  <c r="R30" i="15"/>
  <c r="AG30" i="15" s="1"/>
  <c r="R31" i="15"/>
  <c r="AG31" i="15" s="1"/>
  <c r="R32" i="15"/>
  <c r="AG32" i="15" s="1"/>
  <c r="R33" i="15"/>
  <c r="AG33" i="15" s="1"/>
  <c r="R34" i="15"/>
  <c r="AG34" i="15" s="1"/>
  <c r="R35" i="15"/>
  <c r="AG35" i="15" s="1"/>
  <c r="R36" i="15"/>
  <c r="AG36" i="15" s="1"/>
  <c r="R37" i="15"/>
  <c r="AG37" i="15" s="1"/>
  <c r="R38" i="15"/>
  <c r="AG38" i="15" s="1"/>
  <c r="R39" i="15"/>
  <c r="AG39" i="15" s="1"/>
  <c r="R40" i="15"/>
  <c r="AG40" i="15" s="1"/>
  <c r="R41" i="15"/>
  <c r="AG41" i="15" s="1"/>
  <c r="R42" i="15"/>
  <c r="AG42" i="15" s="1"/>
  <c r="R43" i="15"/>
  <c r="AG43" i="15" s="1"/>
  <c r="R44" i="15"/>
  <c r="AG44" i="15" s="1"/>
  <c r="R45" i="15"/>
  <c r="AG45" i="15" s="1"/>
  <c r="R46" i="15"/>
  <c r="AG46" i="15" s="1"/>
  <c r="R47" i="15"/>
  <c r="AG47" i="15" s="1"/>
  <c r="AG48" i="15"/>
  <c r="R49" i="15"/>
  <c r="AG49" i="15" s="1"/>
  <c r="AG50" i="15"/>
  <c r="AG51" i="15"/>
  <c r="R15" i="15"/>
  <c r="AG15" i="15" s="1"/>
  <c r="L52" i="15"/>
  <c r="I52" i="15"/>
  <c r="M52" i="15"/>
  <c r="G60" i="15"/>
  <c r="G61" i="15"/>
  <c r="G62" i="15"/>
  <c r="G63" i="15"/>
  <c r="H52" i="15"/>
  <c r="F60" i="15"/>
  <c r="F61" i="15"/>
  <c r="F62" i="15"/>
  <c r="F63" i="15"/>
  <c r="E52" i="15"/>
  <c r="D52" i="15"/>
  <c r="AG14" i="15" l="1"/>
  <c r="R58" i="15"/>
  <c r="R59" i="15"/>
  <c r="R57" i="15"/>
  <c r="AE12" i="15"/>
  <c r="U57" i="15"/>
  <c r="U58" i="15"/>
  <c r="U59" i="15"/>
  <c r="AD42" i="2"/>
  <c r="AD43" i="2"/>
  <c r="AD44" i="2"/>
  <c r="AD45" i="2"/>
  <c r="AD46" i="2"/>
  <c r="AD47" i="2"/>
  <c r="AD48" i="2"/>
  <c r="AD41" i="2"/>
  <c r="AD6" i="2"/>
  <c r="AD5" i="2"/>
  <c r="G49" i="2"/>
  <c r="N48" i="2"/>
  <c r="N49" i="2"/>
  <c r="N47" i="2"/>
  <c r="J42" i="2"/>
  <c r="J43" i="2"/>
  <c r="J44" i="2"/>
  <c r="J45" i="2"/>
  <c r="J46" i="2"/>
  <c r="J47" i="2"/>
  <c r="J48" i="2"/>
  <c r="J49" i="2"/>
  <c r="J41" i="2"/>
  <c r="J5" i="2"/>
  <c r="AE57" i="15" l="1"/>
  <c r="AE58" i="15"/>
  <c r="AE59" i="15"/>
  <c r="AG58" i="15"/>
  <c r="AG57" i="15"/>
  <c r="AG59" i="15"/>
  <c r="AF43" i="5"/>
  <c r="AA38" i="5" l="1"/>
  <c r="AD39" i="5"/>
  <c r="AA39" i="5" s="1"/>
  <c r="Y5" i="2" l="1"/>
  <c r="I8" i="15" l="1"/>
  <c r="AJ48" i="5" l="1"/>
  <c r="AH38" i="5"/>
  <c r="AH40" i="5"/>
  <c r="AH39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F54" i="5"/>
  <c r="AF53" i="5"/>
  <c r="AJ38" i="5"/>
  <c r="AI55" i="5" l="1"/>
  <c r="AI38" i="5"/>
  <c r="AI4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AR53" i="5"/>
  <c r="AJ53" i="5" s="1"/>
  <c r="AI53" i="5" s="1"/>
  <c r="AG55" i="5"/>
  <c r="AE55" i="5"/>
  <c r="AJ54" i="5"/>
  <c r="AI54" i="5" s="1"/>
  <c r="AR46" i="5"/>
  <c r="AJ46" i="5" s="1"/>
  <c r="AI46" i="5" s="1"/>
  <c r="AI5" i="2"/>
  <c r="P132" i="2" l="1"/>
  <c r="BG38" i="5" l="1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K54" i="5" l="1"/>
  <c r="AL55" i="5"/>
  <c r="AM55" i="5" s="1"/>
  <c r="BE38" i="5"/>
  <c r="BE55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AL38" i="5" l="1"/>
  <c r="AL53" i="5"/>
  <c r="AG53" i="5"/>
  <c r="AL54" i="5"/>
  <c r="AM54" i="5" s="1"/>
  <c r="AG54" i="5"/>
  <c r="AF40" i="5"/>
  <c r="AF50" i="5"/>
  <c r="AF52" i="5"/>
  <c r="AK52" i="5"/>
  <c r="AL52" i="5" s="1"/>
  <c r="AR45" i="5"/>
  <c r="AJ45" i="5" s="1"/>
  <c r="AI45" i="5" s="1"/>
  <c r="AR41" i="5"/>
  <c r="AJ41" i="5" s="1"/>
  <c r="AI41" i="5" s="1"/>
  <c r="AR49" i="5" l="1"/>
  <c r="AJ49" i="5" s="1"/>
  <c r="AI49" i="5" s="1"/>
  <c r="AB8" i="18" l="1"/>
  <c r="AB9" i="18"/>
  <c r="AB10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B50" i="18"/>
  <c r="J8" i="18" l="1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7" i="18"/>
  <c r="I7" i="18"/>
  <c r="K38" i="18"/>
  <c r="K39" i="18"/>
  <c r="K40" i="18"/>
  <c r="K41" i="18"/>
  <c r="K42" i="18"/>
  <c r="K43" i="18"/>
  <c r="K8" i="18" l="1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44" i="18"/>
  <c r="K45" i="18"/>
  <c r="K46" i="18"/>
  <c r="K47" i="18"/>
  <c r="K48" i="18"/>
  <c r="K49" i="18"/>
  <c r="K50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H7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M8" i="15"/>
  <c r="V48" i="4" l="1"/>
  <c r="AK49" i="4"/>
  <c r="AL49" i="4"/>
  <c r="AK48" i="4"/>
  <c r="AL48" i="4"/>
  <c r="W48" i="4" l="1"/>
  <c r="G48" i="2" l="1"/>
  <c r="G42" i="2"/>
  <c r="G43" i="2"/>
  <c r="G44" i="2"/>
  <c r="G45" i="2"/>
  <c r="G46" i="2"/>
  <c r="G47" i="2"/>
  <c r="G41" i="2"/>
  <c r="N42" i="2"/>
  <c r="N43" i="2"/>
  <c r="N44" i="2"/>
  <c r="N45" i="2"/>
  <c r="N46" i="2"/>
  <c r="N41" i="2"/>
  <c r="AJ75" i="2" l="1"/>
  <c r="AI39" i="2" l="1"/>
  <c r="AI40" i="2"/>
  <c r="AI41" i="2"/>
  <c r="AI42" i="2"/>
  <c r="AI43" i="2"/>
  <c r="AI44" i="2"/>
  <c r="AI45" i="2"/>
  <c r="AI46" i="2"/>
  <c r="AI47" i="2"/>
  <c r="AI48" i="2"/>
  <c r="AI27" i="2"/>
  <c r="AH39" i="2"/>
  <c r="AH40" i="2"/>
  <c r="AH41" i="2"/>
  <c r="AH42" i="2"/>
  <c r="AH43" i="2"/>
  <c r="AH44" i="2"/>
  <c r="AH45" i="2"/>
  <c r="AH46" i="2"/>
  <c r="AH47" i="2"/>
  <c r="AH48" i="2"/>
  <c r="AJ106" i="2" l="1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G123" i="2"/>
  <c r="AH123" i="2"/>
  <c r="AI123" i="2"/>
  <c r="AG124" i="2"/>
  <c r="AH124" i="2"/>
  <c r="AI124" i="2"/>
  <c r="AF124" i="2"/>
  <c r="AF123" i="2"/>
  <c r="AG122" i="2"/>
  <c r="AH122" i="2"/>
  <c r="AI122" i="2"/>
  <c r="AF122" i="2"/>
  <c r="AG121" i="2"/>
  <c r="AH121" i="2"/>
  <c r="AI121" i="2"/>
  <c r="AF121" i="2"/>
  <c r="AJ122" i="2" l="1"/>
  <c r="AJ121" i="2"/>
  <c r="AJ124" i="2"/>
  <c r="AJ123" i="2"/>
  <c r="AQ65" i="5" l="1"/>
  <c r="AR52" i="5" l="1"/>
  <c r="AR51" i="5"/>
  <c r="AR50" i="5"/>
  <c r="AR47" i="5"/>
  <c r="AR44" i="5"/>
  <c r="AR43" i="5"/>
  <c r="AR42" i="5"/>
  <c r="AF49" i="5"/>
  <c r="AF48" i="5"/>
  <c r="AF47" i="5"/>
  <c r="AF46" i="5"/>
  <c r="AF45" i="5"/>
  <c r="AF44" i="5"/>
  <c r="AF42" i="5"/>
  <c r="AF41" i="5"/>
  <c r="AF39" i="5"/>
  <c r="AE45" i="5"/>
  <c r="AE48" i="5"/>
  <c r="AE49" i="5"/>
  <c r="AE50" i="5"/>
  <c r="AE51" i="5"/>
  <c r="AE52" i="5"/>
  <c r="AE53" i="5"/>
  <c r="AE43" i="5"/>
  <c r="AE42" i="5"/>
  <c r="AJ50" i="5" l="1"/>
  <c r="AI50" i="5" s="1"/>
  <c r="AJ42" i="5"/>
  <c r="AI42" i="5" s="1"/>
  <c r="AJ51" i="5"/>
  <c r="AI51" i="5" s="1"/>
  <c r="AJ52" i="5"/>
  <c r="AI52" i="5" s="1"/>
  <c r="AJ44" i="5"/>
  <c r="AI44" i="5" s="1"/>
  <c r="AJ43" i="5"/>
  <c r="AI43" i="5" s="1"/>
  <c r="AJ47" i="5"/>
  <c r="AI47" i="5" s="1"/>
  <c r="AJ39" i="5"/>
  <c r="AI39" i="5" s="1"/>
  <c r="AJ40" i="5"/>
  <c r="AI40" i="5" s="1"/>
  <c r="AR65" i="5"/>
  <c r="AR64" i="5"/>
  <c r="S64" i="5"/>
  <c r="S67" i="5" s="1"/>
  <c r="T64" i="5"/>
  <c r="T67" i="5" s="1"/>
  <c r="U64" i="5"/>
  <c r="U67" i="5" s="1"/>
  <c r="V64" i="5"/>
  <c r="V67" i="5" s="1"/>
  <c r="W66" i="5"/>
  <c r="S66" i="5"/>
  <c r="T66" i="5"/>
  <c r="U66" i="5"/>
  <c r="V66" i="5"/>
  <c r="X67" i="5"/>
  <c r="X68" i="5" s="1"/>
  <c r="W64" i="5"/>
  <c r="W67" i="5" s="1"/>
  <c r="AI56" i="5" l="1"/>
  <c r="AS65" i="5"/>
  <c r="AS64" i="5"/>
  <c r="AM38" i="5"/>
  <c r="W68" i="5"/>
  <c r="V68" i="5"/>
  <c r="U68" i="5"/>
  <c r="T68" i="5"/>
  <c r="S68" i="5"/>
  <c r="Z52" i="5"/>
  <c r="AD52" i="5" s="1"/>
  <c r="AA52" i="5" s="1"/>
  <c r="AK41" i="5"/>
  <c r="AL41" i="5" s="1"/>
  <c r="AM41" i="5" s="1"/>
  <c r="AK43" i="5"/>
  <c r="AL43" i="5" s="1"/>
  <c r="AM43" i="5" s="1"/>
  <c r="AK44" i="5"/>
  <c r="AL44" i="5" s="1"/>
  <c r="AM44" i="5" s="1"/>
  <c r="AK45" i="5"/>
  <c r="AL45" i="5" s="1"/>
  <c r="AM45" i="5" s="1"/>
  <c r="AK46" i="5"/>
  <c r="AK47" i="5"/>
  <c r="AL47" i="5" s="1"/>
  <c r="AM47" i="5" s="1"/>
  <c r="AK48" i="5"/>
  <c r="AL48" i="5" s="1"/>
  <c r="AM48" i="5" s="1"/>
  <c r="AK50" i="5"/>
  <c r="AL50" i="5" s="1"/>
  <c r="AM50" i="5" s="1"/>
  <c r="AK51" i="5"/>
  <c r="AL51" i="5" s="1"/>
  <c r="AM51" i="5" s="1"/>
  <c r="AM52" i="5"/>
  <c r="AM53" i="5"/>
  <c r="AK42" i="5" l="1"/>
  <c r="AL42" i="5" s="1"/>
  <c r="AM42" i="5" s="1"/>
  <c r="AL49" i="5"/>
  <c r="AM49" i="5" s="1"/>
  <c r="AL46" i="5"/>
  <c r="AK40" i="5"/>
  <c r="AL40" i="5" s="1"/>
  <c r="AM40" i="5" s="1"/>
  <c r="AG40" i="5"/>
  <c r="AK39" i="5"/>
  <c r="AL39" i="5" s="1"/>
  <c r="AG39" i="5"/>
  <c r="AG43" i="5"/>
  <c r="AG50" i="5"/>
  <c r="AG42" i="5"/>
  <c r="AG49" i="5"/>
  <c r="AG41" i="5"/>
  <c r="AG48" i="5"/>
  <c r="AG47" i="5"/>
  <c r="AG46" i="5"/>
  <c r="AG51" i="5"/>
  <c r="AG45" i="5"/>
  <c r="AG52" i="5"/>
  <c r="AG44" i="5"/>
  <c r="AD40" i="5"/>
  <c r="AA40" i="5" s="1"/>
  <c r="AD41" i="5"/>
  <c r="AA41" i="5" s="1"/>
  <c r="AD42" i="5"/>
  <c r="AA42" i="5" s="1"/>
  <c r="Z43" i="5"/>
  <c r="AD43" i="5" s="1"/>
  <c r="AA43" i="5" s="1"/>
  <c r="Z44" i="5"/>
  <c r="AD44" i="5" s="1"/>
  <c r="AA44" i="5" s="1"/>
  <c r="Z45" i="5"/>
  <c r="AD45" i="5" s="1"/>
  <c r="AA45" i="5" s="1"/>
  <c r="Z46" i="5"/>
  <c r="AD46" i="5" s="1"/>
  <c r="AA46" i="5" s="1"/>
  <c r="Z47" i="5"/>
  <c r="AD47" i="5" s="1"/>
  <c r="AA47" i="5" s="1"/>
  <c r="Z48" i="5"/>
  <c r="AD48" i="5" s="1"/>
  <c r="AA48" i="5" s="1"/>
  <c r="Z49" i="5"/>
  <c r="AD49" i="5" s="1"/>
  <c r="AA49" i="5" s="1"/>
  <c r="Z50" i="5"/>
  <c r="AD50" i="5" s="1"/>
  <c r="AA50" i="5" s="1"/>
  <c r="Z51" i="5"/>
  <c r="AD51" i="5" s="1"/>
  <c r="AA51" i="5" s="1"/>
  <c r="L20" i="5"/>
  <c r="M20" i="5"/>
  <c r="L144" i="5"/>
  <c r="M144" i="5"/>
  <c r="L152" i="5"/>
  <c r="M152" i="5"/>
  <c r="L154" i="5"/>
  <c r="M154" i="5"/>
  <c r="L156" i="5"/>
  <c r="M156" i="5"/>
  <c r="I156" i="5"/>
  <c r="J156" i="5" s="1"/>
  <c r="I155" i="5"/>
  <c r="J155" i="5" s="1"/>
  <c r="I154" i="5"/>
  <c r="J154" i="5" s="1"/>
  <c r="I153" i="5"/>
  <c r="J153" i="5" s="1"/>
  <c r="G155" i="5"/>
  <c r="H155" i="5" s="1"/>
  <c r="G153" i="5"/>
  <c r="H153" i="5" s="1"/>
  <c r="AK65" i="5" l="1"/>
  <c r="AM39" i="5"/>
  <c r="AL64" i="5"/>
  <c r="AM46" i="5"/>
  <c r="AM65" i="5" s="1"/>
  <c r="AL65" i="5"/>
  <c r="AK64" i="5"/>
  <c r="AG64" i="5"/>
  <c r="K154" i="5"/>
  <c r="K156" i="5"/>
  <c r="AM64" i="5" l="1"/>
  <c r="D8" i="15"/>
  <c r="E8" i="15"/>
  <c r="H8" i="15"/>
  <c r="L8" i="15"/>
  <c r="D9" i="15"/>
  <c r="E9" i="15"/>
  <c r="H9" i="15"/>
  <c r="I9" i="15"/>
  <c r="L9" i="15"/>
  <c r="M9" i="15"/>
  <c r="AI9" i="15"/>
  <c r="AS9" i="15"/>
  <c r="D10" i="15"/>
  <c r="E10" i="15"/>
  <c r="H10" i="15"/>
  <c r="I10" i="15"/>
  <c r="L10" i="15"/>
  <c r="M10" i="15"/>
  <c r="AI10" i="15"/>
  <c r="AS10" i="15"/>
  <c r="D11" i="15"/>
  <c r="E11" i="15"/>
  <c r="H11" i="15"/>
  <c r="I11" i="15"/>
  <c r="L11" i="15"/>
  <c r="M11" i="15"/>
  <c r="AI11" i="15"/>
  <c r="AS11" i="15"/>
  <c r="D12" i="15"/>
  <c r="E12" i="15"/>
  <c r="H12" i="15"/>
  <c r="I12" i="15"/>
  <c r="L12" i="15"/>
  <c r="M12" i="15"/>
  <c r="AI12" i="15"/>
  <c r="AS12" i="15"/>
  <c r="D13" i="15"/>
  <c r="E13" i="15"/>
  <c r="H13" i="15"/>
  <c r="I13" i="15"/>
  <c r="L13" i="15"/>
  <c r="M13" i="15"/>
  <c r="AI13" i="15"/>
  <c r="AS13" i="15"/>
  <c r="D14" i="15"/>
  <c r="E14" i="15"/>
  <c r="H14" i="15"/>
  <c r="I14" i="15"/>
  <c r="L14" i="15"/>
  <c r="M14" i="15"/>
  <c r="AI14" i="15"/>
  <c r="AS14" i="15"/>
  <c r="D15" i="15"/>
  <c r="E15" i="15"/>
  <c r="H15" i="15"/>
  <c r="I15" i="15"/>
  <c r="L15" i="15"/>
  <c r="M15" i="15"/>
  <c r="R63" i="15"/>
  <c r="AI15" i="15"/>
  <c r="AS15" i="15"/>
  <c r="D16" i="15"/>
  <c r="E16" i="15"/>
  <c r="H16" i="15"/>
  <c r="I16" i="15"/>
  <c r="L16" i="15"/>
  <c r="M16" i="15"/>
  <c r="R60" i="15"/>
  <c r="AI16" i="15"/>
  <c r="AS16" i="15"/>
  <c r="D17" i="15"/>
  <c r="E17" i="15"/>
  <c r="H17" i="15"/>
  <c r="I17" i="15"/>
  <c r="L17" i="15"/>
  <c r="M17" i="15"/>
  <c r="AI17" i="15"/>
  <c r="AS17" i="15"/>
  <c r="D18" i="15"/>
  <c r="E18" i="15"/>
  <c r="H18" i="15"/>
  <c r="I18" i="15"/>
  <c r="L18" i="15"/>
  <c r="M18" i="15"/>
  <c r="AI18" i="15"/>
  <c r="AS18" i="15"/>
  <c r="D19" i="15"/>
  <c r="E19" i="15"/>
  <c r="H19" i="15"/>
  <c r="I19" i="15"/>
  <c r="L19" i="15"/>
  <c r="M19" i="15"/>
  <c r="AI19" i="15"/>
  <c r="AS19" i="15"/>
  <c r="D20" i="15"/>
  <c r="E20" i="15"/>
  <c r="H20" i="15"/>
  <c r="I20" i="15"/>
  <c r="L20" i="15"/>
  <c r="M20" i="15"/>
  <c r="AI20" i="15"/>
  <c r="AS20" i="15"/>
  <c r="D21" i="15"/>
  <c r="E21" i="15"/>
  <c r="H21" i="15"/>
  <c r="I21" i="15"/>
  <c r="L21" i="15"/>
  <c r="M21" i="15"/>
  <c r="AI21" i="15"/>
  <c r="AS21" i="15"/>
  <c r="D22" i="15"/>
  <c r="E22" i="15"/>
  <c r="H22" i="15"/>
  <c r="I22" i="15"/>
  <c r="L22" i="15"/>
  <c r="M22" i="15"/>
  <c r="AI22" i="15"/>
  <c r="AS22" i="15"/>
  <c r="D23" i="15"/>
  <c r="E23" i="15"/>
  <c r="H23" i="15"/>
  <c r="I23" i="15"/>
  <c r="L23" i="15"/>
  <c r="M23" i="15"/>
  <c r="AI23" i="15"/>
  <c r="AS23" i="15"/>
  <c r="D24" i="15"/>
  <c r="E24" i="15"/>
  <c r="H24" i="15"/>
  <c r="I24" i="15"/>
  <c r="L24" i="15"/>
  <c r="M24" i="15"/>
  <c r="AI24" i="15"/>
  <c r="AS24" i="15"/>
  <c r="D25" i="15"/>
  <c r="E25" i="15"/>
  <c r="H25" i="15"/>
  <c r="I25" i="15"/>
  <c r="L25" i="15"/>
  <c r="M25" i="15"/>
  <c r="AI25" i="15"/>
  <c r="AS25" i="15"/>
  <c r="D26" i="15"/>
  <c r="E26" i="15"/>
  <c r="H26" i="15"/>
  <c r="I26" i="15"/>
  <c r="L26" i="15"/>
  <c r="M26" i="15"/>
  <c r="AI26" i="15"/>
  <c r="AS26" i="15"/>
  <c r="D27" i="15"/>
  <c r="E27" i="15"/>
  <c r="H27" i="15"/>
  <c r="I27" i="15"/>
  <c r="L27" i="15"/>
  <c r="M27" i="15"/>
  <c r="AI27" i="15"/>
  <c r="AS27" i="15"/>
  <c r="D28" i="15"/>
  <c r="E28" i="15"/>
  <c r="H28" i="15"/>
  <c r="I28" i="15"/>
  <c r="L28" i="15"/>
  <c r="M28" i="15"/>
  <c r="AI28" i="15"/>
  <c r="AS28" i="15"/>
  <c r="D29" i="15"/>
  <c r="E29" i="15"/>
  <c r="H29" i="15"/>
  <c r="I29" i="15"/>
  <c r="L29" i="15"/>
  <c r="M29" i="15"/>
  <c r="AI29" i="15"/>
  <c r="AS29" i="15"/>
  <c r="D30" i="15"/>
  <c r="E30" i="15"/>
  <c r="H30" i="15"/>
  <c r="I30" i="15"/>
  <c r="L30" i="15"/>
  <c r="M30" i="15"/>
  <c r="AI30" i="15"/>
  <c r="AS30" i="15"/>
  <c r="D31" i="15"/>
  <c r="E31" i="15"/>
  <c r="H31" i="15"/>
  <c r="I31" i="15"/>
  <c r="L31" i="15"/>
  <c r="M31" i="15"/>
  <c r="AI31" i="15"/>
  <c r="AS31" i="15"/>
  <c r="D32" i="15"/>
  <c r="E32" i="15"/>
  <c r="H32" i="15"/>
  <c r="I32" i="15"/>
  <c r="L32" i="15"/>
  <c r="M32" i="15"/>
  <c r="AI32" i="15"/>
  <c r="AS32" i="15"/>
  <c r="D33" i="15"/>
  <c r="E33" i="15"/>
  <c r="H33" i="15"/>
  <c r="I33" i="15"/>
  <c r="L33" i="15"/>
  <c r="M33" i="15"/>
  <c r="AI33" i="15"/>
  <c r="AS33" i="15"/>
  <c r="D34" i="15"/>
  <c r="E34" i="15"/>
  <c r="H34" i="15"/>
  <c r="I34" i="15"/>
  <c r="L34" i="15"/>
  <c r="M34" i="15"/>
  <c r="AI34" i="15"/>
  <c r="AS34" i="15"/>
  <c r="D35" i="15"/>
  <c r="E35" i="15"/>
  <c r="H35" i="15"/>
  <c r="I35" i="15"/>
  <c r="L35" i="15"/>
  <c r="M35" i="15"/>
  <c r="AI35" i="15"/>
  <c r="AS35" i="15"/>
  <c r="D36" i="15"/>
  <c r="E36" i="15"/>
  <c r="H36" i="15"/>
  <c r="I36" i="15"/>
  <c r="L36" i="15"/>
  <c r="M36" i="15"/>
  <c r="AI36" i="15"/>
  <c r="AS36" i="15"/>
  <c r="D37" i="15"/>
  <c r="E37" i="15"/>
  <c r="H37" i="15"/>
  <c r="I37" i="15"/>
  <c r="L37" i="15"/>
  <c r="M37" i="15"/>
  <c r="AI37" i="15"/>
  <c r="AS37" i="15"/>
  <c r="D38" i="15"/>
  <c r="E38" i="15"/>
  <c r="H38" i="15"/>
  <c r="I38" i="15"/>
  <c r="L38" i="15"/>
  <c r="M38" i="15"/>
  <c r="AI38" i="15"/>
  <c r="AS38" i="15"/>
  <c r="D39" i="15"/>
  <c r="E39" i="15"/>
  <c r="H39" i="15"/>
  <c r="I39" i="15"/>
  <c r="L39" i="15"/>
  <c r="M39" i="15"/>
  <c r="AI39" i="15"/>
  <c r="AS39" i="15"/>
  <c r="D40" i="15"/>
  <c r="E40" i="15"/>
  <c r="H40" i="15"/>
  <c r="I40" i="15"/>
  <c r="L40" i="15"/>
  <c r="M40" i="15"/>
  <c r="AI40" i="15"/>
  <c r="AS40" i="15"/>
  <c r="D41" i="15"/>
  <c r="E41" i="15"/>
  <c r="H41" i="15"/>
  <c r="I41" i="15"/>
  <c r="L41" i="15"/>
  <c r="M41" i="15"/>
  <c r="AI41" i="15"/>
  <c r="AS41" i="15"/>
  <c r="D42" i="15"/>
  <c r="E42" i="15"/>
  <c r="H42" i="15"/>
  <c r="I42" i="15"/>
  <c r="L42" i="15"/>
  <c r="M42" i="15"/>
  <c r="AI42" i="15"/>
  <c r="AS42" i="15"/>
  <c r="D43" i="15"/>
  <c r="E43" i="15"/>
  <c r="H43" i="15"/>
  <c r="I43" i="15"/>
  <c r="M43" i="15"/>
  <c r="AI43" i="15"/>
  <c r="AS43" i="15"/>
  <c r="D44" i="15"/>
  <c r="E44" i="15"/>
  <c r="H44" i="15"/>
  <c r="I44" i="15"/>
  <c r="L44" i="15"/>
  <c r="M44" i="15"/>
  <c r="AI44" i="15"/>
  <c r="AS44" i="15"/>
  <c r="D45" i="15"/>
  <c r="E45" i="15"/>
  <c r="H45" i="15"/>
  <c r="I45" i="15"/>
  <c r="L45" i="15"/>
  <c r="M45" i="15"/>
  <c r="AI45" i="15"/>
  <c r="AS45" i="15"/>
  <c r="D46" i="15"/>
  <c r="E46" i="15"/>
  <c r="H46" i="15"/>
  <c r="I46" i="15"/>
  <c r="L46" i="15"/>
  <c r="M46" i="15"/>
  <c r="AI46" i="15"/>
  <c r="AS46" i="15"/>
  <c r="D47" i="15"/>
  <c r="E47" i="15"/>
  <c r="H47" i="15"/>
  <c r="I47" i="15"/>
  <c r="L47" i="15"/>
  <c r="M47" i="15"/>
  <c r="AI47" i="15"/>
  <c r="AS47" i="15"/>
  <c r="D48" i="15"/>
  <c r="E48" i="15"/>
  <c r="H48" i="15"/>
  <c r="I48" i="15"/>
  <c r="L48" i="15"/>
  <c r="M48" i="15"/>
  <c r="AI48" i="15"/>
  <c r="AS48" i="15"/>
  <c r="D49" i="15"/>
  <c r="E49" i="15"/>
  <c r="H49" i="15"/>
  <c r="I49" i="15"/>
  <c r="L49" i="15"/>
  <c r="M49" i="15"/>
  <c r="AI49" i="15"/>
  <c r="AS49" i="15"/>
  <c r="D50" i="15"/>
  <c r="E50" i="15"/>
  <c r="W50" i="15" s="1"/>
  <c r="H50" i="15"/>
  <c r="I50" i="15"/>
  <c r="L50" i="15"/>
  <c r="M50" i="15"/>
  <c r="AS50" i="15"/>
  <c r="D51" i="15"/>
  <c r="E51" i="15"/>
  <c r="W51" i="15" s="1"/>
  <c r="H51" i="15"/>
  <c r="I51" i="15"/>
  <c r="L51" i="15"/>
  <c r="M51" i="15"/>
  <c r="AI51" i="15"/>
  <c r="AS51" i="15"/>
  <c r="AK52" i="15"/>
  <c r="AL52" i="15"/>
  <c r="AM52" i="15"/>
  <c r="AN52" i="15"/>
  <c r="AO52" i="15"/>
  <c r="AP52" i="15"/>
  <c r="AQ52" i="15"/>
  <c r="AR52" i="15"/>
  <c r="B60" i="15"/>
  <c r="C60" i="15"/>
  <c r="E60" i="15"/>
  <c r="J60" i="15"/>
  <c r="K60" i="15"/>
  <c r="AA60" i="15"/>
  <c r="AK57" i="15"/>
  <c r="AL57" i="15"/>
  <c r="AM57" i="15"/>
  <c r="AN57" i="15"/>
  <c r="AO57" i="15"/>
  <c r="AP57" i="15"/>
  <c r="AQ57" i="15"/>
  <c r="AR57" i="15"/>
  <c r="B61" i="15"/>
  <c r="C61" i="15"/>
  <c r="E61" i="15"/>
  <c r="J61" i="15"/>
  <c r="K61" i="15"/>
  <c r="AA61" i="15"/>
  <c r="B62" i="15"/>
  <c r="C62" i="15"/>
  <c r="E62" i="15"/>
  <c r="J62" i="15"/>
  <c r="K62" i="15"/>
  <c r="AA62" i="15"/>
  <c r="B63" i="15"/>
  <c r="C63" i="15"/>
  <c r="J63" i="15"/>
  <c r="K63" i="15"/>
  <c r="AA63" i="15"/>
  <c r="AS52" i="15" l="1"/>
  <c r="AB52" i="15"/>
  <c r="W49" i="15"/>
  <c r="W48" i="15"/>
  <c r="AC52" i="15"/>
  <c r="Z51" i="15"/>
  <c r="AB51" i="15" s="1"/>
  <c r="W47" i="15"/>
  <c r="Y51" i="15"/>
  <c r="AC51" i="15" s="1"/>
  <c r="Z50" i="15"/>
  <c r="AB50" i="15" s="1"/>
  <c r="AD52" i="15"/>
  <c r="Y50" i="15"/>
  <c r="AC50" i="15" s="1"/>
  <c r="Z49" i="15"/>
  <c r="AB49" i="15" s="1"/>
  <c r="X51" i="15"/>
  <c r="AD51" i="15" s="1"/>
  <c r="W46" i="15"/>
  <c r="Z48" i="15"/>
  <c r="AB48" i="15" s="1"/>
  <c r="X50" i="15"/>
  <c r="AD50" i="15" s="1"/>
  <c r="W45" i="15"/>
  <c r="Y49" i="15"/>
  <c r="AC49" i="15" s="1"/>
  <c r="X49" i="15"/>
  <c r="AD49" i="15" s="1"/>
  <c r="Y48" i="15"/>
  <c r="AC48" i="15" s="1"/>
  <c r="Z47" i="15"/>
  <c r="AB47" i="15" s="1"/>
  <c r="W44" i="15"/>
  <c r="W16" i="15"/>
  <c r="Y20" i="15"/>
  <c r="AC20" i="15" s="1"/>
  <c r="Z19" i="15"/>
  <c r="AB19" i="15" s="1"/>
  <c r="X21" i="15"/>
  <c r="AD21" i="15" s="1"/>
  <c r="W15" i="15"/>
  <c r="Y19" i="15"/>
  <c r="AC19" i="15" s="1"/>
  <c r="Z18" i="15"/>
  <c r="AB18" i="15" s="1"/>
  <c r="X20" i="15"/>
  <c r="AD20" i="15" s="1"/>
  <c r="Y18" i="15"/>
  <c r="AC18" i="15" s="1"/>
  <c r="Z17" i="15"/>
  <c r="AB17" i="15" s="1"/>
  <c r="X19" i="15"/>
  <c r="AD19" i="15" s="1"/>
  <c r="W14" i="15"/>
  <c r="Y17" i="15"/>
  <c r="AC17" i="15" s="1"/>
  <c r="Z16" i="15"/>
  <c r="AB16" i="15" s="1"/>
  <c r="X18" i="15"/>
  <c r="AD18" i="15" s="1"/>
  <c r="W13" i="15"/>
  <c r="X17" i="15"/>
  <c r="AD17" i="15" s="1"/>
  <c r="Y16" i="15"/>
  <c r="AC16" i="15" s="1"/>
  <c r="Z15" i="15"/>
  <c r="AB15" i="15" s="1"/>
  <c r="W12" i="15"/>
  <c r="Y15" i="15"/>
  <c r="AC15" i="15" s="1"/>
  <c r="Z14" i="15"/>
  <c r="AB14" i="15" s="1"/>
  <c r="X16" i="15"/>
  <c r="AD16" i="15" s="1"/>
  <c r="W11" i="15"/>
  <c r="Y14" i="15"/>
  <c r="AC14" i="15" s="1"/>
  <c r="Z13" i="15"/>
  <c r="AB13" i="15" s="1"/>
  <c r="X15" i="15"/>
  <c r="AD15" i="15" s="1"/>
  <c r="W10" i="15"/>
  <c r="Z12" i="15"/>
  <c r="AB12" i="15" s="1"/>
  <c r="W9" i="15"/>
  <c r="X14" i="15"/>
  <c r="AD14" i="15" s="1"/>
  <c r="Y13" i="15"/>
  <c r="AC13" i="15" s="1"/>
  <c r="AS57" i="15"/>
  <c r="AI60" i="15"/>
  <c r="H60" i="15"/>
  <c r="H62" i="15"/>
  <c r="H63" i="15"/>
  <c r="H61" i="15"/>
  <c r="M61" i="15"/>
  <c r="M62" i="15"/>
  <c r="M63" i="15"/>
  <c r="M60" i="15"/>
  <c r="Z11" i="15"/>
  <c r="W8" i="15"/>
  <c r="Y12" i="15"/>
  <c r="X13" i="15"/>
  <c r="Y47" i="15"/>
  <c r="AC47" i="15" s="1"/>
  <c r="Z46" i="15"/>
  <c r="AB46" i="15" s="1"/>
  <c r="X48" i="15"/>
  <c r="AD48" i="15" s="1"/>
  <c r="W43" i="15"/>
  <c r="Y46" i="15"/>
  <c r="AC46" i="15" s="1"/>
  <c r="Z45" i="15"/>
  <c r="AB45" i="15" s="1"/>
  <c r="X47" i="15"/>
  <c r="AD47" i="15" s="1"/>
  <c r="W42" i="15"/>
  <c r="Z44" i="15"/>
  <c r="AB44" i="15" s="1"/>
  <c r="X46" i="15"/>
  <c r="AD46" i="15" s="1"/>
  <c r="W41" i="15"/>
  <c r="Y45" i="15"/>
  <c r="AC45" i="15" s="1"/>
  <c r="W40" i="15"/>
  <c r="Y44" i="15"/>
  <c r="AC44" i="15" s="1"/>
  <c r="X45" i="15"/>
  <c r="AD45" i="15" s="1"/>
  <c r="Z43" i="15"/>
  <c r="AB43" i="15" s="1"/>
  <c r="W39" i="15"/>
  <c r="Y43" i="15"/>
  <c r="AC43" i="15" s="1"/>
  <c r="Z42" i="15"/>
  <c r="AB42" i="15" s="1"/>
  <c r="X44" i="15"/>
  <c r="AD44" i="15" s="1"/>
  <c r="Y42" i="15"/>
  <c r="AC42" i="15" s="1"/>
  <c r="Z41" i="15"/>
  <c r="AB41" i="15" s="1"/>
  <c r="X43" i="15"/>
  <c r="AD43" i="15" s="1"/>
  <c r="W38" i="15"/>
  <c r="Y41" i="15"/>
  <c r="AC41" i="15" s="1"/>
  <c r="Z40" i="15"/>
  <c r="AB40" i="15" s="1"/>
  <c r="X42" i="15"/>
  <c r="AD42" i="15" s="1"/>
  <c r="W37" i="15"/>
  <c r="Z39" i="15"/>
  <c r="AB39" i="15" s="1"/>
  <c r="Y40" i="15"/>
  <c r="AC40" i="15" s="1"/>
  <c r="X41" i="15"/>
  <c r="AD41" i="15" s="1"/>
  <c r="W36" i="15"/>
  <c r="Y39" i="15"/>
  <c r="AC39" i="15" s="1"/>
  <c r="Z38" i="15"/>
  <c r="AB38" i="15" s="1"/>
  <c r="X40" i="15"/>
  <c r="AD40" i="15" s="1"/>
  <c r="W35" i="15"/>
  <c r="Y38" i="15"/>
  <c r="AC38" i="15" s="1"/>
  <c r="Z37" i="15"/>
  <c r="AB37" i="15" s="1"/>
  <c r="X39" i="15"/>
  <c r="AD39" i="15" s="1"/>
  <c r="W34" i="15"/>
  <c r="Z36" i="15"/>
  <c r="AB36" i="15" s="1"/>
  <c r="X38" i="15"/>
  <c r="AD38" i="15" s="1"/>
  <c r="W33" i="15"/>
  <c r="Y37" i="15"/>
  <c r="AC37" i="15" s="1"/>
  <c r="W32" i="15"/>
  <c r="Y36" i="15"/>
  <c r="AC36" i="15" s="1"/>
  <c r="Z35" i="15"/>
  <c r="AB35" i="15" s="1"/>
  <c r="X37" i="15"/>
  <c r="AD37" i="15" s="1"/>
  <c r="W31" i="15"/>
  <c r="Y35" i="15"/>
  <c r="AC35" i="15" s="1"/>
  <c r="X36" i="15"/>
  <c r="AD36" i="15" s="1"/>
  <c r="Z34" i="15"/>
  <c r="AB34" i="15" s="1"/>
  <c r="Y34" i="15"/>
  <c r="AC34" i="15" s="1"/>
  <c r="Z33" i="15"/>
  <c r="AB33" i="15" s="1"/>
  <c r="X35" i="15"/>
  <c r="AD35" i="15" s="1"/>
  <c r="W30" i="15"/>
  <c r="Y33" i="15"/>
  <c r="AC33" i="15" s="1"/>
  <c r="Z32" i="15"/>
  <c r="AB32" i="15" s="1"/>
  <c r="X34" i="15"/>
  <c r="AD34" i="15" s="1"/>
  <c r="W29" i="15"/>
  <c r="Z31" i="15"/>
  <c r="AB31" i="15" s="1"/>
  <c r="X33" i="15"/>
  <c r="AD33" i="15" s="1"/>
  <c r="Y32" i="15"/>
  <c r="AC32" i="15" s="1"/>
  <c r="W28" i="15"/>
  <c r="Y31" i="15"/>
  <c r="AC31" i="15" s="1"/>
  <c r="Z30" i="15"/>
  <c r="AB30" i="15" s="1"/>
  <c r="X32" i="15"/>
  <c r="AD32" i="15" s="1"/>
  <c r="W27" i="15"/>
  <c r="Y30" i="15"/>
  <c r="AC30" i="15" s="1"/>
  <c r="Z29" i="15"/>
  <c r="AB29" i="15" s="1"/>
  <c r="X31" i="15"/>
  <c r="AD31" i="15" s="1"/>
  <c r="W26" i="15"/>
  <c r="Z28" i="15"/>
  <c r="AB28" i="15" s="1"/>
  <c r="X30" i="15"/>
  <c r="AD30" i="15" s="1"/>
  <c r="W25" i="15"/>
  <c r="Y29" i="15"/>
  <c r="AC29" i="15" s="1"/>
  <c r="W24" i="15"/>
  <c r="Y28" i="15"/>
  <c r="AC28" i="15" s="1"/>
  <c r="Z27" i="15"/>
  <c r="AB27" i="15" s="1"/>
  <c r="X29" i="15"/>
  <c r="AD29" i="15" s="1"/>
  <c r="W23" i="15"/>
  <c r="Y27" i="15"/>
  <c r="AC27" i="15" s="1"/>
  <c r="Z26" i="15"/>
  <c r="AB26" i="15" s="1"/>
  <c r="X28" i="15"/>
  <c r="AD28" i="15" s="1"/>
  <c r="Y26" i="15"/>
  <c r="AC26" i="15" s="1"/>
  <c r="Z25" i="15"/>
  <c r="AB25" i="15" s="1"/>
  <c r="X27" i="15"/>
  <c r="AD27" i="15" s="1"/>
  <c r="W22" i="15"/>
  <c r="Y25" i="15"/>
  <c r="AC25" i="15" s="1"/>
  <c r="Z24" i="15"/>
  <c r="AB24" i="15" s="1"/>
  <c r="X26" i="15"/>
  <c r="AD26" i="15" s="1"/>
  <c r="W21" i="15"/>
  <c r="Y24" i="15"/>
  <c r="AC24" i="15" s="1"/>
  <c r="Z23" i="15"/>
  <c r="AB23" i="15" s="1"/>
  <c r="X25" i="15"/>
  <c r="AD25" i="15" s="1"/>
  <c r="W20" i="15"/>
  <c r="Y23" i="15"/>
  <c r="AC23" i="15" s="1"/>
  <c r="Z22" i="15"/>
  <c r="AB22" i="15" s="1"/>
  <c r="X24" i="15"/>
  <c r="AD24" i="15" s="1"/>
  <c r="W19" i="15"/>
  <c r="Y22" i="15"/>
  <c r="AC22" i="15" s="1"/>
  <c r="Z21" i="15"/>
  <c r="AB21" i="15" s="1"/>
  <c r="X23" i="15"/>
  <c r="AD23" i="15" s="1"/>
  <c r="W18" i="15"/>
  <c r="Z20" i="15"/>
  <c r="AB20" i="15" s="1"/>
  <c r="X22" i="15"/>
  <c r="AD22" i="15" s="1"/>
  <c r="W17" i="15"/>
  <c r="Y21" i="15"/>
  <c r="AC21" i="15" s="1"/>
  <c r="I60" i="15"/>
  <c r="I61" i="15"/>
  <c r="I62" i="15"/>
  <c r="I63" i="15"/>
  <c r="D62" i="15"/>
  <c r="D63" i="15"/>
  <c r="AI61" i="15"/>
  <c r="AI62" i="15"/>
  <c r="L63" i="15"/>
  <c r="E63" i="15"/>
  <c r="R62" i="15"/>
  <c r="L61" i="15"/>
  <c r="D61" i="15"/>
  <c r="L60" i="15"/>
  <c r="D60" i="15"/>
  <c r="R61" i="15"/>
  <c r="L62" i="15"/>
  <c r="E49" i="9"/>
  <c r="X49" i="9"/>
  <c r="AD57" i="15" l="1"/>
  <c r="X58" i="15"/>
  <c r="X57" i="15"/>
  <c r="X59" i="15"/>
  <c r="AD13" i="15"/>
  <c r="Y57" i="15"/>
  <c r="Y58" i="15"/>
  <c r="Y59" i="15"/>
  <c r="AC12" i="15"/>
  <c r="AC59" i="15" s="1"/>
  <c r="Z57" i="15"/>
  <c r="Z58" i="15"/>
  <c r="Z59" i="15"/>
  <c r="AB11" i="15"/>
  <c r="W57" i="15"/>
  <c r="W59" i="15"/>
  <c r="W58" i="15"/>
  <c r="AC58" i="15"/>
  <c r="X64" i="15"/>
  <c r="V49" i="9"/>
  <c r="W49" i="9"/>
  <c r="AB57" i="15" l="1"/>
  <c r="AB59" i="15"/>
  <c r="AB58" i="15"/>
  <c r="AD58" i="15"/>
  <c r="AD59" i="15"/>
  <c r="AC57" i="15"/>
  <c r="E45" i="9"/>
  <c r="E44" i="9"/>
  <c r="E48" i="9"/>
  <c r="E47" i="9"/>
  <c r="E46" i="9"/>
  <c r="X46" i="9"/>
  <c r="W46" i="9" l="1"/>
  <c r="X47" i="9"/>
  <c r="V48" i="9"/>
  <c r="X48" i="9"/>
  <c r="W47" i="9"/>
  <c r="T48" i="9"/>
  <c r="V47" i="9"/>
  <c r="V46" i="9"/>
  <c r="S46" i="9"/>
  <c r="W48" i="9"/>
  <c r="T46" i="9"/>
  <c r="S48" i="9"/>
  <c r="S47" i="9"/>
  <c r="T47" i="9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3" i="10"/>
  <c r="N3" i="10"/>
  <c r="O14" i="10" l="1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AI49" i="4" l="1"/>
  <c r="G23" i="5" l="1"/>
  <c r="H23" i="5" s="1"/>
  <c r="G21" i="5"/>
  <c r="H21" i="5" s="1"/>
  <c r="I152" i="5"/>
  <c r="I151" i="5"/>
  <c r="J151" i="5" s="1"/>
  <c r="I8" i="5"/>
  <c r="J8" i="5" s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55" i="5"/>
  <c r="J55" i="5" s="1"/>
  <c r="I56" i="5"/>
  <c r="J56" i="5" s="1"/>
  <c r="I57" i="5"/>
  <c r="J57" i="5" s="1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7" i="5"/>
  <c r="J7" i="5" s="1"/>
  <c r="I6" i="5"/>
  <c r="J6" i="5" s="1"/>
  <c r="H7" i="5"/>
  <c r="V47" i="4"/>
  <c r="W47" i="4" s="1"/>
  <c r="V46" i="4"/>
  <c r="G151" i="5"/>
  <c r="H151" i="5" s="1"/>
  <c r="AK47" i="4"/>
  <c r="AL47" i="4"/>
  <c r="O47" i="4"/>
  <c r="K56" i="5" l="1"/>
  <c r="K6" i="5"/>
  <c r="J145" i="5"/>
  <c r="J137" i="5" l="1"/>
  <c r="G149" i="5"/>
  <c r="H149" i="5" s="1"/>
  <c r="G145" i="5"/>
  <c r="H145" i="5" s="1"/>
  <c r="J152" i="5"/>
  <c r="K152" i="5" s="1"/>
  <c r="J150" i="5"/>
  <c r="J147" i="5"/>
  <c r="J148" i="5"/>
  <c r="K148" i="5" s="1"/>
  <c r="G147" i="5"/>
  <c r="H147" i="5" s="1"/>
  <c r="J138" i="5"/>
  <c r="G143" i="5"/>
  <c r="H143" i="5" s="1"/>
  <c r="G141" i="5"/>
  <c r="H141" i="5" s="1"/>
  <c r="G139" i="5"/>
  <c r="H139" i="5" s="1"/>
  <c r="G137" i="5"/>
  <c r="H137" i="5" s="1"/>
  <c r="G129" i="5"/>
  <c r="H129" i="5" s="1"/>
  <c r="J143" i="5"/>
  <c r="J141" i="5"/>
  <c r="J140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6" i="4"/>
  <c r="AK4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6" i="4"/>
  <c r="J46" i="4"/>
  <c r="AH46" i="4"/>
  <c r="AJ46" i="4"/>
  <c r="W46" i="4"/>
  <c r="J136" i="5"/>
  <c r="G135" i="5"/>
  <c r="H135" i="5" s="1"/>
  <c r="J134" i="5"/>
  <c r="G133" i="5"/>
  <c r="H133" i="5" s="1"/>
  <c r="J131" i="5"/>
  <c r="J132" i="5"/>
  <c r="G131" i="5"/>
  <c r="H131" i="5" s="1"/>
  <c r="J130" i="5"/>
  <c r="G127" i="5"/>
  <c r="H127" i="5" s="1"/>
  <c r="W10" i="9"/>
  <c r="W13" i="9"/>
  <c r="W18" i="9"/>
  <c r="W26" i="9"/>
  <c r="W29" i="9"/>
  <c r="W34" i="9"/>
  <c r="W37" i="9"/>
  <c r="W42" i="9"/>
  <c r="W45" i="9"/>
  <c r="X7" i="9"/>
  <c r="X10" i="9"/>
  <c r="X12" i="9"/>
  <c r="X14" i="9"/>
  <c r="X15" i="9"/>
  <c r="X18" i="9"/>
  <c r="X22" i="9"/>
  <c r="X23" i="9"/>
  <c r="X28" i="9"/>
  <c r="X30" i="9"/>
  <c r="X31" i="9"/>
  <c r="X34" i="9"/>
  <c r="X36" i="9"/>
  <c r="X38" i="9"/>
  <c r="X39" i="9"/>
  <c r="X42" i="9"/>
  <c r="X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7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V44" i="4"/>
  <c r="J45" i="4"/>
  <c r="V42" i="4"/>
  <c r="V6" i="4"/>
  <c r="Y58" i="4"/>
  <c r="Y60" i="4" s="1"/>
  <c r="AH43" i="4"/>
  <c r="V43" i="4"/>
  <c r="J44" i="4"/>
  <c r="L42" i="4"/>
  <c r="AD1531" i="1"/>
  <c r="AD1532" i="1"/>
  <c r="AD1533" i="1"/>
  <c r="AD1534" i="1"/>
  <c r="AD1535" i="1"/>
  <c r="AD1536" i="1"/>
  <c r="AD1537" i="1"/>
  <c r="AD1545" i="1"/>
  <c r="AD1546" i="1"/>
  <c r="AD1547" i="1"/>
  <c r="AD1548" i="1"/>
  <c r="AD1549" i="1"/>
  <c r="AD1550" i="1"/>
  <c r="AD1551" i="1"/>
  <c r="AD1559" i="1"/>
  <c r="AD1560" i="1"/>
  <c r="AD1561" i="1"/>
  <c r="AD1562" i="1"/>
  <c r="AD1563" i="1"/>
  <c r="AD1564" i="1"/>
  <c r="AD1565" i="1"/>
  <c r="AD1573" i="1"/>
  <c r="AD1574" i="1"/>
  <c r="AD1575" i="1"/>
  <c r="AD1576" i="1"/>
  <c r="AD1577" i="1"/>
  <c r="AD1578" i="1"/>
  <c r="AD1579" i="1"/>
  <c r="AD1587" i="1"/>
  <c r="AD1588" i="1"/>
  <c r="AD1589" i="1"/>
  <c r="AD1590" i="1"/>
  <c r="AD1591" i="1"/>
  <c r="AD1592" i="1"/>
  <c r="AD1593" i="1"/>
  <c r="AD1601" i="1"/>
  <c r="AD1602" i="1"/>
  <c r="AD1603" i="1"/>
  <c r="AD1604" i="1"/>
  <c r="AD1605" i="1"/>
  <c r="AD1606" i="1"/>
  <c r="AD1607" i="1"/>
  <c r="AD1615" i="1"/>
  <c r="AD1616" i="1"/>
  <c r="AD1617" i="1"/>
  <c r="AD1618" i="1"/>
  <c r="AD1619" i="1"/>
  <c r="AD1620" i="1"/>
  <c r="AD1621" i="1"/>
  <c r="AD1629" i="1"/>
  <c r="AD1630" i="1"/>
  <c r="AD1631" i="1"/>
  <c r="AD1632" i="1"/>
  <c r="AD1633" i="1"/>
  <c r="AD1634" i="1"/>
  <c r="AD1635" i="1"/>
  <c r="AD1643" i="1"/>
  <c r="AD1644" i="1"/>
  <c r="AD1645" i="1"/>
  <c r="AD1646" i="1"/>
  <c r="AD1647" i="1"/>
  <c r="AD1648" i="1"/>
  <c r="AD1649" i="1"/>
  <c r="AD1657" i="1"/>
  <c r="AD1658" i="1"/>
  <c r="AD1659" i="1"/>
  <c r="AD1660" i="1"/>
  <c r="AD1661" i="1"/>
  <c r="AD1662" i="1"/>
  <c r="AD1663" i="1"/>
  <c r="AD1671" i="1"/>
  <c r="AD1672" i="1"/>
  <c r="AD1673" i="1"/>
  <c r="AD1674" i="1"/>
  <c r="AD1675" i="1"/>
  <c r="AD1676" i="1"/>
  <c r="AD1677" i="1"/>
  <c r="AD1685" i="1"/>
  <c r="AD1686" i="1"/>
  <c r="AD1687" i="1"/>
  <c r="AD1688" i="1"/>
  <c r="AD1689" i="1"/>
  <c r="AD1690" i="1"/>
  <c r="AD1691" i="1"/>
  <c r="AD1699" i="1"/>
  <c r="AD1700" i="1"/>
  <c r="AD1701" i="1"/>
  <c r="AD1702" i="1"/>
  <c r="AD1703" i="1"/>
  <c r="AD1704" i="1"/>
  <c r="AD1705" i="1"/>
  <c r="AD1713" i="1"/>
  <c r="AD1714" i="1"/>
  <c r="AD1715" i="1"/>
  <c r="AD1716" i="1"/>
  <c r="AD1717" i="1"/>
  <c r="AD1718" i="1"/>
  <c r="AD1719" i="1"/>
  <c r="AD1727" i="1"/>
  <c r="AD1728" i="1"/>
  <c r="AD1729" i="1"/>
  <c r="AD1730" i="1"/>
  <c r="AD1731" i="1"/>
  <c r="AD1732" i="1"/>
  <c r="AD1733" i="1"/>
  <c r="AD1741" i="1"/>
  <c r="AD1742" i="1"/>
  <c r="AD1744" i="1"/>
  <c r="AD1745" i="1"/>
  <c r="AD1746" i="1"/>
  <c r="AD1747" i="1"/>
  <c r="AD1755" i="1"/>
  <c r="AD1756" i="1"/>
  <c r="AD1757" i="1"/>
  <c r="AD1758" i="1"/>
  <c r="AD1759" i="1"/>
  <c r="AD1760" i="1"/>
  <c r="AD1761" i="1"/>
  <c r="AD1769" i="1"/>
  <c r="AD1770" i="1"/>
  <c r="AD1771" i="1"/>
  <c r="AD1772" i="1"/>
  <c r="AD1773" i="1"/>
  <c r="AD1774" i="1"/>
  <c r="AD1775" i="1"/>
  <c r="AD1783" i="1"/>
  <c r="AD1784" i="1"/>
  <c r="AD1785" i="1"/>
  <c r="AD1786" i="1"/>
  <c r="AD1787" i="1"/>
  <c r="AD1788" i="1"/>
  <c r="AD1789" i="1"/>
  <c r="AD1797" i="1"/>
  <c r="AD1798" i="1"/>
  <c r="AD1799" i="1"/>
  <c r="AD1800" i="1"/>
  <c r="AD1801" i="1"/>
  <c r="AD1802" i="1"/>
  <c r="AD1803" i="1"/>
  <c r="AD1811" i="1"/>
  <c r="AD1812" i="1"/>
  <c r="AD1813" i="1"/>
  <c r="AD1814" i="1"/>
  <c r="AD1815" i="1"/>
  <c r="AD1816" i="1"/>
  <c r="AD1817" i="1"/>
  <c r="AD1825" i="1"/>
  <c r="AD1826" i="1"/>
  <c r="AD1827" i="1"/>
  <c r="AD1828" i="1"/>
  <c r="AD1829" i="1"/>
  <c r="AD1830" i="1"/>
  <c r="AD1831" i="1"/>
  <c r="AD1839" i="1"/>
  <c r="AD1840" i="1"/>
  <c r="AD1841" i="1"/>
  <c r="AD1842" i="1"/>
  <c r="AD1843" i="1"/>
  <c r="AD1844" i="1"/>
  <c r="AD1845" i="1"/>
  <c r="AD1853" i="1"/>
  <c r="AD1854" i="1"/>
  <c r="AD1855" i="1"/>
  <c r="AD1856" i="1"/>
  <c r="AD1857" i="1"/>
  <c r="AD1858" i="1"/>
  <c r="AD1859" i="1"/>
  <c r="AD1867" i="1"/>
  <c r="AD1868" i="1"/>
  <c r="AD1869" i="1"/>
  <c r="AD1870" i="1"/>
  <c r="AD1871" i="1"/>
  <c r="AD1872" i="1"/>
  <c r="AD1873" i="1"/>
  <c r="AD1881" i="1"/>
  <c r="AD1882" i="1"/>
  <c r="AD1883" i="1"/>
  <c r="AD1884" i="1"/>
  <c r="AD1885" i="1"/>
  <c r="AD1886" i="1"/>
  <c r="AD1887" i="1"/>
  <c r="AD1895" i="1"/>
  <c r="AD1896" i="1"/>
  <c r="AD1897" i="1"/>
  <c r="AD1898" i="1"/>
  <c r="AD1899" i="1"/>
  <c r="AD1900" i="1"/>
  <c r="AD1901" i="1"/>
  <c r="AD1909" i="1"/>
  <c r="AD1910" i="1"/>
  <c r="AD1911" i="1"/>
  <c r="AD1912" i="1"/>
  <c r="AD1913" i="1"/>
  <c r="AD1914" i="1"/>
  <c r="AD1915" i="1"/>
  <c r="AD1923" i="1"/>
  <c r="AD1924" i="1"/>
  <c r="AD1925" i="1"/>
  <c r="AD1926" i="1"/>
  <c r="AD1927" i="1"/>
  <c r="AD1928" i="1"/>
  <c r="AD1929" i="1"/>
  <c r="AD1937" i="1"/>
  <c r="AD1938" i="1"/>
  <c r="AD1939" i="1"/>
  <c r="AD1940" i="1"/>
  <c r="AD1941" i="1"/>
  <c r="AD1942" i="1"/>
  <c r="AD1943" i="1"/>
  <c r="AD1951" i="1"/>
  <c r="AD1952" i="1"/>
  <c r="AD1953" i="1"/>
  <c r="AD1954" i="1"/>
  <c r="AD1955" i="1"/>
  <c r="AD1956" i="1"/>
  <c r="AD1957" i="1"/>
  <c r="AD1965" i="1"/>
  <c r="AD1966" i="1"/>
  <c r="AD1967" i="1"/>
  <c r="AD1968" i="1"/>
  <c r="AD1969" i="1"/>
  <c r="AD1970" i="1"/>
  <c r="AD1971" i="1"/>
  <c r="AD1979" i="1"/>
  <c r="AD1980" i="1"/>
  <c r="AD1981" i="1"/>
  <c r="AD1982" i="1"/>
  <c r="AD1983" i="1"/>
  <c r="AD1984" i="1"/>
  <c r="AD1985" i="1"/>
  <c r="AD1993" i="1"/>
  <c r="AD1994" i="1"/>
  <c r="AD1995" i="1"/>
  <c r="AD1996" i="1"/>
  <c r="AD1997" i="1"/>
  <c r="AD1998" i="1"/>
  <c r="AD1999" i="1"/>
  <c r="AD2007" i="1"/>
  <c r="AD2008" i="1"/>
  <c r="AD2009" i="1"/>
  <c r="AD2010" i="1"/>
  <c r="AD2011" i="1"/>
  <c r="AD2012" i="1"/>
  <c r="AD2013" i="1"/>
  <c r="AD2021" i="1"/>
  <c r="AD2022" i="1"/>
  <c r="AD2023" i="1"/>
  <c r="AD2024" i="1"/>
  <c r="AD2025" i="1"/>
  <c r="AD2026" i="1"/>
  <c r="AD2027" i="1"/>
  <c r="AD2035" i="1"/>
  <c r="AD2036" i="1"/>
  <c r="AD2037" i="1"/>
  <c r="AD2038" i="1"/>
  <c r="AD2039" i="1"/>
  <c r="AD2040" i="1"/>
  <c r="AD2041" i="1"/>
  <c r="AD2049" i="1"/>
  <c r="AD2050" i="1"/>
  <c r="AD2051" i="1"/>
  <c r="AD2052" i="1"/>
  <c r="AD2053" i="1"/>
  <c r="AD2054" i="1"/>
  <c r="AD2055" i="1"/>
  <c r="AD2063" i="1"/>
  <c r="AD2064" i="1"/>
  <c r="AD2065" i="1"/>
  <c r="AD2066" i="1"/>
  <c r="AD2067" i="1"/>
  <c r="AD2068" i="1"/>
  <c r="AD2069" i="1"/>
  <c r="AD2077" i="1"/>
  <c r="AD2078" i="1"/>
  <c r="AD2079" i="1"/>
  <c r="AD2080" i="1"/>
  <c r="AD2081" i="1"/>
  <c r="AD2082" i="1"/>
  <c r="AD2083" i="1"/>
  <c r="AD2091" i="1"/>
  <c r="AD2092" i="1"/>
  <c r="AD2093" i="1"/>
  <c r="AD2094" i="1"/>
  <c r="AD2095" i="1"/>
  <c r="AD2096" i="1"/>
  <c r="AD2097" i="1"/>
  <c r="AD2105" i="1"/>
  <c r="AD2106" i="1"/>
  <c r="AD2107" i="1"/>
  <c r="AD2108" i="1"/>
  <c r="AD2109" i="1"/>
  <c r="AD2110" i="1"/>
  <c r="AD2111" i="1"/>
  <c r="AD2119" i="1"/>
  <c r="AD2120" i="1"/>
  <c r="AD2121" i="1"/>
  <c r="AD2122" i="1"/>
  <c r="AD2123" i="1"/>
  <c r="AD2124" i="1"/>
  <c r="AD2125" i="1"/>
  <c r="AD2133" i="1"/>
  <c r="AD2134" i="1"/>
  <c r="AD2135" i="1"/>
  <c r="AD2136" i="1"/>
  <c r="AD2137" i="1"/>
  <c r="AD2138" i="1"/>
  <c r="AD2139" i="1"/>
  <c r="AD2147" i="1"/>
  <c r="AD2148" i="1"/>
  <c r="AD2149" i="1"/>
  <c r="AD2150" i="1"/>
  <c r="AD2151" i="1"/>
  <c r="AD2152" i="1"/>
  <c r="AD2153" i="1"/>
  <c r="AD2161" i="1"/>
  <c r="AD2162" i="1"/>
  <c r="AD2163" i="1"/>
  <c r="AD2164" i="1"/>
  <c r="AD2165" i="1"/>
  <c r="AD2166" i="1"/>
  <c r="AD2167" i="1"/>
  <c r="AD2175" i="1"/>
  <c r="AD2176" i="1"/>
  <c r="AD2177" i="1"/>
  <c r="AD2178" i="1"/>
  <c r="AD2179" i="1"/>
  <c r="AD2180" i="1"/>
  <c r="AD2181" i="1"/>
  <c r="AD1518" i="1"/>
  <c r="AD1519" i="1"/>
  <c r="AD1520" i="1"/>
  <c r="AD1521" i="1"/>
  <c r="AD1522" i="1"/>
  <c r="AD1523" i="1"/>
  <c r="J113" i="5"/>
  <c r="J127" i="5"/>
  <c r="J126" i="5"/>
  <c r="J123" i="5"/>
  <c r="J121" i="5"/>
  <c r="G121" i="5"/>
  <c r="H121" i="5" s="1"/>
  <c r="G125" i="5"/>
  <c r="H125" i="5" s="1"/>
  <c r="G123" i="5"/>
  <c r="H123" i="5" s="1"/>
  <c r="G97" i="5"/>
  <c r="H97" i="5" s="1"/>
  <c r="AH6" i="4"/>
  <c r="AN6" i="4"/>
  <c r="AO6" i="4"/>
  <c r="AQ6" i="4" s="1"/>
  <c r="J7" i="4"/>
  <c r="L7" i="4"/>
  <c r="V7" i="4"/>
  <c r="Z7" i="4" s="1"/>
  <c r="AH7" i="4"/>
  <c r="AN7" i="4"/>
  <c r="AO7" i="4"/>
  <c r="J8" i="4"/>
  <c r="L8" i="4"/>
  <c r="V8" i="4"/>
  <c r="AH8" i="4"/>
  <c r="AN8" i="4"/>
  <c r="AO8" i="4"/>
  <c r="J9" i="4"/>
  <c r="L9" i="4"/>
  <c r="V9" i="4"/>
  <c r="W9" i="4" s="1"/>
  <c r="X9" i="4"/>
  <c r="AH9" i="4"/>
  <c r="AN9" i="4"/>
  <c r="AO9" i="4"/>
  <c r="J10" i="4"/>
  <c r="L10" i="4"/>
  <c r="V10" i="4"/>
  <c r="AH10" i="4"/>
  <c r="AN10" i="4"/>
  <c r="AO10" i="4"/>
  <c r="J11" i="4"/>
  <c r="L11" i="4"/>
  <c r="V11" i="4"/>
  <c r="AH11" i="4"/>
  <c r="AN11" i="4"/>
  <c r="AO11" i="4"/>
  <c r="J12" i="4"/>
  <c r="L12" i="4"/>
  <c r="W12" i="4"/>
  <c r="V12" i="4"/>
  <c r="AH12" i="4"/>
  <c r="AN12" i="4"/>
  <c r="AO12" i="4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J16" i="4"/>
  <c r="L16" i="4"/>
  <c r="V16" i="4"/>
  <c r="X16" i="4"/>
  <c r="AH16" i="4"/>
  <c r="AN16" i="4"/>
  <c r="AO16" i="4"/>
  <c r="AP16" i="4" s="1"/>
  <c r="J17" i="4"/>
  <c r="L17" i="4"/>
  <c r="V17" i="4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P25" i="4" s="1"/>
  <c r="AO25" i="4"/>
  <c r="J26" i="4"/>
  <c r="L26" i="4"/>
  <c r="V26" i="4"/>
  <c r="AH26" i="4"/>
  <c r="AN26" i="4"/>
  <c r="AO26" i="4"/>
  <c r="J27" i="4"/>
  <c r="L27" i="4"/>
  <c r="V27" i="4"/>
  <c r="AH27" i="4"/>
  <c r="AN27" i="4"/>
  <c r="AO27" i="4"/>
  <c r="J28" i="4"/>
  <c r="L28" i="4"/>
  <c r="V28" i="4"/>
  <c r="AH28" i="4"/>
  <c r="AN28" i="4"/>
  <c r="AO28" i="4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5" i="4"/>
  <c r="Y56" i="4"/>
  <c r="Y57" i="4"/>
  <c r="Y59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9" i="5"/>
  <c r="H9" i="5" s="1"/>
  <c r="J10" i="5"/>
  <c r="G11" i="5"/>
  <c r="H11" i="5" s="1"/>
  <c r="J11" i="5"/>
  <c r="G13" i="5"/>
  <c r="H13" i="5" s="1"/>
  <c r="J14" i="5"/>
  <c r="G15" i="5"/>
  <c r="H15" i="5" s="1"/>
  <c r="J16" i="5"/>
  <c r="J15" i="5"/>
  <c r="G17" i="5"/>
  <c r="H17" i="5" s="1"/>
  <c r="J18" i="5"/>
  <c r="G19" i="5"/>
  <c r="H19" i="5" s="1"/>
  <c r="J19" i="5"/>
  <c r="J20" i="5"/>
  <c r="J22" i="5"/>
  <c r="K22" i="5" s="1"/>
  <c r="J23" i="5"/>
  <c r="G25" i="5"/>
  <c r="H25" i="5" s="1"/>
  <c r="J25" i="5"/>
  <c r="H55" i="5"/>
  <c r="G57" i="5"/>
  <c r="H57" i="5" s="1"/>
  <c r="G59" i="5"/>
  <c r="J59" i="5"/>
  <c r="G61" i="5"/>
  <c r="H61" i="5" s="1"/>
  <c r="J62" i="5"/>
  <c r="G63" i="5"/>
  <c r="H63" i="5" s="1"/>
  <c r="J64" i="5"/>
  <c r="G65" i="5"/>
  <c r="H65" i="5" s="1"/>
  <c r="J65" i="5"/>
  <c r="G67" i="5"/>
  <c r="H67" i="5" s="1"/>
  <c r="J68" i="5"/>
  <c r="G69" i="5"/>
  <c r="H69" i="5" s="1"/>
  <c r="J69" i="5"/>
  <c r="G71" i="5"/>
  <c r="H71" i="5" s="1"/>
  <c r="G73" i="5"/>
  <c r="H73" i="5" s="1"/>
  <c r="J74" i="5"/>
  <c r="G75" i="5"/>
  <c r="H75" i="5" s="1"/>
  <c r="J76" i="5"/>
  <c r="G77" i="5"/>
  <c r="H77" i="5" s="1"/>
  <c r="J78" i="5"/>
  <c r="J77" i="5"/>
  <c r="G79" i="5"/>
  <c r="H79" i="5" s="1"/>
  <c r="J80" i="5"/>
  <c r="G81" i="5"/>
  <c r="H81" i="5" s="1"/>
  <c r="J82" i="5"/>
  <c r="J81" i="5"/>
  <c r="G83" i="5"/>
  <c r="H83" i="5" s="1"/>
  <c r="J83" i="5"/>
  <c r="G85" i="5"/>
  <c r="H85" i="5" s="1"/>
  <c r="J85" i="5"/>
  <c r="G87" i="5"/>
  <c r="H87" i="5" s="1"/>
  <c r="J88" i="5"/>
  <c r="G89" i="5"/>
  <c r="H89" i="5" s="1"/>
  <c r="J89" i="5"/>
  <c r="G91" i="5"/>
  <c r="H91" i="5" s="1"/>
  <c r="J91" i="5"/>
  <c r="G93" i="5"/>
  <c r="H93" i="5" s="1"/>
  <c r="J93" i="5"/>
  <c r="G95" i="5"/>
  <c r="H95" i="5" s="1"/>
  <c r="J96" i="5"/>
  <c r="J97" i="5"/>
  <c r="G99" i="5"/>
  <c r="H99" i="5" s="1"/>
  <c r="J99" i="5"/>
  <c r="G101" i="5"/>
  <c r="H101" i="5" s="1"/>
  <c r="J102" i="5"/>
  <c r="G103" i="5"/>
  <c r="H103" i="5" s="1"/>
  <c r="J104" i="5"/>
  <c r="G105" i="5"/>
  <c r="H105" i="5" s="1"/>
  <c r="J106" i="5"/>
  <c r="G107" i="5"/>
  <c r="H107" i="5" s="1"/>
  <c r="J107" i="5"/>
  <c r="G109" i="5"/>
  <c r="H109" i="5" s="1"/>
  <c r="J109" i="5"/>
  <c r="G111" i="5"/>
  <c r="H111" i="5" s="1"/>
  <c r="J111" i="5"/>
  <c r="G113" i="5"/>
  <c r="H113" i="5" s="1"/>
  <c r="G115" i="5"/>
  <c r="H115" i="5" s="1"/>
  <c r="J115" i="5"/>
  <c r="G117" i="5"/>
  <c r="H117" i="5" s="1"/>
  <c r="J117" i="5"/>
  <c r="G119" i="5"/>
  <c r="H119" i="5" s="1"/>
  <c r="G5" i="2"/>
  <c r="W5" i="2"/>
  <c r="AA5" i="2" s="1"/>
  <c r="Z5" i="2"/>
  <c r="G6" i="2"/>
  <c r="J6" i="2"/>
  <c r="N6" i="2"/>
  <c r="W6" i="2"/>
  <c r="Y6" i="2"/>
  <c r="Z6" i="2" s="1"/>
  <c r="AI6" i="2"/>
  <c r="G7" i="2"/>
  <c r="J7" i="2"/>
  <c r="N7" i="2"/>
  <c r="W7" i="2"/>
  <c r="AA7" i="2" s="1"/>
  <c r="Y7" i="2"/>
  <c r="AC7" i="2" s="1"/>
  <c r="AD7" i="2"/>
  <c r="G8" i="2"/>
  <c r="J8" i="2"/>
  <c r="N8" i="2"/>
  <c r="W8" i="2"/>
  <c r="Y8" i="2"/>
  <c r="Z8" i="2" s="1"/>
  <c r="AD8" i="2"/>
  <c r="AI8" i="2"/>
  <c r="G9" i="2"/>
  <c r="J9" i="2"/>
  <c r="N9" i="2"/>
  <c r="W9" i="2"/>
  <c r="X9" i="2" s="1"/>
  <c r="Y9" i="2"/>
  <c r="AD9" i="2"/>
  <c r="G10" i="2"/>
  <c r="J10" i="2"/>
  <c r="N10" i="2"/>
  <c r="W10" i="2"/>
  <c r="Y10" i="2"/>
  <c r="Z10" i="2" s="1"/>
  <c r="AD10" i="2"/>
  <c r="AI10" i="2"/>
  <c r="G11" i="2"/>
  <c r="J11" i="2"/>
  <c r="N11" i="2"/>
  <c r="W11" i="2"/>
  <c r="X11" i="2" s="1"/>
  <c r="Y11" i="2"/>
  <c r="AC11" i="2" s="1"/>
  <c r="AD11" i="2"/>
  <c r="G12" i="2"/>
  <c r="J12" i="2"/>
  <c r="N12" i="2"/>
  <c r="W12" i="2"/>
  <c r="AB12" i="2" s="1"/>
  <c r="Y12" i="2"/>
  <c r="AD12" i="2"/>
  <c r="G13" i="2"/>
  <c r="J13" i="2"/>
  <c r="N13" i="2"/>
  <c r="W13" i="2"/>
  <c r="AA13" i="2" s="1"/>
  <c r="Y13" i="2"/>
  <c r="AD13" i="2"/>
  <c r="G14" i="2"/>
  <c r="J14" i="2"/>
  <c r="N14" i="2"/>
  <c r="W14" i="2"/>
  <c r="Y14" i="2"/>
  <c r="AD14" i="2"/>
  <c r="G15" i="2"/>
  <c r="J15" i="2"/>
  <c r="N15" i="2"/>
  <c r="W15" i="2"/>
  <c r="X15" i="2" s="1"/>
  <c r="Y15" i="2"/>
  <c r="Z15" i="2" s="1"/>
  <c r="AD15" i="2"/>
  <c r="G16" i="2"/>
  <c r="J16" i="2"/>
  <c r="N16" i="2"/>
  <c r="W16" i="2"/>
  <c r="AB16" i="2" s="1"/>
  <c r="Y16" i="2"/>
  <c r="AC16" i="2" s="1"/>
  <c r="AD16" i="2"/>
  <c r="G17" i="2"/>
  <c r="J17" i="2"/>
  <c r="N17" i="2"/>
  <c r="W17" i="2"/>
  <c r="AA17" i="2" s="1"/>
  <c r="Y17" i="2"/>
  <c r="AD17" i="2"/>
  <c r="G18" i="2"/>
  <c r="J18" i="2"/>
  <c r="N18" i="2"/>
  <c r="W18" i="2"/>
  <c r="AA18" i="2" s="1"/>
  <c r="Y18" i="2"/>
  <c r="Z18" i="2" s="1"/>
  <c r="AD18" i="2"/>
  <c r="G19" i="2"/>
  <c r="J19" i="2"/>
  <c r="N19" i="2"/>
  <c r="W19" i="2"/>
  <c r="AA19" i="2" s="1"/>
  <c r="Y19" i="2"/>
  <c r="Z19" i="2" s="1"/>
  <c r="AD19" i="2"/>
  <c r="AI19" i="2"/>
  <c r="G20" i="2"/>
  <c r="J20" i="2"/>
  <c r="N20" i="2"/>
  <c r="W20" i="2"/>
  <c r="AB20" i="2" s="1"/>
  <c r="Y20" i="2"/>
  <c r="Z20" i="2" s="1"/>
  <c r="AD20" i="2"/>
  <c r="G21" i="2"/>
  <c r="J21" i="2"/>
  <c r="N21" i="2"/>
  <c r="W21" i="2"/>
  <c r="AA21" i="2" s="1"/>
  <c r="Y21" i="2"/>
  <c r="AD21" i="2"/>
  <c r="G22" i="2"/>
  <c r="J22" i="2"/>
  <c r="N22" i="2"/>
  <c r="W22" i="2"/>
  <c r="AA22" i="2" s="1"/>
  <c r="Y22" i="2"/>
  <c r="AC22" i="2" s="1"/>
  <c r="AD22" i="2"/>
  <c r="G23" i="2"/>
  <c r="J23" i="2"/>
  <c r="N23" i="2"/>
  <c r="W23" i="2"/>
  <c r="Y23" i="2"/>
  <c r="AD23" i="2"/>
  <c r="G24" i="2"/>
  <c r="J24" i="2"/>
  <c r="N24" i="2"/>
  <c r="W24" i="2"/>
  <c r="X24" i="2" s="1"/>
  <c r="Y24" i="2"/>
  <c r="Z24" i="2" s="1"/>
  <c r="AD24" i="2"/>
  <c r="G25" i="2"/>
  <c r="J25" i="2"/>
  <c r="N25" i="2"/>
  <c r="W25" i="2"/>
  <c r="AB25" i="2" s="1"/>
  <c r="Y25" i="2"/>
  <c r="AD25" i="2"/>
  <c r="G26" i="2"/>
  <c r="J26" i="2"/>
  <c r="N26" i="2"/>
  <c r="W26" i="2"/>
  <c r="AA26" i="2" s="1"/>
  <c r="Y26" i="2"/>
  <c r="Z26" i="2" s="1"/>
  <c r="AD26" i="2"/>
  <c r="G27" i="2"/>
  <c r="J27" i="2"/>
  <c r="N27" i="2"/>
  <c r="W27" i="2"/>
  <c r="AB27" i="2" s="1"/>
  <c r="Y27" i="2"/>
  <c r="Z27" i="2" s="1"/>
  <c r="AD27" i="2"/>
  <c r="G28" i="2"/>
  <c r="J28" i="2"/>
  <c r="N28" i="2"/>
  <c r="W28" i="2"/>
  <c r="X28" i="2" s="1"/>
  <c r="Y28" i="2"/>
  <c r="AD28" i="2"/>
  <c r="G29" i="2"/>
  <c r="J29" i="2"/>
  <c r="N29" i="2"/>
  <c r="W29" i="2"/>
  <c r="AB29" i="2" s="1"/>
  <c r="Y29" i="2"/>
  <c r="AD29" i="2"/>
  <c r="G30" i="2"/>
  <c r="J30" i="2"/>
  <c r="N30" i="2"/>
  <c r="W30" i="2"/>
  <c r="Y30" i="2"/>
  <c r="Z30" i="2" s="1"/>
  <c r="AD30" i="2"/>
  <c r="G31" i="2"/>
  <c r="J31" i="2"/>
  <c r="N31" i="2"/>
  <c r="W31" i="2"/>
  <c r="AA31" i="2" s="1"/>
  <c r="Y31" i="2"/>
  <c r="Z31" i="2" s="1"/>
  <c r="AD31" i="2"/>
  <c r="G32" i="2"/>
  <c r="J32" i="2"/>
  <c r="N32" i="2"/>
  <c r="W32" i="2"/>
  <c r="Y32" i="2"/>
  <c r="Z32" i="2" s="1"/>
  <c r="AD32" i="2"/>
  <c r="AH32" i="2"/>
  <c r="G33" i="2"/>
  <c r="J33" i="2"/>
  <c r="N33" i="2"/>
  <c r="W33" i="2"/>
  <c r="AB33" i="2" s="1"/>
  <c r="Y33" i="2"/>
  <c r="Z33" i="2" s="1"/>
  <c r="AD33" i="2"/>
  <c r="G34" i="2"/>
  <c r="J34" i="2"/>
  <c r="N34" i="2"/>
  <c r="W34" i="2"/>
  <c r="Y34" i="2"/>
  <c r="AD34" i="2"/>
  <c r="G35" i="2"/>
  <c r="J35" i="2"/>
  <c r="N35" i="2"/>
  <c r="W35" i="2"/>
  <c r="AA35" i="2" s="1"/>
  <c r="Y35" i="2"/>
  <c r="AD35" i="2"/>
  <c r="AI35" i="2"/>
  <c r="G36" i="2"/>
  <c r="J36" i="2"/>
  <c r="N36" i="2"/>
  <c r="W36" i="2"/>
  <c r="X36" i="2" s="1"/>
  <c r="Y36" i="2"/>
  <c r="Z36" i="2" s="1"/>
  <c r="AD36" i="2"/>
  <c r="G37" i="2"/>
  <c r="J37" i="2"/>
  <c r="N37" i="2"/>
  <c r="W37" i="2"/>
  <c r="AA37" i="2" s="1"/>
  <c r="Y37" i="2"/>
  <c r="AD37" i="2"/>
  <c r="G38" i="2"/>
  <c r="J38" i="2"/>
  <c r="N38" i="2"/>
  <c r="W38" i="2"/>
  <c r="AA38" i="2" s="1"/>
  <c r="Y38" i="2"/>
  <c r="AD38" i="2"/>
  <c r="G39" i="2"/>
  <c r="J39" i="2"/>
  <c r="N39" i="2"/>
  <c r="W39" i="2"/>
  <c r="X39" i="2" s="1"/>
  <c r="Y39" i="2"/>
  <c r="Z39" i="2" s="1"/>
  <c r="AD39" i="2"/>
  <c r="G40" i="2"/>
  <c r="J40" i="2"/>
  <c r="N40" i="2"/>
  <c r="W40" i="2"/>
  <c r="X40" i="2" s="1"/>
  <c r="Y40" i="2"/>
  <c r="Z40" i="2" s="1"/>
  <c r="AD40" i="2"/>
  <c r="W41" i="2"/>
  <c r="AB41" i="2" s="1"/>
  <c r="Y41" i="2"/>
  <c r="Z41" i="2" s="1"/>
  <c r="F55" i="2"/>
  <c r="H55" i="2"/>
  <c r="I55" i="2"/>
  <c r="K55" i="2"/>
  <c r="L55" i="2"/>
  <c r="M55" i="2"/>
  <c r="O55" i="2"/>
  <c r="P55" i="2"/>
  <c r="Q55" i="2"/>
  <c r="R55" i="2"/>
  <c r="S55" i="2"/>
  <c r="T55" i="2"/>
  <c r="F56" i="2"/>
  <c r="H56" i="2"/>
  <c r="I56" i="2"/>
  <c r="K56" i="2"/>
  <c r="L56" i="2"/>
  <c r="M56" i="2"/>
  <c r="O56" i="2"/>
  <c r="P56" i="2"/>
  <c r="Q56" i="2"/>
  <c r="R56" i="2"/>
  <c r="S56" i="2"/>
  <c r="T56" i="2"/>
  <c r="Q132" i="2"/>
  <c r="Y132" i="2"/>
  <c r="AD132" i="2" s="1"/>
  <c r="Z132" i="2"/>
  <c r="AA132" i="2"/>
  <c r="AF132" i="2" s="1"/>
  <c r="AC132" i="2"/>
  <c r="AG132" i="2" s="1"/>
  <c r="AE132" i="2"/>
  <c r="P133" i="2"/>
  <c r="Q133" i="2"/>
  <c r="Y133" i="2"/>
  <c r="AD133" i="2" s="1"/>
  <c r="Z133" i="2"/>
  <c r="AE133" i="2" s="1"/>
  <c r="AA133" i="2"/>
  <c r="AF133" i="2" s="1"/>
  <c r="AC133" i="2"/>
  <c r="AG133" i="2" s="1"/>
  <c r="P134" i="2"/>
  <c r="Q134" i="2"/>
  <c r="Y134" i="2"/>
  <c r="AD134" i="2" s="1"/>
  <c r="Z134" i="2"/>
  <c r="AE134" i="2" s="1"/>
  <c r="AA134" i="2"/>
  <c r="AF134" i="2" s="1"/>
  <c r="AC134" i="2"/>
  <c r="AG134" i="2" s="1"/>
  <c r="P135" i="2"/>
  <c r="Q135" i="2"/>
  <c r="Y135" i="2"/>
  <c r="AD135" i="2" s="1"/>
  <c r="Z135" i="2"/>
  <c r="AE135" i="2" s="1"/>
  <c r="AA135" i="2"/>
  <c r="AF135" i="2" s="1"/>
  <c r="AC135" i="2"/>
  <c r="AG135" i="2" s="1"/>
  <c r="P136" i="2"/>
  <c r="Q136" i="2"/>
  <c r="Y136" i="2"/>
  <c r="AD136" i="2" s="1"/>
  <c r="Z136" i="2"/>
  <c r="AE136" i="2" s="1"/>
  <c r="AA136" i="2"/>
  <c r="AF136" i="2" s="1"/>
  <c r="AC136" i="2"/>
  <c r="AG136" i="2" s="1"/>
  <c r="P137" i="2"/>
  <c r="Q137" i="2"/>
  <c r="Y137" i="2"/>
  <c r="AD137" i="2" s="1"/>
  <c r="Z137" i="2"/>
  <c r="AE137" i="2" s="1"/>
  <c r="AA137" i="2"/>
  <c r="AF137" i="2" s="1"/>
  <c r="AC137" i="2"/>
  <c r="AG137" i="2" s="1"/>
  <c r="P138" i="2"/>
  <c r="Q138" i="2"/>
  <c r="Y138" i="2"/>
  <c r="AD138" i="2" s="1"/>
  <c r="Z138" i="2"/>
  <c r="AE138" i="2" s="1"/>
  <c r="AA138" i="2"/>
  <c r="AF138" i="2" s="1"/>
  <c r="AC138" i="2"/>
  <c r="AG138" i="2" s="1"/>
  <c r="P139" i="2"/>
  <c r="Q139" i="2"/>
  <c r="Y139" i="2"/>
  <c r="AD139" i="2" s="1"/>
  <c r="Z139" i="2"/>
  <c r="AE139" i="2" s="1"/>
  <c r="AA139" i="2"/>
  <c r="AF139" i="2" s="1"/>
  <c r="AC139" i="2"/>
  <c r="AG139" i="2" s="1"/>
  <c r="P140" i="2"/>
  <c r="Q140" i="2"/>
  <c r="P141" i="2"/>
  <c r="Q141" i="2"/>
  <c r="J122" i="5"/>
  <c r="W37" i="4"/>
  <c r="Z37" i="4"/>
  <c r="Z9" i="4"/>
  <c r="Z29" i="4"/>
  <c r="X34" i="4"/>
  <c r="X22" i="4"/>
  <c r="T34" i="9"/>
  <c r="T23" i="9"/>
  <c r="J149" i="5"/>
  <c r="J144" i="5"/>
  <c r="J139" i="5"/>
  <c r="J142" i="5"/>
  <c r="J103" i="5"/>
  <c r="J118" i="5"/>
  <c r="J87" i="5"/>
  <c r="J67" i="5"/>
  <c r="J61" i="5"/>
  <c r="J9" i="5"/>
  <c r="J73" i="5"/>
  <c r="J125" i="5"/>
  <c r="J92" i="5"/>
  <c r="J94" i="5"/>
  <c r="J100" i="5"/>
  <c r="J84" i="5"/>
  <c r="J108" i="5"/>
  <c r="J58" i="5"/>
  <c r="K58" i="5" s="1"/>
  <c r="J13" i="5"/>
  <c r="J114" i="5"/>
  <c r="J129" i="5"/>
  <c r="J66" i="5"/>
  <c r="J75" i="5"/>
  <c r="J110" i="5"/>
  <c r="J24" i="5"/>
  <c r="J133" i="5"/>
  <c r="J79" i="5"/>
  <c r="J86" i="5"/>
  <c r="J112" i="5"/>
  <c r="J70" i="5"/>
  <c r="J26" i="5"/>
  <c r="J63" i="5"/>
  <c r="J124" i="5"/>
  <c r="J105" i="5"/>
  <c r="J101" i="5"/>
  <c r="J17" i="5"/>
  <c r="J12" i="5"/>
  <c r="X20" i="9" l="1"/>
  <c r="U20" i="9"/>
  <c r="AA21" i="9"/>
  <c r="Z20" i="9"/>
  <c r="AB21" i="9"/>
  <c r="W21" i="9"/>
  <c r="U21" i="9"/>
  <c r="Z21" i="9"/>
  <c r="AB22" i="9"/>
  <c r="AA22" i="9"/>
  <c r="X29" i="9"/>
  <c r="W38" i="9"/>
  <c r="W22" i="9"/>
  <c r="X13" i="9"/>
  <c r="X43" i="9"/>
  <c r="X35" i="9"/>
  <c r="X27" i="9"/>
  <c r="X19" i="9"/>
  <c r="X11" i="9"/>
  <c r="X45" i="9"/>
  <c r="X21" i="9"/>
  <c r="X41" i="9"/>
  <c r="X33" i="9"/>
  <c r="X25" i="9"/>
  <c r="X17" i="9"/>
  <c r="X9" i="9"/>
  <c r="X37" i="9"/>
  <c r="X40" i="9"/>
  <c r="X32" i="9"/>
  <c r="X24" i="9"/>
  <c r="X16" i="9"/>
  <c r="X8" i="9"/>
  <c r="W36" i="4"/>
  <c r="AQ25" i="4"/>
  <c r="AQ12" i="4"/>
  <c r="AP11" i="4"/>
  <c r="Z10" i="4"/>
  <c r="S21" i="9"/>
  <c r="W14" i="9"/>
  <c r="AQ38" i="4"/>
  <c r="AQ26" i="4"/>
  <c r="X18" i="4"/>
  <c r="X10" i="4"/>
  <c r="T28" i="9"/>
  <c r="X41" i="4"/>
  <c r="X33" i="4"/>
  <c r="X25" i="4"/>
  <c r="AQ8" i="4"/>
  <c r="W42" i="4"/>
  <c r="X32" i="4"/>
  <c r="W26" i="4"/>
  <c r="Z17" i="4"/>
  <c r="W16" i="4"/>
  <c r="W44" i="4"/>
  <c r="X23" i="4"/>
  <c r="AP28" i="4"/>
  <c r="AP19" i="4"/>
  <c r="AQ10" i="4"/>
  <c r="Z8" i="4"/>
  <c r="AJ49" i="4"/>
  <c r="S26" i="9"/>
  <c r="X26" i="9"/>
  <c r="X30" i="4"/>
  <c r="X14" i="4"/>
  <c r="AP15" i="4"/>
  <c r="Z22" i="4"/>
  <c r="X19" i="2"/>
  <c r="AI38" i="2"/>
  <c r="X33" i="2"/>
  <c r="AB7" i="2"/>
  <c r="AC25" i="2"/>
  <c r="X21" i="2"/>
  <c r="AI32" i="2"/>
  <c r="AI36" i="2"/>
  <c r="Z16" i="2"/>
  <c r="K76" i="5"/>
  <c r="K100" i="5"/>
  <c r="K68" i="5"/>
  <c r="K94" i="5"/>
  <c r="K86" i="5"/>
  <c r="K122" i="5"/>
  <c r="K124" i="5"/>
  <c r="K74" i="5"/>
  <c r="AB24" i="2"/>
  <c r="X38" i="2"/>
  <c r="Z7" i="2"/>
  <c r="AB5" i="2"/>
  <c r="X7" i="2"/>
  <c r="Z22" i="2"/>
  <c r="AB15" i="2"/>
  <c r="AH35" i="2"/>
  <c r="AH17" i="2"/>
  <c r="AH16" i="2"/>
  <c r="AH33" i="2"/>
  <c r="AI30" i="2"/>
  <c r="AH13" i="2"/>
  <c r="AI12" i="2"/>
  <c r="AH11" i="2"/>
  <c r="AH10" i="2"/>
  <c r="AI9" i="2"/>
  <c r="X5" i="2"/>
  <c r="AA29" i="2"/>
  <c r="AB11" i="2"/>
  <c r="AH25" i="2"/>
  <c r="X17" i="2"/>
  <c r="AC6" i="2"/>
  <c r="X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40" i="9"/>
  <c r="W32" i="9"/>
  <c r="W24" i="9"/>
  <c r="W16" i="9"/>
  <c r="W8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V15" i="9"/>
  <c r="V7" i="9"/>
  <c r="T27" i="9"/>
  <c r="S22" i="9"/>
  <c r="T20" i="9"/>
  <c r="V42" i="9"/>
  <c r="V34" i="9"/>
  <c r="V26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V36" i="9"/>
  <c r="V45" i="9"/>
  <c r="V37" i="9"/>
  <c r="V29" i="9"/>
  <c r="S25" i="9"/>
  <c r="V21" i="9"/>
  <c r="V13" i="9"/>
  <c r="T18" i="9"/>
  <c r="T44" i="9"/>
  <c r="T43" i="9"/>
  <c r="V43" i="9"/>
  <c r="V35" i="9"/>
  <c r="V27" i="9"/>
  <c r="V19" i="9"/>
  <c r="V11" i="9"/>
  <c r="T10" i="9"/>
  <c r="S38" i="9"/>
  <c r="S11" i="9"/>
  <c r="X39" i="4"/>
  <c r="X31" i="4"/>
  <c r="X19" i="4"/>
  <c r="X29" i="2"/>
  <c r="AB36" i="2"/>
  <c r="T45" i="9"/>
  <c r="X12" i="2"/>
  <c r="Z16" i="4"/>
  <c r="AA11" i="2"/>
  <c r="AA36" i="2"/>
  <c r="AB19" i="2"/>
  <c r="AI17" i="2"/>
  <c r="AP18" i="4"/>
  <c r="AA12" i="2"/>
  <c r="AC19" i="2"/>
  <c r="AP32" i="4"/>
  <c r="K114" i="5"/>
  <c r="K26" i="5"/>
  <c r="K84" i="5"/>
  <c r="X31" i="2"/>
  <c r="AB31" i="2"/>
  <c r="AH34" i="2"/>
  <c r="AI33" i="2"/>
  <c r="AC20" i="2"/>
  <c r="AC12" i="2"/>
  <c r="Z11" i="2"/>
  <c r="AP37" i="4"/>
  <c r="Z35" i="4"/>
  <c r="AP33" i="4"/>
  <c r="AP29" i="4"/>
  <c r="W22" i="4"/>
  <c r="W18" i="4"/>
  <c r="Z11" i="4"/>
  <c r="S40" i="9"/>
  <c r="S23" i="9"/>
  <c r="X8" i="4"/>
  <c r="T21" i="9"/>
  <c r="T8" i="9"/>
  <c r="K134" i="5"/>
  <c r="S16" i="9"/>
  <c r="X26" i="4"/>
  <c r="X45" i="4"/>
  <c r="X37" i="4"/>
  <c r="X29" i="4"/>
  <c r="Z32" i="4"/>
  <c r="AP9" i="4"/>
  <c r="AH52" i="4"/>
  <c r="AB37" i="2"/>
  <c r="AQ11" i="4"/>
  <c r="AB38" i="2"/>
  <c r="AI37" i="2"/>
  <c r="AA33" i="2"/>
  <c r="AH20" i="2"/>
  <c r="AB17" i="2"/>
  <c r="AQ30" i="4"/>
  <c r="AQ16" i="4"/>
  <c r="AA41" i="2"/>
  <c r="AC21" i="2"/>
  <c r="AH19" i="2"/>
  <c r="AI14" i="2"/>
  <c r="AI13" i="2"/>
  <c r="AP35" i="4"/>
  <c r="W24" i="4"/>
  <c r="AP10" i="4"/>
  <c r="T40" i="9"/>
  <c r="AE140" i="2"/>
  <c r="AC39" i="2"/>
  <c r="Z38" i="2"/>
  <c r="AC23" i="2"/>
  <c r="Z23" i="2"/>
  <c r="S31" i="9"/>
  <c r="T42" i="9"/>
  <c r="T31" i="9"/>
  <c r="Z15" i="4"/>
  <c r="Q142" i="2"/>
  <c r="AB23" i="2"/>
  <c r="AA23" i="2"/>
  <c r="X23" i="2"/>
  <c r="X8" i="2"/>
  <c r="AA8" i="2"/>
  <c r="S6" i="9"/>
  <c r="S9" i="9"/>
  <c r="K144" i="5"/>
  <c r="AC33" i="2"/>
  <c r="AH28" i="2"/>
  <c r="AI28" i="2"/>
  <c r="K102" i="5"/>
  <c r="Z40" i="4"/>
  <c r="W28" i="4"/>
  <c r="Z28" i="4"/>
  <c r="T7" i="9"/>
  <c r="S7" i="9"/>
  <c r="S45" i="9"/>
  <c r="S32" i="9"/>
  <c r="AB32" i="2"/>
  <c r="AA32" i="2"/>
  <c r="X32" i="2"/>
  <c r="Z23" i="4"/>
  <c r="W23" i="4"/>
  <c r="S43" i="9"/>
  <c r="AH23" i="2"/>
  <c r="AI23" i="2"/>
  <c r="AP27" i="4"/>
  <c r="AQ27" i="4"/>
  <c r="S15" i="9"/>
  <c r="K118" i="5"/>
  <c r="T15" i="9"/>
  <c r="AF140" i="2"/>
  <c r="AB40" i="2"/>
  <c r="Z34" i="2"/>
  <c r="AC34" i="2"/>
  <c r="AI21" i="2"/>
  <c r="AH21" i="2"/>
  <c r="AC18" i="2"/>
  <c r="W14" i="4"/>
  <c r="Z14" i="4"/>
  <c r="W45" i="4"/>
  <c r="S41" i="9"/>
  <c r="AH49" i="4"/>
  <c r="S35" i="9"/>
  <c r="T35" i="9"/>
  <c r="Z13" i="2"/>
  <c r="AC13" i="2"/>
  <c r="AP31" i="4"/>
  <c r="AQ31" i="4"/>
  <c r="T32" i="9"/>
  <c r="AQ18" i="4"/>
  <c r="AA40" i="2"/>
  <c r="AB35" i="2"/>
  <c r="X35" i="2"/>
  <c r="AA27" i="2"/>
  <c r="X27" i="2"/>
  <c r="AC24" i="2"/>
  <c r="AB10" i="2"/>
  <c r="AA10" i="2"/>
  <c r="AA9" i="2"/>
  <c r="AB9" i="2"/>
  <c r="AB8" i="2"/>
  <c r="AQ32" i="4"/>
  <c r="Z21" i="4"/>
  <c r="W21" i="4"/>
  <c r="T17" i="9"/>
  <c r="T9" i="9"/>
  <c r="AC35" i="2"/>
  <c r="J55" i="2"/>
  <c r="K80" i="5"/>
  <c r="K18" i="5"/>
  <c r="AQ35" i="4"/>
  <c r="AN40" i="4"/>
  <c r="AO49" i="4"/>
  <c r="S30" i="9"/>
  <c r="S27" i="9"/>
  <c r="S13" i="9"/>
  <c r="X6" i="4"/>
  <c r="X40" i="4"/>
  <c r="K130" i="5"/>
  <c r="AH12" i="2"/>
  <c r="AH38" i="2"/>
  <c r="AH30" i="2"/>
  <c r="AH29" i="2"/>
  <c r="AI18" i="2"/>
  <c r="AI15" i="2"/>
  <c r="AH8" i="2"/>
  <c r="G55" i="2"/>
  <c r="W39" i="4"/>
  <c r="AP30" i="4"/>
  <c r="Z26" i="4"/>
  <c r="Z25" i="4"/>
  <c r="AQ9" i="4"/>
  <c r="AP8" i="4"/>
  <c r="AH50" i="4"/>
  <c r="Z44" i="4"/>
  <c r="S44" i="9"/>
  <c r="S42" i="9"/>
  <c r="S34" i="9"/>
  <c r="X20" i="4"/>
  <c r="X46" i="4"/>
  <c r="K150" i="5"/>
  <c r="AD140" i="2"/>
  <c r="S29" i="9"/>
  <c r="X36" i="4"/>
  <c r="X13" i="4"/>
  <c r="K110" i="5"/>
  <c r="AB22" i="2"/>
  <c r="X22" i="2"/>
  <c r="AC36" i="2"/>
  <c r="AB21" i="2"/>
  <c r="Z36" i="4"/>
  <c r="AP24" i="4"/>
  <c r="T22" i="9"/>
  <c r="X38" i="4"/>
  <c r="X27" i="4"/>
  <c r="AC30" i="2"/>
  <c r="AQ19" i="4"/>
  <c r="K112" i="5"/>
  <c r="T11" i="9"/>
  <c r="AH37" i="2"/>
  <c r="AI34" i="2"/>
  <c r="AC27" i="2"/>
  <c r="AH6" i="2"/>
  <c r="AH5" i="2"/>
  <c r="K106" i="5"/>
  <c r="AP39" i="4"/>
  <c r="AP34" i="4"/>
  <c r="W32" i="4"/>
  <c r="W31" i="4"/>
  <c r="W19" i="4"/>
  <c r="W11" i="4"/>
  <c r="W8" i="4"/>
  <c r="Z42" i="4"/>
  <c r="T36" i="9"/>
  <c r="T25" i="9"/>
  <c r="X15" i="4"/>
  <c r="K140" i="5"/>
  <c r="K78" i="5"/>
  <c r="K88" i="5"/>
  <c r="K82" i="5"/>
  <c r="K126" i="5"/>
  <c r="K104" i="5"/>
  <c r="K92" i="5"/>
  <c r="K64" i="5"/>
  <c r="K20" i="5"/>
  <c r="K16" i="5"/>
  <c r="K70" i="5"/>
  <c r="K24" i="5"/>
  <c r="K10" i="5"/>
  <c r="K66" i="5"/>
  <c r="K14" i="5"/>
  <c r="K62" i="5"/>
  <c r="W56" i="2"/>
  <c r="W41" i="4"/>
  <c r="Z41" i="4"/>
  <c r="Z33" i="4"/>
  <c r="W33" i="4"/>
  <c r="Z20" i="4"/>
  <c r="W20" i="4"/>
  <c r="AC31" i="2"/>
  <c r="AC32" i="2"/>
  <c r="AP26" i="4"/>
  <c r="W10" i="4"/>
  <c r="J128" i="5"/>
  <c r="K128" i="5" s="1"/>
  <c r="J98" i="5"/>
  <c r="K98" i="5" s="1"/>
  <c r="AH9" i="2"/>
  <c r="S36" i="9"/>
  <c r="S8" i="9"/>
  <c r="J146" i="5"/>
  <c r="J95" i="5"/>
  <c r="K96" i="5" s="1"/>
  <c r="K142" i="5"/>
  <c r="T37" i="9"/>
  <c r="S28" i="9"/>
  <c r="X37" i="2"/>
  <c r="AC29" i="2"/>
  <c r="AI24" i="2"/>
  <c r="AH24" i="2"/>
  <c r="Z21" i="2"/>
  <c r="AI20" i="2"/>
  <c r="AB13" i="2"/>
  <c r="AI11" i="2"/>
  <c r="AC10" i="2"/>
  <c r="J72" i="5"/>
  <c r="J71" i="5"/>
  <c r="AQ33" i="4"/>
  <c r="AP17" i="4"/>
  <c r="AQ17" i="4"/>
  <c r="AQ15" i="4"/>
  <c r="AQ14" i="4"/>
  <c r="AQ13" i="4"/>
  <c r="AP12" i="4"/>
  <c r="K108" i="5"/>
  <c r="AB39" i="2"/>
  <c r="Y55" i="2"/>
  <c r="AQ22" i="4"/>
  <c r="AP22" i="4"/>
  <c r="J120" i="5"/>
  <c r="J119" i="5"/>
  <c r="AP21" i="4"/>
  <c r="AC8" i="2"/>
  <c r="AQ23" i="4"/>
  <c r="AP23" i="4"/>
  <c r="AJ50" i="4"/>
  <c r="AJ52" i="4"/>
  <c r="AQ39" i="4"/>
  <c r="AQ28" i="4"/>
  <c r="X30" i="2"/>
  <c r="AA30" i="2"/>
  <c r="AB30" i="2"/>
  <c r="Z29" i="2"/>
  <c r="AC26" i="2"/>
  <c r="AA25" i="2"/>
  <c r="AC15" i="2"/>
  <c r="AH14" i="2"/>
  <c r="X10" i="2"/>
  <c r="AC5" i="2"/>
  <c r="AQ34" i="4"/>
  <c r="AP14" i="4"/>
  <c r="AP6" i="4"/>
  <c r="AO40" i="4"/>
  <c r="AO50" i="4"/>
  <c r="S24" i="9"/>
  <c r="T24" i="9"/>
  <c r="K12" i="5"/>
  <c r="Z28" i="2"/>
  <c r="AC28" i="2"/>
  <c r="AA20" i="2"/>
  <c r="X20" i="2"/>
  <c r="AH26" i="2"/>
  <c r="AI26" i="2"/>
  <c r="Z17" i="2"/>
  <c r="AC17" i="2"/>
  <c r="G56" i="2"/>
  <c r="AH15" i="2"/>
  <c r="AA34" i="2"/>
  <c r="AB34" i="2"/>
  <c r="X34" i="2"/>
  <c r="K132" i="5"/>
  <c r="AA15" i="2"/>
  <c r="AI25" i="2"/>
  <c r="AC37" i="2"/>
  <c r="Z37" i="2"/>
  <c r="Z35" i="2"/>
  <c r="AI31" i="2"/>
  <c r="AH31" i="2"/>
  <c r="AB26" i="2"/>
  <c r="X26" i="2"/>
  <c r="Z25" i="2"/>
  <c r="AB18" i="2"/>
  <c r="X18" i="2"/>
  <c r="X13" i="2"/>
  <c r="Z12" i="2"/>
  <c r="Z9" i="2"/>
  <c r="AC9" i="2"/>
  <c r="AA6" i="2"/>
  <c r="X6" i="2"/>
  <c r="AB6" i="2"/>
  <c r="W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T41" i="9"/>
  <c r="T30" i="9"/>
  <c r="K138" i="5"/>
  <c r="AH51" i="4"/>
  <c r="AA28" i="2"/>
  <c r="AB28" i="2"/>
  <c r="AG140" i="2"/>
  <c r="AI22" i="2"/>
  <c r="AH22" i="2"/>
  <c r="AA14" i="2"/>
  <c r="X14" i="2"/>
  <c r="AB14" i="2"/>
  <c r="AQ29" i="4"/>
  <c r="J116" i="5"/>
  <c r="K116" i="5" s="1"/>
  <c r="J60" i="5"/>
  <c r="K60" i="5" s="1"/>
  <c r="J90" i="5"/>
  <c r="K90" i="5" s="1"/>
  <c r="S37" i="9"/>
  <c r="J135" i="5"/>
  <c r="K136" i="5" s="1"/>
  <c r="Y56" i="2"/>
  <c r="X25" i="2"/>
  <c r="AA39" i="2"/>
  <c r="AC38" i="2"/>
  <c r="AH18" i="2"/>
  <c r="AI16" i="2"/>
  <c r="AH7" i="2"/>
  <c r="AI7" i="2"/>
  <c r="N55" i="2"/>
  <c r="N56" i="2"/>
  <c r="AP38" i="4"/>
  <c r="AQ21" i="4"/>
  <c r="Z19" i="4"/>
  <c r="AN49" i="4"/>
  <c r="AN50" i="4"/>
  <c r="S33" i="9"/>
  <c r="T33" i="9"/>
  <c r="S19" i="9"/>
  <c r="S12" i="9"/>
  <c r="T12" i="9"/>
  <c r="X42" i="4"/>
  <c r="Z14" i="2"/>
  <c r="AC14" i="2"/>
  <c r="W34" i="4"/>
  <c r="Z34" i="4"/>
  <c r="AH36" i="2"/>
  <c r="AI29" i="2"/>
  <c r="AA24" i="2"/>
  <c r="W38" i="4"/>
  <c r="W30" i="4"/>
  <c r="AQ24" i="4"/>
  <c r="S39" i="9"/>
  <c r="S17" i="9"/>
  <c r="S10" i="9"/>
  <c r="T19" i="9"/>
  <c r="AH27" i="2"/>
  <c r="AA16" i="2"/>
  <c r="X16" i="2"/>
  <c r="Z31" i="4"/>
  <c r="W27" i="4"/>
  <c r="Z13" i="4"/>
  <c r="W13" i="4"/>
  <c r="Z12" i="4"/>
  <c r="X44" i="4"/>
  <c r="Z57" i="4" l="1"/>
  <c r="Z56" i="4"/>
  <c r="Z55" i="4"/>
  <c r="Z58" i="4"/>
  <c r="AQ40" i="4"/>
  <c r="Z55" i="2"/>
  <c r="AQ49" i="4"/>
  <c r="K8" i="5"/>
  <c r="AQ50" i="4"/>
  <c r="K72" i="5"/>
  <c r="AB56" i="2"/>
  <c r="AB55" i="2"/>
  <c r="K146" i="5"/>
  <c r="X56" i="2"/>
  <c r="X55" i="2"/>
  <c r="Z56" i="2"/>
  <c r="AA55" i="2"/>
  <c r="AA56" i="2"/>
  <c r="K120" i="5"/>
  <c r="AP49" i="4"/>
  <c r="AP40" i="4"/>
  <c r="AP50" i="4"/>
</calcChain>
</file>

<file path=xl/sharedStrings.xml><?xml version="1.0" encoding="utf-8"?>
<sst xmlns="http://schemas.openxmlformats.org/spreadsheetml/2006/main" count="60988" uniqueCount="920">
  <si>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</si>
  <si>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</si>
  <si>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</si>
  <si>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</si>
  <si>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</si>
  <si>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</si>
  <si>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</si>
  <si>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</si>
  <si>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</si>
  <si>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</si>
  <si>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</si>
  <si>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</si>
  <si>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</si>
  <si>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</si>
  <si>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</si>
  <si>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</si>
  <si>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</si>
  <si>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</si>
  <si>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</si>
  <si>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</si>
  <si>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</si>
  <si>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</si>
  <si>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</si>
  <si>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</si>
  <si>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</si>
  <si>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</si>
  <si>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</si>
  <si>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</si>
  <si>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</si>
  <si>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</si>
  <si>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</si>
  <si>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</si>
  <si>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</si>
  <si>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</si>
  <si>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</si>
  <si>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</si>
  <si>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</si>
  <si>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</si>
  <si>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</si>
  <si>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</si>
  <si>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</si>
  <si>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</si>
  <si>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</si>
  <si>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</si>
  <si>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</si>
  <si>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</si>
  <si>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</si>
  <si>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</si>
  <si>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</si>
  <si>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</si>
  <si>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</si>
  <si>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</si>
  <si>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</si>
  <si>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</si>
  <si>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</si>
  <si>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</si>
  <si>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</si>
  <si>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</si>
  <si>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</si>
  <si>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</si>
  <si>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</si>
  <si>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</si>
  <si>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</si>
  <si>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</si>
  <si>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</si>
  <si>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</si>
  <si>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</si>
  <si>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</si>
  <si>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</si>
  <si>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</si>
  <si>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</si>
  <si>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</si>
  <si>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</si>
  <si>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</si>
  <si>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</si>
  <si>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</si>
  <si>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</si>
  <si>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</si>
  <si>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</si>
  <si>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</si>
  <si>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</si>
  <si>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</si>
  <si>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</si>
  <si>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</si>
  <si>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</si>
  <si>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</si>
  <si>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</si>
  <si>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</si>
  <si>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</si>
  <si>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</si>
  <si>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</si>
  <si>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</si>
  <si>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</si>
  <si>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</si>
  <si>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</si>
  <si>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</si>
  <si>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</si>
  <si>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</si>
  <si>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</si>
  <si>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</si>
  <si>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</si>
  <si>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</si>
  <si>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</si>
  <si>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</si>
  <si>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</si>
  <si>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</si>
  <si>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</si>
  <si>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</si>
  <si>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</si>
  <si>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</si>
  <si>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</si>
  <si>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</si>
  <si>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</si>
  <si>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</si>
  <si>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</si>
  <si>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</si>
  <si>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Treatments 4 and 7</t>
  </si>
  <si>
    <t>planted Oct 7, 2009</t>
  </si>
  <si>
    <t>Days, GDD&gt;0</t>
  </si>
  <si>
    <t>Sensed March 8,  planted October 7</t>
  </si>
  <si>
    <t>FK4</t>
  </si>
  <si>
    <t>FK5</t>
  </si>
  <si>
    <t>FK6</t>
  </si>
  <si>
    <t>FK7</t>
  </si>
  <si>
    <t>FK8</t>
  </si>
  <si>
    <t>FK9</t>
  </si>
  <si>
    <t>FK10</t>
  </si>
  <si>
    <t>std dev</t>
  </si>
  <si>
    <t>avg. bu/ac</t>
  </si>
  <si>
    <t>std dev bu/ac</t>
  </si>
  <si>
    <t>TAM101</t>
  </si>
  <si>
    <t>Nicoma</t>
  </si>
  <si>
    <t>Triumph64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</si>
  <si>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</si>
  <si>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</si>
  <si>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</si>
  <si>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</si>
  <si>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</si>
  <si>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</si>
  <si>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</si>
  <si>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</si>
  <si>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</si>
  <si>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</si>
  <si>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</si>
  <si>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</si>
  <si>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</si>
  <si>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</si>
  <si>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</si>
  <si>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</si>
  <si>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</si>
  <si>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</si>
  <si>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</si>
  <si>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</si>
  <si>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</si>
  <si>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Ruby Lee</t>
  </si>
  <si>
    <t>PlantDate</t>
  </si>
  <si>
    <t>HarvestDate</t>
  </si>
  <si>
    <t>Days p-sGDD&gt;0</t>
  </si>
  <si>
    <t>P Response</t>
  </si>
  <si>
    <t>60-40-60/60-0-60</t>
  </si>
  <si>
    <t>60-40-60 - 60-0-60</t>
  </si>
  <si>
    <t>60-60-60 minus 60-0-60</t>
  </si>
  <si>
    <t>NDVI,F7</t>
  </si>
  <si>
    <t>NDVI, F9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</si>
  <si>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</si>
  <si>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</si>
  <si>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</si>
  <si>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</si>
  <si>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</si>
  <si>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</si>
  <si>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</si>
  <si>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</si>
  <si>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</si>
  <si>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</si>
  <si>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</si>
  <si>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</si>
  <si>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</si>
  <si>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</si>
  <si>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</si>
  <si>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</si>
  <si>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</si>
  <si>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</si>
  <si>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</si>
  <si>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</si>
  <si>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</si>
  <si>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</si>
  <si>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</si>
  <si>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</si>
  <si>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</si>
  <si>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</si>
  <si>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</si>
  <si>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</si>
  <si>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</si>
  <si>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</si>
  <si>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</si>
  <si>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</si>
  <si>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</si>
  <si>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</si>
  <si>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</si>
  <si>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</si>
  <si>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</si>
  <si>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</si>
  <si>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</si>
  <si>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</si>
  <si>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</si>
  <si>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</si>
  <si>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</si>
  <si>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</si>
  <si>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</si>
  <si>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</si>
  <si>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</si>
  <si>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</si>
  <si>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</si>
  <si>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</si>
  <si>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</si>
  <si>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</si>
  <si>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</si>
  <si>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</si>
  <si>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</si>
  <si>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</si>
  <si>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</si>
  <si>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</si>
  <si>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</si>
  <si>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</si>
  <si>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</si>
  <si>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</si>
  <si>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</si>
  <si>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</si>
  <si>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</si>
  <si>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</si>
  <si>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</si>
  <si>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</si>
  <si>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</si>
  <si>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</si>
  <si>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</si>
  <si>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</si>
  <si>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</si>
  <si>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</si>
  <si>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</si>
  <si>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</si>
  <si>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</si>
  <si>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</si>
  <si>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 xml:space="preserve">Opt </t>
  </si>
  <si>
    <t xml:space="preserve">N Rate </t>
  </si>
  <si>
    <t>observed</t>
  </si>
  <si>
    <t xml:space="preserve">Yld </t>
  </si>
  <si>
    <t xml:space="preserve">at </t>
  </si>
  <si>
    <t>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</si>
  <si>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</si>
  <si>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</si>
  <si>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</si>
  <si>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</si>
  <si>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</si>
  <si>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</si>
  <si>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</si>
  <si>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</si>
  <si>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</si>
  <si>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 xml:space="preserve">  = 0.4329x + 20.967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</si>
  <si>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</si>
  <si>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</si>
  <si>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</si>
  <si>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</si>
  <si>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</si>
  <si>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</si>
  <si>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</si>
  <si>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</si>
  <si>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</si>
  <si>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</si>
  <si>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</si>
  <si>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</si>
  <si>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</si>
  <si>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</si>
  <si>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</si>
  <si>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</si>
  <si>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</si>
  <si>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</si>
  <si>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</si>
  <si>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</si>
  <si>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</si>
  <si>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</si>
  <si>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</si>
  <si>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</si>
  <si>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</si>
  <si>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</si>
  <si>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</si>
  <si>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</si>
  <si>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</si>
  <si>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</si>
  <si>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</si>
  <si>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</si>
  <si>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</si>
  <si>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</si>
  <si>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</si>
  <si>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</si>
  <si>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</si>
  <si>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</si>
  <si>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</si>
  <si>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</si>
  <si>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</si>
  <si>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0 lbs N/ac</t>
  </si>
  <si>
    <t xml:space="preserve">. </t>
  </si>
  <si>
    <t>CV</t>
  </si>
  <si>
    <t>Trt 6</t>
  </si>
  <si>
    <t>90-20-55</t>
  </si>
  <si>
    <t>What did the check plots yield</t>
  </si>
  <si>
    <t xml:space="preserve">  7 minus 2 (N response)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</si>
  <si>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</si>
  <si>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</si>
  <si>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</si>
  <si>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</si>
  <si>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</si>
  <si>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</si>
  <si>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</si>
  <si>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</si>
  <si>
    <t xml:space="preserve">Yield at </t>
  </si>
  <si>
    <t>Recommendation</t>
  </si>
  <si>
    <t>Avg. Previous 5 years</t>
  </si>
  <si>
    <t>Avg. +20%</t>
  </si>
  <si>
    <t>L5</t>
  </si>
  <si>
    <t>have been applied</t>
  </si>
  <si>
    <t>USES AM equation in Red</t>
  </si>
  <si>
    <t>Equation</t>
  </si>
  <si>
    <t>AM</t>
  </si>
  <si>
    <t>Max - Min</t>
  </si>
  <si>
    <t xml:space="preserve"> = 0.5039x + 31.994</t>
  </si>
  <si>
    <t xml:space="preserve">  = 0.5039x + 31.994</t>
  </si>
  <si>
    <t>N Rate-Yield Equation</t>
  </si>
  <si>
    <t>slope</t>
  </si>
  <si>
    <t>intercept</t>
  </si>
  <si>
    <t>Avg, 2,3,4,5,6,7</t>
  </si>
  <si>
    <t>Avg:2-7</t>
  </si>
  <si>
    <t>80, trt 6</t>
  </si>
  <si>
    <t>100 trt 7</t>
  </si>
  <si>
    <t>PREDICTED</t>
  </si>
  <si>
    <t>OBSERVED</t>
  </si>
  <si>
    <t>Pred. Yield</t>
  </si>
  <si>
    <t>Yld Loss/Gain</t>
  </si>
  <si>
    <t>using SBNRC</t>
  </si>
  <si>
    <t>Loss/Gain SBNRC</t>
  </si>
  <si>
    <t>loss/gain, SBNRC</t>
  </si>
  <si>
    <t>Fertilizer N Savings</t>
  </si>
  <si>
    <t xml:space="preserve">Revenue </t>
  </si>
  <si>
    <t>Gain/Loss</t>
  </si>
  <si>
    <t>OPT N</t>
  </si>
  <si>
    <t>NUE by yr</t>
  </si>
  <si>
    <t>Avg. %N</t>
  </si>
  <si>
    <t>Estimate</t>
  </si>
  <si>
    <t>                                502                                                         222</t>
  </si>
  <si>
    <t>                Plant                      harvest                 plant                      harvest</t>
  </si>
  <si>
    <t>2014       10/24/13              6/17/14                10/22/13              6/18/14</t>
  </si>
  <si>
    <t>2015       10/21/14              6/22/15                10/20/14              6/8/15</t>
  </si>
  <si>
    <t>2016       10/20/15              6/11/16                10/12/15              6/9/16</t>
  </si>
  <si>
    <t>T1</t>
  </si>
  <si>
    <t>T5</t>
  </si>
  <si>
    <t>T6</t>
  </si>
  <si>
    <t>T7</t>
  </si>
  <si>
    <t>T8</t>
  </si>
  <si>
    <t>T9</t>
  </si>
  <si>
    <t>T10</t>
  </si>
  <si>
    <t>T2</t>
  </si>
  <si>
    <t>T3</t>
  </si>
  <si>
    <t>T4</t>
  </si>
  <si>
    <t>T11</t>
  </si>
  <si>
    <t>T12</t>
  </si>
  <si>
    <t>T13</t>
  </si>
  <si>
    <t>T14</t>
  </si>
  <si>
    <r>
      <t xml:space="preserve">last </t>
    </r>
    <r>
      <rPr>
        <b/>
        <sz val="12"/>
        <color rgb="FFFF0000"/>
        <rFont val="Calibri"/>
        <family val="2"/>
        <scheme val="minor"/>
      </rPr>
      <t>5</t>
    </r>
    <r>
      <rPr>
        <sz val="12"/>
        <rFont val="Arial"/>
        <family val="2"/>
      </rPr>
      <t xml:space="preserve"> yr 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</si>
  <si>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3</t>
    </r>
    <r>
      <rPr>
        <sz val="12"/>
        <rFont val="Arial"/>
        <family val="2"/>
      </rPr>
      <t xml:space="preserve"> yr+20%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</si>
  <si>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4</t>
    </r>
    <r>
      <rPr>
        <sz val="12"/>
        <rFont val="Arial"/>
        <family val="2"/>
      </rPr>
      <t xml:space="preserve"> yr +20%</t>
    </r>
  </si>
  <si>
    <t>yld kg/ha</t>
  </si>
  <si>
    <t>GDD0</t>
  </si>
  <si>
    <t>planting</t>
  </si>
  <si>
    <t>13 treatments</t>
  </si>
  <si>
    <t>14 treatments</t>
  </si>
  <si>
    <t>Trt 2</t>
  </si>
  <si>
    <t>exp $</t>
  </si>
  <si>
    <t>var $</t>
  </si>
  <si>
    <t>pd $</t>
  </si>
  <si>
    <t>gp</t>
  </si>
  <si>
    <t>gk</t>
  </si>
  <si>
    <t>sph</t>
  </si>
  <si>
    <t>tn</t>
  </si>
  <si>
    <t>sp</t>
  </si>
  <si>
    <t>sk</t>
  </si>
  <si>
    <t>sn</t>
  </si>
  <si>
    <t>oc</t>
  </si>
  <si>
    <t>syield</t>
  </si>
  <si>
    <t>bi</t>
  </si>
  <si>
    <t>ndvi3</t>
  </si>
  <si>
    <t>df3</t>
  </si>
  <si>
    <t>ndvi4</t>
  </si>
  <si>
    <t>df4</t>
  </si>
  <si>
    <t>ndvi5</t>
  </si>
  <si>
    <t>df5</t>
  </si>
  <si>
    <t>ndvi7</t>
  </si>
  <si>
    <t>df7</t>
  </si>
  <si>
    <t>ndvi9</t>
  </si>
  <si>
    <t>df9</t>
  </si>
  <si>
    <t>ndvi10</t>
  </si>
  <si>
    <t>df10</t>
  </si>
  <si>
    <t>Sening Date</t>
  </si>
  <si>
    <t>53.2 </t>
  </si>
  <si>
    <t>63.3 </t>
  </si>
  <si>
    <t>3.58 </t>
  </si>
  <si>
    <t>3.71 </t>
  </si>
  <si>
    <t>77.6 </t>
  </si>
  <si>
    <t>66.6 </t>
  </si>
  <si>
    <t>1.52 </t>
  </si>
  <si>
    <t>50.7 </t>
  </si>
  <si>
    <t>74.9 </t>
  </si>
  <si>
    <t>Oct 2015 </t>
  </si>
  <si>
    <t>1.42 </t>
  </si>
  <si>
    <t>64.7 </t>
  </si>
  <si>
    <t>89.7 </t>
  </si>
  <si>
    <t>Sep 2015 </t>
  </si>
  <si>
    <t>1.79 </t>
  </si>
  <si>
    <t>67.3 </t>
  </si>
  <si>
    <t>91.6 </t>
  </si>
  <si>
    <t>Aug 2015 </t>
  </si>
  <si>
    <t>6.44 </t>
  </si>
  <si>
    <t>70.9 </t>
  </si>
  <si>
    <t>93.2 </t>
  </si>
  <si>
    <t>Jul 2015 </t>
  </si>
  <si>
    <t>2.30 </t>
  </si>
  <si>
    <t>67.0 </t>
  </si>
  <si>
    <t>91.4 </t>
  </si>
  <si>
    <t>Jun 2015 </t>
  </si>
  <si>
    <t>10.47 </t>
  </si>
  <si>
    <t>54.6 </t>
  </si>
  <si>
    <t>73.5 </t>
  </si>
  <si>
    <t>May 2015 </t>
  </si>
  <si>
    <t>5.57 </t>
  </si>
  <si>
    <t>48.1 </t>
  </si>
  <si>
    <t>71.7 </t>
  </si>
  <si>
    <t>Apr 2015 </t>
  </si>
  <si>
    <t>Mar 2015 </t>
  </si>
  <si>
    <t>22.9 </t>
  </si>
  <si>
    <t>48.4 </t>
  </si>
  <si>
    <t>Feb 2015 </t>
  </si>
  <si>
    <t>Jan 2015 </t>
  </si>
  <si>
    <t>32.1 </t>
  </si>
  <si>
    <t>46.2 </t>
  </si>
  <si>
    <t>Dec 2014 </t>
  </si>
  <si>
    <t>31.6 </t>
  </si>
  <si>
    <t>54.5 </t>
  </si>
  <si>
    <t>Nov 2014 </t>
  </si>
  <si>
    <t>2.23 </t>
  </si>
  <si>
    <t>51.4 </t>
  </si>
  <si>
    <t>Oct 2014 </t>
  </si>
  <si>
    <t>0.71 </t>
  </si>
  <si>
    <t>62.0 </t>
  </si>
  <si>
    <t>87.1 </t>
  </si>
  <si>
    <t>Sep 2014 </t>
  </si>
  <si>
    <t>1.44 </t>
  </si>
  <si>
    <t>69.3 </t>
  </si>
  <si>
    <t>95.8 </t>
  </si>
  <si>
    <t>Aug 2014 </t>
  </si>
  <si>
    <t>4.14 </t>
  </si>
  <si>
    <t>89.1 </t>
  </si>
  <si>
    <t>Jul 2014 </t>
  </si>
  <si>
    <t>7.08 </t>
  </si>
  <si>
    <t>66.5 </t>
  </si>
  <si>
    <t>87.8 </t>
  </si>
  <si>
    <t>Jun 2014 </t>
  </si>
  <si>
    <t>55.8 </t>
  </si>
  <si>
    <t>84.8 </t>
  </si>
  <si>
    <t>May 2014 </t>
  </si>
  <si>
    <t>0.21 </t>
  </si>
  <si>
    <t>42.0 </t>
  </si>
  <si>
    <t>73.4 </t>
  </si>
  <si>
    <t>Apr 2014 </t>
  </si>
  <si>
    <t>29.7 </t>
  </si>
  <si>
    <t>58.1 </t>
  </si>
  <si>
    <t>Mar 2014 </t>
  </si>
  <si>
    <t>21.3 </t>
  </si>
  <si>
    <t>44.4 </t>
  </si>
  <si>
    <t>Feb 2014 </t>
  </si>
  <si>
    <t>20.8 </t>
  </si>
  <si>
    <t>47.7 </t>
  </si>
  <si>
    <t>Jan 2014 </t>
  </si>
  <si>
    <t>20.7 </t>
  </si>
  <si>
    <t>45.0 </t>
  </si>
  <si>
    <t>Dec 2013 </t>
  </si>
  <si>
    <t>33.5 </t>
  </si>
  <si>
    <t>56.1 </t>
  </si>
  <si>
    <t>Nov 2013 </t>
  </si>
  <si>
    <t>2.38 </t>
  </si>
  <si>
    <t>46.8 </t>
  </si>
  <si>
    <t>71.3 </t>
  </si>
  <si>
    <t>Oct 2013 </t>
  </si>
  <si>
    <t>2.78 </t>
  </si>
  <si>
    <t>88.7 </t>
  </si>
  <si>
    <t>Sep 2013 </t>
  </si>
  <si>
    <t>3.63 </t>
  </si>
  <si>
    <t>68.2 </t>
  </si>
  <si>
    <t>91.7 </t>
  </si>
  <si>
    <t>Aug 2013 </t>
  </si>
  <si>
    <t>7.45 </t>
  </si>
  <si>
    <t>67.8 </t>
  </si>
  <si>
    <t>92.4 </t>
  </si>
  <si>
    <t>Jul 2013 </t>
  </si>
  <si>
    <t>3.96 </t>
  </si>
  <si>
    <t>65.7 </t>
  </si>
  <si>
    <t>90.5 </t>
  </si>
  <si>
    <t>Jun 2013 </t>
  </si>
  <si>
    <t>3.61 </t>
  </si>
  <si>
    <t>53.8 </t>
  </si>
  <si>
    <t>77.1 </t>
  </si>
  <si>
    <t>May 2013 </t>
  </si>
  <si>
    <t>40.4 </t>
  </si>
  <si>
    <t>62.6 </t>
  </si>
  <si>
    <t>Apr 2013 </t>
  </si>
  <si>
    <t>33.6 </t>
  </si>
  <si>
    <t>58.2 </t>
  </si>
  <si>
    <t>Mar 2013 </t>
  </si>
  <si>
    <t>26.0 </t>
  </si>
  <si>
    <t>49.1 </t>
  </si>
  <si>
    <t>Feb 2013 </t>
  </si>
  <si>
    <t>25.5 </t>
  </si>
  <si>
    <t>50.9 </t>
  </si>
  <si>
    <t>Jan 2013 </t>
  </si>
  <si>
    <t>26.7 </t>
  </si>
  <si>
    <t>51.6 </t>
  </si>
  <si>
    <t>Dec 2012 </t>
  </si>
  <si>
    <t>Nov 2012 </t>
  </si>
  <si>
    <t>0.07 </t>
  </si>
  <si>
    <t>Oct 2012 </t>
  </si>
  <si>
    <t>2.13 </t>
  </si>
  <si>
    <t>60.2 </t>
  </si>
  <si>
    <t>87.0 </t>
  </si>
  <si>
    <t>Sep 2012 </t>
  </si>
  <si>
    <t>1.86 </t>
  </si>
  <si>
    <t>67.2 </t>
  </si>
  <si>
    <t>94.4 </t>
  </si>
  <si>
    <t>Aug 2012 </t>
  </si>
  <si>
    <t>0.39 </t>
  </si>
  <si>
    <t>72.3 </t>
  </si>
  <si>
    <t>101.9 </t>
  </si>
  <si>
    <t>Jul 2012 </t>
  </si>
  <si>
    <t>2.34 </t>
  </si>
  <si>
    <t>65.5 </t>
  </si>
  <si>
    <t>92.0 </t>
  </si>
  <si>
    <t>Jun 2012 </t>
  </si>
  <si>
    <t>1.41 </t>
  </si>
  <si>
    <t>May 2012 </t>
  </si>
  <si>
    <t>6.09 </t>
  </si>
  <si>
    <t>50.8 </t>
  </si>
  <si>
    <t>73.9 </t>
  </si>
  <si>
    <t>Apr 2012 </t>
  </si>
  <si>
    <t>2.49 </t>
  </si>
  <si>
    <t>46.3 </t>
  </si>
  <si>
    <t>69.6 </t>
  </si>
  <si>
    <t>Mar 2012 </t>
  </si>
  <si>
    <t>31.1 </t>
  </si>
  <si>
    <t>51.8 </t>
  </si>
  <si>
    <t>Feb 2012 </t>
  </si>
  <si>
    <t>27.5 </t>
  </si>
  <si>
    <t>53.3 </t>
  </si>
  <si>
    <t>Jan 2012 </t>
  </si>
  <si>
    <t>29.4 </t>
  </si>
  <si>
    <t>Dec 2011 </t>
  </si>
  <si>
    <t>3.17 </t>
  </si>
  <si>
    <t>35.8 </t>
  </si>
  <si>
    <t>58.4 </t>
  </si>
  <si>
    <t>Nov 2011 </t>
  </si>
  <si>
    <t>2.37 </t>
  </si>
  <si>
    <t>47.6 </t>
  </si>
  <si>
    <t>74.7 </t>
  </si>
  <si>
    <t>Oct 2011 </t>
  </si>
  <si>
    <t>1.22 </t>
  </si>
  <si>
    <t>56.3 </t>
  </si>
  <si>
    <t>84.6 </t>
  </si>
  <si>
    <t>Sep 2011 </t>
  </si>
  <si>
    <t>1.99 </t>
  </si>
  <si>
    <t>Aug 2011 </t>
  </si>
  <si>
    <t>0.51 </t>
  </si>
  <si>
    <t>Jul 2011 </t>
  </si>
  <si>
    <t>Avg</t>
  </si>
  <si>
    <t>2.90 </t>
  </si>
  <si>
    <t>69.7 </t>
  </si>
  <si>
    <t>98.5 </t>
  </si>
  <si>
    <t>Jun 2011 </t>
  </si>
  <si>
    <t>5.45 </t>
  </si>
  <si>
    <t>53.7 </t>
  </si>
  <si>
    <t>81.3 </t>
  </si>
  <si>
    <t>May 2011 </t>
  </si>
  <si>
    <t>1.69 </t>
  </si>
  <si>
    <t>44.7 </t>
  </si>
  <si>
    <t>74.5 </t>
  </si>
  <si>
    <t>Apr 2011 </t>
  </si>
  <si>
    <t>36.9 </t>
  </si>
  <si>
    <t>61.0 </t>
  </si>
  <si>
    <t>Mar 2011 </t>
  </si>
  <si>
    <t>22.5 </t>
  </si>
  <si>
    <t>50.2 </t>
  </si>
  <si>
    <t>Feb 2011 </t>
  </si>
  <si>
    <t>19.4 </t>
  </si>
  <si>
    <t>44.9 </t>
  </si>
  <si>
    <t>Jan 2011 </t>
  </si>
  <si>
    <t>47.4 </t>
  </si>
  <si>
    <t>Dec 2010 </t>
  </si>
  <si>
    <t>2.07 </t>
  </si>
  <si>
    <t>34.7 </t>
  </si>
  <si>
    <t>59.5 </t>
  </si>
  <si>
    <t>Nov 2010 </t>
  </si>
  <si>
    <t>1.45 </t>
  </si>
  <si>
    <t>76.0 </t>
  </si>
  <si>
    <t>Oct 2010 </t>
  </si>
  <si>
    <t>3.37 </t>
  </si>
  <si>
    <t>62.9 </t>
  </si>
  <si>
    <t>85.5 </t>
  </si>
  <si>
    <t>Sep 2010 </t>
  </si>
  <si>
    <t>96.1 </t>
  </si>
  <si>
    <t>Aug 2010 </t>
  </si>
  <si>
    <t>6.56 </t>
  </si>
  <si>
    <t>71.6 </t>
  </si>
  <si>
    <t>93.1 </t>
  </si>
  <si>
    <t>Jul 2010 </t>
  </si>
  <si>
    <t>92.8 </t>
  </si>
  <si>
    <t>Jun 2010 </t>
  </si>
  <si>
    <t>4.90 </t>
  </si>
  <si>
    <t>54.7 </t>
  </si>
  <si>
    <t>78.0 </t>
  </si>
  <si>
    <t>May 2010 </t>
  </si>
  <si>
    <t>3.26 </t>
  </si>
  <si>
    <t>71.1 </t>
  </si>
  <si>
    <t>Apr 2010 </t>
  </si>
  <si>
    <t>36.6 </t>
  </si>
  <si>
    <t>58.5 </t>
  </si>
  <si>
    <t>Mar 2010 </t>
  </si>
  <si>
    <t>26.4 </t>
  </si>
  <si>
    <t>42.1 </t>
  </si>
  <si>
    <t>Feb 2010 </t>
  </si>
  <si>
    <t>22.3 </t>
  </si>
  <si>
    <t>42.3 </t>
  </si>
  <si>
    <t>Jan 2010 </t>
  </si>
  <si>
    <t>21.1 </t>
  </si>
  <si>
    <t>43.2 </t>
  </si>
  <si>
    <t>Dec 2009 </t>
  </si>
  <si>
    <t>0.25 </t>
  </si>
  <si>
    <t>40.5 </t>
  </si>
  <si>
    <t>Nov 2009 </t>
  </si>
  <si>
    <t>4.98 </t>
  </si>
  <si>
    <t>43.7 </t>
  </si>
  <si>
    <t>62.1 </t>
  </si>
  <si>
    <t>Oct 2009 </t>
  </si>
  <si>
    <t>59.2 </t>
  </si>
  <si>
    <t>81.0 </t>
  </si>
  <si>
    <t>Sep 2009 </t>
  </si>
  <si>
    <t>7.57 </t>
  </si>
  <si>
    <t>66.9 </t>
  </si>
  <si>
    <t>89.6 </t>
  </si>
  <si>
    <t>Aug 2009 </t>
  </si>
  <si>
    <t>2.57 </t>
  </si>
  <si>
    <t>67.7 </t>
  </si>
  <si>
    <t>94.5 </t>
  </si>
  <si>
    <t>Jul 2009 </t>
  </si>
  <si>
    <t>2.32 </t>
  </si>
  <si>
    <t>93.4 </t>
  </si>
  <si>
    <t>Jun 2009 </t>
  </si>
  <si>
    <t>1.49 </t>
  </si>
  <si>
    <t>76.2 </t>
  </si>
  <si>
    <t>May 2009 </t>
  </si>
  <si>
    <t>3.54 </t>
  </si>
  <si>
    <t>44.2 </t>
  </si>
  <si>
    <t>69.8 </t>
  </si>
  <si>
    <t>Apr 2009 </t>
  </si>
  <si>
    <t>37.2 </t>
  </si>
  <si>
    <t>Mar 2009 </t>
  </si>
  <si>
    <t>Total Rain, in</t>
  </si>
  <si>
    <t>0.31 </t>
  </si>
  <si>
    <t>30.9 </t>
  </si>
  <si>
    <t>57.8 </t>
  </si>
  <si>
    <t>Feb 2009 </t>
  </si>
  <si>
    <t>C</t>
  </si>
  <si>
    <t>F</t>
  </si>
  <si>
    <t>Precip Inches</t>
  </si>
  <si>
    <t>Temp Min F</t>
  </si>
  <si>
    <t>Temp Max F</t>
  </si>
  <si>
    <t>Temp Avg F</t>
  </si>
  <si>
    <t>Lahoma 1WSW, Major County, 36.38 N, 98.12 W</t>
  </si>
  <si>
    <t>Mesonet Lahoma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</si>
  <si>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</si>
  <si>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</si>
  <si>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</si>
  <si>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</si>
  <si>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</si>
  <si>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</si>
  <si>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</si>
  <si>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</si>
  <si>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</si>
  <si>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</si>
  <si>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</si>
  <si>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</si>
  <si>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Monthly Rainfall with estimated values in red</t>
  </si>
  <si>
    <t>Lahoma Mesonet in inches per month</t>
  </si>
  <si>
    <t>Rain, mm</t>
  </si>
  <si>
    <t>Yld kg/ha</t>
  </si>
  <si>
    <t>OFF by</t>
  </si>
  <si>
    <t>4 year</t>
  </si>
  <si>
    <t>3 year</t>
  </si>
  <si>
    <t>5 year</t>
  </si>
  <si>
    <t>Yield Goal off by  _____</t>
  </si>
  <si>
    <t>rainfall mm</t>
  </si>
  <si>
    <t>temp C</t>
  </si>
  <si>
    <t>12.5% moisture</t>
  </si>
  <si>
    <t>IBA</t>
  </si>
  <si>
    <t xml:space="preserve">** these dates </t>
  </si>
  <si>
    <t>change by 2 days??</t>
  </si>
  <si>
    <t>TREATMENT</t>
  </si>
  <si>
    <t>N Yield</t>
  </si>
  <si>
    <t>Increase</t>
  </si>
  <si>
    <t>bu/.ac</t>
  </si>
  <si>
    <t>RI related to the previous years, yield increase</t>
  </si>
  <si>
    <t>RI related to the previous year MAX yield</t>
  </si>
  <si>
    <t>Yield Increase</t>
  </si>
  <si>
    <t>RI previous year</t>
  </si>
  <si>
    <t>2 metric</t>
  </si>
  <si>
    <t>4 metric</t>
  </si>
  <si>
    <t>5 metric</t>
  </si>
  <si>
    <r>
      <t xml:space="preserve">Treatment </t>
    </r>
    <r>
      <rPr>
        <b/>
        <sz val="11"/>
        <color theme="1"/>
        <rFont val="Calibri"/>
        <family val="2"/>
        <scheme val="minor"/>
      </rPr>
      <t>2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</si>
  <si>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6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</si>
  <si>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7</t>
    </r>
  </si>
  <si>
    <t>RI 45-N</t>
  </si>
  <si>
    <t>N0</t>
  </si>
  <si>
    <t>N22</t>
  </si>
  <si>
    <t>N45</t>
  </si>
  <si>
    <t>N67</t>
  </si>
  <si>
    <t>N90</t>
  </si>
  <si>
    <t>N112</t>
  </si>
  <si>
    <t>MaxYld</t>
  </si>
  <si>
    <t>RI-45N</t>
  </si>
  <si>
    <t>why is the check plot yield related to the 22N yield ,but less so at higher rates?</t>
  </si>
  <si>
    <t>ONR, Opt N Rate, lb/ac</t>
  </si>
  <si>
    <t>Nrate</t>
  </si>
  <si>
    <t xml:space="preserve"> = 0.0439x +26.819</t>
  </si>
  <si>
    <t xml:space="preserve"> = 0.6425x +18.375</t>
  </si>
  <si>
    <t>ONR Observed Yield</t>
  </si>
  <si>
    <t>NDVI  T4</t>
  </si>
  <si>
    <t>NDVI  T7</t>
  </si>
  <si>
    <t>ONR Opt N</t>
  </si>
  <si>
    <t>Wheat Price, $/bu</t>
  </si>
  <si>
    <t>N price, $/lb</t>
  </si>
  <si>
    <t>N Rate, lb/ac</t>
  </si>
  <si>
    <t>80 lb N/ac/year</t>
  </si>
  <si>
    <t>Using the optimum N rate (after the fact)</t>
  </si>
  <si>
    <r>
      <t xml:space="preserve">Avg of </t>
    </r>
    <r>
      <rPr>
        <b/>
        <sz val="10"/>
        <rFont val="Arial"/>
        <family val="2"/>
      </rPr>
      <t>61.7</t>
    </r>
    <r>
      <rPr>
        <sz val="10"/>
        <rFont val="Arial"/>
        <family val="2"/>
      </rPr>
      <t xml:space="preserve"> lb N/ac</t>
    </r>
  </si>
  <si>
    <t>Gross Return, $/ac</t>
  </si>
  <si>
    <t xml:space="preserve">uses opt N rate and projected yield </t>
  </si>
  <si>
    <t>1971 to 2018</t>
  </si>
  <si>
    <t>Rain, September to June, mm</t>
  </si>
  <si>
    <t>Optimum N Rate</t>
  </si>
  <si>
    <t>Yld at ONR</t>
  </si>
  <si>
    <t>SBNRC Rate</t>
  </si>
  <si>
    <t>Yld at SBNRC</t>
  </si>
  <si>
    <t>Profit ONR</t>
  </si>
  <si>
    <t>Profit 80 fixed</t>
  </si>
  <si>
    <t>Profit SBNRC</t>
  </si>
  <si>
    <t>Grain Price</t>
  </si>
  <si>
    <t>Fertilizer Price</t>
  </si>
  <si>
    <t xml:space="preserve"> = 0.0439x + 26.819</t>
  </si>
  <si>
    <t xml:space="preserve"> = 0.6422x +18.426</t>
  </si>
  <si>
    <t xml:space="preserve"> average </t>
  </si>
  <si>
    <t>Yield levels by Year and N Rate</t>
  </si>
  <si>
    <t>Profit 40-80 fixed</t>
  </si>
  <si>
    <t>Profit 20 fixed</t>
  </si>
  <si>
    <t>Profit 40 fixed</t>
  </si>
  <si>
    <t>Profit 60 fixed</t>
  </si>
  <si>
    <t>Profit 100 fixed</t>
  </si>
  <si>
    <t>cost / # N</t>
  </si>
  <si>
    <t xml:space="preserve">NH3 cost per ton </t>
  </si>
  <si>
    <t>$/2000 lb</t>
  </si>
  <si>
    <t>https://www.farmersco-op.coop/pages/custom.php?id=21023</t>
  </si>
  <si>
    <t>Urea cost per ton</t>
  </si>
  <si>
    <t xml:space="preserve">lbs N/ 2000 lb </t>
  </si>
  <si>
    <t>lbs N/2000 lb</t>
  </si>
  <si>
    <t>STD</t>
  </si>
  <si>
    <t>Nrate, lb/ac</t>
  </si>
  <si>
    <t>590*exp(258.2)</t>
  </si>
  <si>
    <t>1.71*exp(137.1)</t>
  </si>
  <si>
    <t>INSEY Equation</t>
  </si>
  <si>
    <t>INSEY equation</t>
  </si>
  <si>
    <t>OLD</t>
  </si>
  <si>
    <t>NEW</t>
  </si>
  <si>
    <t>SNBRC</t>
  </si>
  <si>
    <t>`</t>
  </si>
  <si>
    <t>SBNRC new</t>
  </si>
  <si>
    <t>SBNRC YP0</t>
  </si>
  <si>
    <t>SBNRC YPN</t>
  </si>
  <si>
    <t>NEW 2018</t>
  </si>
  <si>
    <t xml:space="preserve">Avg. ONR </t>
  </si>
  <si>
    <t>0 N /ac</t>
  </si>
  <si>
    <t>45 bu/ac</t>
  </si>
  <si>
    <t>26 buac</t>
  </si>
  <si>
    <t xml:space="preserve">80 lbs N/ac </t>
  </si>
  <si>
    <t xml:space="preserve"> + 19 bu/ac</t>
  </si>
  <si>
    <t>range (0 to 100)</t>
  </si>
  <si>
    <t>Yield Inc.</t>
  </si>
  <si>
    <t>Average (all years)</t>
  </si>
  <si>
    <t>Bentley</t>
  </si>
  <si>
    <t>Ann. Avg T, F</t>
  </si>
  <si>
    <t>Ann. Avg T, C</t>
  </si>
  <si>
    <t>(2 to 7)</t>
  </si>
  <si>
    <t>All Treatments</t>
  </si>
  <si>
    <t>these 3 years could not be more different</t>
  </si>
  <si>
    <t>bu/lb N</t>
  </si>
  <si>
    <t>Treatments 2 to 7</t>
  </si>
  <si>
    <t>Environmental MEAN</t>
  </si>
  <si>
    <t>Tot Rain</t>
  </si>
  <si>
    <t xml:space="preserve"> = 0.3837x + 34.063</t>
  </si>
  <si>
    <t>Article</t>
  </si>
  <si>
    <t>Agronomy Journal</t>
  </si>
  <si>
    <t>Use of Stability Analysis for Long-Term Soil Fertility Experiments</t>
  </si>
  <si>
    <t>Nitrate-N and Phosphate-P Concentration in Winter Wheat at Varying Growth Stages</t>
  </si>
  <si>
    <t>Journal</t>
  </si>
  <si>
    <t>Ammonium and Nitrate Nitrogen in Soil Profiles of Long-Term Winter Wheat Fertilization Experiments</t>
  </si>
  <si>
    <t>Soil-Plant Buffering of Inorganic Nitrogen in Continuous Winter Wheat</t>
  </si>
  <si>
    <t>Indirect Measures of Plant Nutrients</t>
  </si>
  <si>
    <t>Soil and Tillage Research</t>
  </si>
  <si>
    <t>Effect of Growth Stage and Variety on Spectral Radiance in Winter Wheat</t>
  </si>
  <si>
    <t>Journal of Plant Nutrition</t>
  </si>
  <si>
    <t>Winter wheat fertilizer nitrogen use efficiency in grain and forage production systems</t>
  </si>
  <si>
    <t>Increased Plant Nitrogen Loss with Increasing Nitrogen Applied in Winter Wheat Observed with 15N</t>
  </si>
  <si>
    <t>In-Season Prediction of Potential Grain Yield in Winter Wheat Using Canopy Reflectance</t>
  </si>
  <si>
    <t xml:space="preserve">Nitrogen Fertilization Optimization Algorithm Based on In-Season Estimates of Yield and Plant Nitrogen Uptake </t>
  </si>
  <si>
    <t>Improving Nitrogen Use Efficiency in Cereal Grain Production with Optical Sensing and Variable Rate Application</t>
  </si>
  <si>
    <t>Relationship Between Ammonium and Nitrate in Wheat Plant Tissue and Estimated Nitrogen Loss.</t>
  </si>
  <si>
    <t>Identifying an In-Season Response Index and the Potential to Increase Wheat Yield with Nitrogen</t>
  </si>
  <si>
    <t>Nitrogen Response Index as a Guide to Fertilizer Management</t>
  </si>
  <si>
    <t>Late-season Prediction of Wheat Grain Yield and Grain Protein</t>
  </si>
  <si>
    <t>Freeman</t>
  </si>
  <si>
    <t xml:space="preserve">Optical Sensor Based Algorithm for Crop Nitrogen Fertilization </t>
  </si>
  <si>
    <t>Raun</t>
  </si>
  <si>
    <t>Johnson</t>
  </si>
  <si>
    <t>Weather, Fertilizer, Previous Year Yield, and Fertilizer Levels Affect Ensuing Year Fertilizer Response of Wheat</t>
  </si>
  <si>
    <t>Girma</t>
  </si>
  <si>
    <t xml:space="preserve">Relationship between Nitrogen Use Efficiency and Response Index in Winter Wheat </t>
  </si>
  <si>
    <t>Arnall</t>
  </si>
  <si>
    <t>Effect of Weather Conditions on Yields at Lahoma, Oklahoma</t>
  </si>
  <si>
    <t>Torres</t>
  </si>
  <si>
    <t>OAES, CR2176</t>
  </si>
  <si>
    <t>Temporally and Spatially Dependent Nitrogen Management for Diverse Environments</t>
  </si>
  <si>
    <t>Wheat Science and Trade</t>
  </si>
  <si>
    <t>Changes in Response Indices as a Function of Time in Winter Wheat</t>
  </si>
  <si>
    <t>Chung</t>
  </si>
  <si>
    <t>Independence of Yield Potential and Crop Nitrogen Response</t>
  </si>
  <si>
    <t>Journal of Precision Agriculture</t>
  </si>
  <si>
    <t>Relationship between mean square errors and wheat grain yields in long-term experiments</t>
  </si>
  <si>
    <t>Evaluation of mid-season sensor based nitrogen fertilizer recommendations for winter wheat using different estimates of yield potential</t>
  </si>
  <si>
    <t>Bushong</t>
  </si>
  <si>
    <t>Effect of Fertilizer Nitrogen (N) on Soil Organic Carbon, Total N and Soil pH in Long-Term Continuous Winter Wheat (Triticum aestivum L.)</t>
  </si>
  <si>
    <t>Aula</t>
  </si>
  <si>
    <t>Development of an in-season estimate of yield potential utilizing optical crop sensors and soil moisture data for winter wheat.</t>
  </si>
  <si>
    <t>Can Yield Goals be Predicted?</t>
  </si>
  <si>
    <t>Soil Organic Carbon, Total Nitrogen, and soil pH, in a Long Term Continuous Winter Wheat (Triticum aestivum L.) Experiment</t>
  </si>
  <si>
    <t>Dhillon</t>
  </si>
  <si>
    <t>No-tillage Improves Winter Wheat (Triticum Aestivum L.) Grain Nitrogen Use Efficiency</t>
  </si>
  <si>
    <t>Omara</t>
  </si>
  <si>
    <t>Westerman</t>
  </si>
  <si>
    <t>Sembiring</t>
  </si>
  <si>
    <t>Thomason</t>
  </si>
  <si>
    <t>Lees</t>
  </si>
  <si>
    <t>Lukina</t>
  </si>
  <si>
    <t>Cossey</t>
  </si>
  <si>
    <t>Mullen</t>
  </si>
  <si>
    <t>Journal Publications that include Data from Experiment 502</t>
  </si>
  <si>
    <t>Effect of long-term N fertilization on soil organic C and total N in continuous wheat under conventional tillage in OK</t>
  </si>
  <si>
    <t>Generalized Algorithm for Variable-Rate Nitrogen Application in Cereal Grains</t>
  </si>
  <si>
    <t>Solie</t>
  </si>
  <si>
    <t>1st Author</t>
  </si>
  <si>
    <t>Relationship between Grain Crop Yieild Potential and Nitrogen Response</t>
  </si>
  <si>
    <t>Influence of No-Tillage on Soil Organic Carbon, Total Soil Nitrogen and Winter Wheat (Triticum aestivum) Grain Yield</t>
  </si>
  <si>
    <t>Int. Journal of Agronomy</t>
  </si>
  <si>
    <t xml:space="preserve">Raun </t>
  </si>
  <si>
    <t>Unpredictable Nature of Environment on Nitrogen Supply and Demand</t>
  </si>
  <si>
    <t>Applied Use of Climatological Data to Refine Optimum Times for Nitrogen Stress Sensing in Winter Wheat (Triticum aestivum L.).</t>
  </si>
  <si>
    <t>No-tillage Initiated</t>
  </si>
  <si>
    <t>Commun. Soil Sci. Plant Anal.</t>
  </si>
  <si>
    <t>Trt 2, 95 on</t>
  </si>
  <si>
    <t>T7 yield</t>
  </si>
  <si>
    <t xml:space="preserve"> = 0.387x+34.063</t>
  </si>
  <si>
    <t>Linear equaton by year</t>
  </si>
  <si>
    <t>Trt 7, 1995 on</t>
  </si>
  <si>
    <t>July_P</t>
  </si>
  <si>
    <t>Aug_P</t>
  </si>
  <si>
    <t>Sep_P</t>
  </si>
  <si>
    <t>Oct_P</t>
  </si>
  <si>
    <t>Nov_P</t>
  </si>
  <si>
    <t>Dec_P</t>
  </si>
  <si>
    <t>Previous Year</t>
  </si>
  <si>
    <t>Current Year</t>
  </si>
  <si>
    <t>Check</t>
  </si>
  <si>
    <t>Sep+ Dec</t>
  </si>
  <si>
    <t>note for these graphs, sep + dec rain has to come from the "year" before, the observed yield</t>
  </si>
  <si>
    <t>Total</t>
  </si>
  <si>
    <t>SUM</t>
  </si>
  <si>
    <t>Oct_to_Mar</t>
  </si>
  <si>
    <t>Doublestop</t>
  </si>
  <si>
    <t xml:space="preserve">e502 </t>
  </si>
  <si>
    <t>Apr+May</t>
  </si>
  <si>
    <t>Obs</t>
  </si>
  <si>
    <t>exp</t>
  </si>
  <si>
    <t>GDD</t>
  </si>
  <si>
    <t>kgha</t>
  </si>
  <si>
    <t>insey</t>
  </si>
  <si>
    <t>INSEY_1</t>
  </si>
  <si>
    <t>OSU Faculty</t>
  </si>
  <si>
    <t>Dr. Billy Tucker (1969-1976), Dr. Robert Westerman (1977-1990), Dr. Bill Raun (1991-2020)</t>
  </si>
  <si>
    <t>Students, &gt; 100 Thesis required graduates, 1991-present</t>
  </si>
  <si>
    <t>Dr. Raymond Sidwell, Richard Austin</t>
  </si>
  <si>
    <t>Laboratory Technicians</t>
  </si>
  <si>
    <t>Monty Edlund, Greg Fox, Randy Boman, Steve Taylor, Steve Phillips, Wade Thomason, Kyle Freeman, Brian Arnall, D. Edmonds, Jeremiah Mullock, Tyler Lynch, Tyler Carpenter</t>
  </si>
  <si>
    <t>Reseach Technicians/Senior Agriculturalist</t>
  </si>
  <si>
    <t>Debbie Minter, Mick Jojola, Doug Cossey, Robert Mullen, Yumiko Kanke, Starr Holtz, Candi Byani, Bee Chim, Bruno Figueiredo, Elizabeth Eickhoff</t>
  </si>
  <si>
    <t>Why would the correlation go down?</t>
  </si>
  <si>
    <t>Adding N or increasig the rate increased the variability?</t>
  </si>
  <si>
    <t>Why?</t>
  </si>
  <si>
    <t>1. higher N rate, higher error from the applicator?</t>
  </si>
  <si>
    <t>2. higher N rate, yield variability or response variabiltiy increased?</t>
  </si>
  <si>
    <t>P and K Applications STOPPED in the fall of 2020 (both 222 and 502)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</si>
</sst>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$&quot;#,##0.00_);[Red]\(&quot;$&quot;#,##0.00\)"/>
    <numFmt numFmtId="164" formatCode="0.000000"/>
    <numFmt numFmtId="165" formatCode="0.000"/>
    <numFmt numFmtId="166" formatCode="0.0"/>
    <numFmt numFmtId="167" formatCode="[$-409]d\-mmm\-yy;@"/>
    <numFmt numFmtId="168" formatCode="0.00000"/>
  </numFmts>
  <fonts count="1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  <font>
      <sz val="11"/>
      <color rgb="FF1F497D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sz val="12"/>
      <color theme="1"/>
      <name val="-webkit-standard"/>
    </font>
    <font>
      <sz val="12"/>
      <color rgb="FF40423C"/>
      <name val="Arial"/>
      <family val="2"/>
    </font>
    <font>
      <b/>
      <sz val="12"/>
      <color rgb="FFFF0000"/>
      <name val="Arial"/>
      <family val="2"/>
    </font>
    <font>
      <sz val="10"/>
      <color theme="1"/>
      <name val="-webkit-standard"/>
    </font>
    <font>
      <b/>
      <sz val="12"/>
      <color theme="0"/>
      <name val="Calibri"/>
      <family val="2"/>
      <scheme val="minor"/>
    </font>
    <font>
      <b/>
      <sz val="12"/>
      <color rgb="FF40423C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u/>
      <sz val="10"/>
      <name val="Arial"/>
      <family val="2"/>
    </font>
    <font>
      <b/>
      <sz val="11"/>
      <color rgb="FFFFFF00"/>
      <name val="Arial"/>
      <family val="2"/>
    </font>
    <font>
      <sz val="16"/>
      <color rgb="FFFFFF00"/>
      <name val="Arial"/>
      <family val="2"/>
    </font>
    <font>
      <b/>
      <sz val="16"/>
      <color rgb="FFFFFF00"/>
      <name val="Arial"/>
      <family val="2"/>
    </font>
    <font>
      <b/>
      <u/>
      <sz val="16"/>
      <color rgb="FFFFFF00"/>
      <name val="Arial"/>
      <family val="2"/>
    </font>
    <font>
      <sz val="16"/>
      <color rgb="FF002060"/>
      <name val="Arial"/>
      <family val="2"/>
    </font>
    <font>
      <b/>
      <sz val="11"/>
      <color rgb="FFFF0000"/>
      <name val="Arial"/>
      <family val="2"/>
    </font>
    <font>
      <b/>
      <u/>
      <sz val="10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sz val="11"/>
      <color theme="4" tint="-0.249977111117893"/>
      <name val="-webkit-standard"/>
    </font>
    <font>
      <b/>
      <sz val="12"/>
      <color theme="1"/>
      <name val="Arial"/>
      <family val="2"/>
    </font>
    <font>
      <b/>
      <sz val="12"/>
      <color theme="1"/>
      <name val="-webkit-standard"/>
    </font>
    <font>
      <b/>
      <sz val="12"/>
      <color theme="0"/>
      <name val="Arial"/>
      <family val="2"/>
    </font>
    <font>
      <b/>
      <u/>
      <sz val="10"/>
      <color theme="3" tint="0.39997558519241921"/>
      <name val="Arial"/>
      <family val="2"/>
    </font>
  </fonts>
  <fills count="8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A8E2"/>
        <bgColor indexed="64"/>
      </patternFill>
    </fill>
  </fills>
  <borders count="3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3">
    <xf numFmtId="0" fontId="0" fillId="0" borderId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5" fillId="32" borderId="0" applyNumberFormat="0" applyBorder="0" applyAlignment="0" applyProtection="0"/>
    <xf numFmtId="0" fontId="36" fillId="33" borderId="10" applyNumberFormat="0" applyAlignment="0" applyProtection="0"/>
    <xf numFmtId="0" fontId="37" fillId="34" borderId="11" applyNumberFormat="0" applyAlignment="0" applyProtection="0"/>
    <xf numFmtId="0" fontId="38" fillId="0" borderId="0" applyNumberFormat="0" applyFill="0" applyBorder="0" applyAlignment="0" applyProtection="0"/>
    <xf numFmtId="0" fontId="39" fillId="35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36" borderId="10" applyNumberFormat="0" applyAlignment="0" applyProtection="0"/>
    <xf numFmtId="0" fontId="44" fillId="0" borderId="15" applyNumberFormat="0" applyFill="0" applyAlignment="0" applyProtection="0"/>
    <xf numFmtId="0" fontId="45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3" fillId="0" borderId="0"/>
    <xf numFmtId="0" fontId="22" fillId="0" borderId="0"/>
    <xf numFmtId="0" fontId="3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3" fillId="38" borderId="16" applyNumberFormat="0" applyFont="0" applyAlignment="0" applyProtection="0"/>
    <xf numFmtId="0" fontId="46" fillId="33" borderId="17" applyNumberFormat="0" applyAlignment="0" applyProtection="0"/>
    <xf numFmtId="0" fontId="47" fillId="0" borderId="0" applyNumberFormat="0" applyFill="0" applyBorder="0" applyAlignment="0" applyProtection="0"/>
    <xf numFmtId="0" fontId="48" fillId="0" borderId="18" applyNumberFormat="0" applyFill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20" fillId="38" borderId="16" applyNumberFormat="0" applyFont="0" applyAlignment="0" applyProtection="0"/>
    <xf numFmtId="0" fontId="20" fillId="8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11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9" borderId="0" applyNumberFormat="0" applyBorder="0" applyAlignment="0" applyProtection="0"/>
    <xf numFmtId="0" fontId="19" fillId="0" borderId="0"/>
    <xf numFmtId="0" fontId="19" fillId="38" borderId="16" applyNumberFormat="0" applyFont="0" applyAlignment="0" applyProtection="0"/>
    <xf numFmtId="0" fontId="19" fillId="8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10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7" borderId="0" applyNumberFormat="0" applyBorder="0" applyAlignment="0" applyProtection="0"/>
    <xf numFmtId="0" fontId="19" fillId="12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8" fillId="0" borderId="0"/>
    <xf numFmtId="0" fontId="17" fillId="0" borderId="0"/>
    <xf numFmtId="0" fontId="16" fillId="0" borderId="0"/>
    <xf numFmtId="0" fontId="53" fillId="0" borderId="0"/>
    <xf numFmtId="0" fontId="9" fillId="0" borderId="0"/>
    <xf numFmtId="0" fontId="85" fillId="0" borderId="0" applyNumberFormat="0" applyFill="0" applyBorder="0" applyAlignment="0" applyProtection="0"/>
    <xf numFmtId="0" fontId="9" fillId="38" borderId="16" applyNumberFormat="0" applyFont="0" applyAlignment="0" applyProtection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7" borderId="0" applyNumberFormat="0" applyBorder="0" applyAlignment="0" applyProtection="0"/>
    <xf numFmtId="0" fontId="9" fillId="12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9" borderId="0" applyNumberFormat="0" applyBorder="0" applyAlignment="0" applyProtection="0"/>
    <xf numFmtId="0" fontId="5" fillId="0" borderId="0"/>
  </cellStyleXfs>
  <cellXfs count="580">
    <xf numFmtId="0" fontId="0" fillId="0" borderId="0" xfId="0"/>
    <xf numFmtId="164" fontId="22" fillId="0" borderId="0" xfId="0" applyNumberFormat="1" applyFont="1"/>
    <xf numFmtId="164" fontId="23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7" fillId="0" borderId="0" xfId="0" applyFont="1"/>
    <xf numFmtId="0" fontId="28" fillId="0" borderId="0" xfId="0" applyFont="1"/>
    <xf numFmtId="0" fontId="28" fillId="39" borderId="0" xfId="0" applyFont="1" applyFill="1"/>
    <xf numFmtId="0" fontId="28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50" fillId="0" borderId="0" xfId="0" applyFont="1"/>
    <xf numFmtId="0" fontId="29" fillId="0" borderId="0" xfId="0" applyFont="1"/>
    <xf numFmtId="0" fontId="28" fillId="42" borderId="0" xfId="0" applyFont="1" applyFill="1"/>
    <xf numFmtId="0" fontId="0" fillId="0" borderId="0" xfId="0" applyAlignment="1">
      <alignment horizontal="left"/>
    </xf>
    <xf numFmtId="0" fontId="28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29" fillId="44" borderId="0" xfId="0" applyFont="1" applyFill="1"/>
    <xf numFmtId="0" fontId="29" fillId="45" borderId="0" xfId="0" applyFont="1" applyFill="1"/>
    <xf numFmtId="0" fontId="29" fillId="46" borderId="0" xfId="0" applyFont="1" applyFill="1"/>
    <xf numFmtId="0" fontId="29" fillId="47" borderId="0" xfId="0" applyFont="1" applyFill="1"/>
    <xf numFmtId="0" fontId="0" fillId="47" borderId="0" xfId="0" applyFill="1"/>
    <xf numFmtId="0" fontId="28" fillId="48" borderId="0" xfId="0" applyFont="1" applyFill="1"/>
    <xf numFmtId="0" fontId="28" fillId="39" borderId="0" xfId="0" applyFont="1" applyFill="1" applyAlignment="1">
      <alignment horizontal="left"/>
    </xf>
    <xf numFmtId="0" fontId="29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28" fillId="49" borderId="0" xfId="0" applyFont="1" applyFill="1" applyAlignment="1">
      <alignment horizontal="left"/>
    </xf>
    <xf numFmtId="0" fontId="28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29" fillId="39" borderId="0" xfId="0" applyFont="1" applyFill="1" applyAlignment="1">
      <alignment horizontal="left"/>
    </xf>
    <xf numFmtId="0" fontId="28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27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48" fillId="39" borderId="0" xfId="0" applyFont="1" applyFill="1" applyAlignment="1">
      <alignment horizontal="left"/>
    </xf>
    <xf numFmtId="0" fontId="22" fillId="4" borderId="0" xfId="49" applyFont="1" applyFill="1"/>
    <xf numFmtId="0" fontId="22" fillId="4" borderId="0" xfId="50" applyFont="1" applyFill="1"/>
    <xf numFmtId="0" fontId="22" fillId="4" borderId="0" xfId="45" applyFont="1" applyFill="1"/>
    <xf numFmtId="0" fontId="22" fillId="4" borderId="0" xfId="69" applyFont="1" applyFill="1"/>
    <xf numFmtId="0" fontId="22" fillId="4" borderId="0" xfId="51" applyFont="1" applyFill="1"/>
    <xf numFmtId="0" fontId="22" fillId="4" borderId="0" xfId="90" applyFont="1" applyFill="1"/>
    <xf numFmtId="0" fontId="22" fillId="4" borderId="0" xfId="52" applyFont="1" applyFill="1"/>
    <xf numFmtId="0" fontId="22" fillId="4" borderId="0" xfId="112" applyFont="1" applyFill="1" applyBorder="1"/>
    <xf numFmtId="0" fontId="22" fillId="5" borderId="0" xfId="53" applyFont="1" applyFill="1"/>
    <xf numFmtId="0" fontId="22" fillId="5" borderId="0" xfId="37" applyFont="1" applyFill="1"/>
    <xf numFmtId="0" fontId="22" fillId="5" borderId="0" xfId="54" applyFont="1" applyFill="1"/>
    <xf numFmtId="0" fontId="22" fillId="5" borderId="0" xfId="39" applyFont="1" applyFill="1"/>
    <xf numFmtId="0" fontId="22" fillId="5" borderId="0" xfId="55" applyFont="1" applyFill="1"/>
    <xf numFmtId="0" fontId="22" fillId="5" borderId="0" xfId="41" applyFont="1" applyFill="1"/>
    <xf numFmtId="0" fontId="22" fillId="5" borderId="0" xfId="56" applyFont="1" applyFill="1"/>
    <xf numFmtId="0" fontId="22" fillId="5" borderId="0" xfId="43" applyFont="1" applyFill="1"/>
    <xf numFmtId="0" fontId="22" fillId="4" borderId="0" xfId="57" applyFont="1" applyFill="1"/>
    <xf numFmtId="0" fontId="22" fillId="4" borderId="0" xfId="59" applyFont="1" applyFill="1"/>
    <xf numFmtId="0" fontId="22" fillId="4" borderId="0" xfId="60" applyFont="1" applyFill="1"/>
    <xf numFmtId="0" fontId="22" fillId="4" borderId="0" xfId="61" applyFont="1" applyFill="1"/>
    <xf numFmtId="0" fontId="22" fillId="4" borderId="0" xfId="62" applyFont="1" applyFill="1"/>
    <xf numFmtId="0" fontId="22" fillId="4" borderId="0" xfId="63" applyFont="1" applyFill="1"/>
    <xf numFmtId="0" fontId="22" fillId="4" borderId="0" xfId="65" applyFont="1" applyFill="1"/>
    <xf numFmtId="0" fontId="22" fillId="6" borderId="0" xfId="66" applyFill="1"/>
    <xf numFmtId="0" fontId="22" fillId="6" borderId="0" xfId="67" applyFill="1"/>
    <xf numFmtId="0" fontId="22" fillId="6" borderId="0" xfId="68" applyFill="1"/>
    <xf numFmtId="0" fontId="22" fillId="6" borderId="0" xfId="70" applyFill="1"/>
    <xf numFmtId="0" fontId="22" fillId="6" borderId="0" xfId="71" applyFill="1"/>
    <xf numFmtId="0" fontId="22" fillId="6" borderId="0" xfId="72" applyFill="1"/>
    <xf numFmtId="0" fontId="22" fillId="6" borderId="0" xfId="73" applyFill="1"/>
    <xf numFmtId="0" fontId="22" fillId="6" borderId="0" xfId="74" applyFill="1"/>
    <xf numFmtId="0" fontId="22" fillId="6" borderId="0" xfId="75" applyFont="1" applyFill="1"/>
    <xf numFmtId="0" fontId="22" fillId="6" borderId="0" xfId="76" applyFont="1" applyFill="1"/>
    <xf numFmtId="0" fontId="22" fillId="6" borderId="0" xfId="77" applyFont="1" applyFill="1"/>
    <xf numFmtId="0" fontId="22" fillId="6" borderId="0" xfId="78" applyFont="1" applyFill="1"/>
    <xf numFmtId="0" fontId="22" fillId="6" borderId="0" xfId="79" applyFont="1" applyFill="1"/>
    <xf numFmtId="0" fontId="22" fillId="6" borderId="0" xfId="81" applyFont="1" applyFill="1"/>
    <xf numFmtId="0" fontId="22" fillId="6" borderId="0" xfId="82" applyFont="1" applyFill="1"/>
    <xf numFmtId="0" fontId="22" fillId="6" borderId="0" xfId="83" applyFont="1" applyFill="1"/>
    <xf numFmtId="0" fontId="22" fillId="7" borderId="0" xfId="84" applyFill="1" applyAlignment="1">
      <alignment horizontal="center"/>
    </xf>
    <xf numFmtId="0" fontId="22" fillId="7" borderId="0" xfId="85" applyFill="1" applyAlignment="1">
      <alignment horizontal="center"/>
    </xf>
    <xf numFmtId="0" fontId="22" fillId="7" borderId="0" xfId="86" applyFill="1" applyAlignment="1">
      <alignment horizontal="center"/>
    </xf>
    <xf numFmtId="0" fontId="22" fillId="7" borderId="0" xfId="87" applyFill="1" applyAlignment="1">
      <alignment horizontal="center"/>
    </xf>
    <xf numFmtId="0" fontId="22" fillId="7" borderId="0" xfId="88" applyFill="1" applyAlignment="1">
      <alignment horizontal="center"/>
    </xf>
    <xf numFmtId="0" fontId="22" fillId="7" borderId="0" xfId="89" applyFill="1" applyAlignment="1">
      <alignment horizontal="center"/>
    </xf>
    <xf numFmtId="0" fontId="22" fillId="7" borderId="0" xfId="91" applyFill="1" applyAlignment="1">
      <alignment horizontal="center"/>
    </xf>
    <xf numFmtId="0" fontId="22" fillId="7" borderId="0" xfId="92" applyFill="1" applyAlignment="1">
      <alignment horizontal="center"/>
    </xf>
    <xf numFmtId="0" fontId="22" fillId="6" borderId="0" xfId="93" applyFill="1" applyAlignment="1">
      <alignment horizontal="center"/>
    </xf>
    <xf numFmtId="0" fontId="22" fillId="6" borderId="0" xfId="94" applyFill="1" applyAlignment="1">
      <alignment horizontal="center"/>
    </xf>
    <xf numFmtId="0" fontId="22" fillId="6" borderId="0" xfId="95" applyFill="1" applyAlignment="1">
      <alignment horizontal="center"/>
    </xf>
    <xf numFmtId="0" fontId="22" fillId="6" borderId="0" xfId="96" applyFill="1" applyAlignment="1">
      <alignment horizontal="center"/>
    </xf>
    <xf numFmtId="0" fontId="22" fillId="6" borderId="0" xfId="97" applyFill="1" applyAlignment="1">
      <alignment horizontal="center"/>
    </xf>
    <xf numFmtId="0" fontId="22" fillId="6" borderId="0" xfId="98" applyFill="1" applyAlignment="1">
      <alignment horizontal="center"/>
    </xf>
    <xf numFmtId="0" fontId="22" fillId="6" borderId="0" xfId="99" applyFill="1" applyAlignment="1">
      <alignment horizontal="center"/>
    </xf>
    <xf numFmtId="0" fontId="22" fillId="6" borderId="0" xfId="100" applyFill="1" applyAlignment="1">
      <alignment horizontal="center"/>
    </xf>
    <xf numFmtId="0" fontId="22" fillId="2" borderId="0" xfId="102" applyFill="1" applyAlignment="1">
      <alignment horizontal="center"/>
    </xf>
    <xf numFmtId="0" fontId="22" fillId="2" borderId="0" xfId="103" applyFill="1" applyAlignment="1">
      <alignment horizontal="center"/>
    </xf>
    <xf numFmtId="0" fontId="22" fillId="2" borderId="0" xfId="104" applyFill="1" applyAlignment="1">
      <alignment horizontal="center"/>
    </xf>
    <xf numFmtId="0" fontId="22" fillId="2" borderId="0" xfId="105" applyFill="1" applyAlignment="1">
      <alignment horizontal="center"/>
    </xf>
    <xf numFmtId="0" fontId="22" fillId="2" borderId="0" xfId="106" applyFill="1" applyAlignment="1">
      <alignment horizontal="center"/>
    </xf>
    <xf numFmtId="0" fontId="22" fillId="2" borderId="0" xfId="107" applyFill="1" applyAlignment="1">
      <alignment horizontal="center"/>
    </xf>
    <xf numFmtId="0" fontId="22" fillId="2" borderId="0" xfId="108" applyFill="1" applyAlignment="1">
      <alignment horizontal="center"/>
    </xf>
    <xf numFmtId="0" fontId="22" fillId="2" borderId="0" xfId="109" applyFill="1" applyAlignment="1">
      <alignment horizontal="center"/>
    </xf>
    <xf numFmtId="0" fontId="22" fillId="0" borderId="0" xfId="110"/>
    <xf numFmtId="0" fontId="22" fillId="0" borderId="0" xfId="115"/>
    <xf numFmtId="0" fontId="22" fillId="0" borderId="0" xfId="111"/>
    <xf numFmtId="0" fontId="22" fillId="0" borderId="0" xfId="116"/>
    <xf numFmtId="0" fontId="22" fillId="0" borderId="0" xfId="113"/>
    <xf numFmtId="0" fontId="22" fillId="0" borderId="0" xfId="117"/>
    <xf numFmtId="0" fontId="22" fillId="0" borderId="0" xfId="114"/>
    <xf numFmtId="0" fontId="22" fillId="0" borderId="0" xfId="118"/>
    <xf numFmtId="0" fontId="22" fillId="0" borderId="1" xfId="47" applyBorder="1"/>
    <xf numFmtId="0" fontId="22" fillId="0" borderId="1" xfId="119" applyBorder="1"/>
    <xf numFmtId="0" fontId="22" fillId="0" borderId="1" xfId="58" applyBorder="1"/>
    <xf numFmtId="0" fontId="22" fillId="0" borderId="1" xfId="38" applyBorder="1"/>
    <xf numFmtId="0" fontId="22" fillId="0" borderId="1" xfId="80" applyBorder="1"/>
    <xf numFmtId="0" fontId="22" fillId="0" borderId="1" xfId="40" applyBorder="1"/>
    <xf numFmtId="0" fontId="22" fillId="0" borderId="1" xfId="101" applyBorder="1"/>
    <xf numFmtId="0" fontId="22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22" fillId="2" borderId="0" xfId="46" applyFont="1" applyFill="1" applyAlignment="1">
      <alignment horizontal="left"/>
    </xf>
    <xf numFmtId="0" fontId="22" fillId="2" borderId="4" xfId="46" applyFont="1" applyFill="1" applyBorder="1" applyAlignment="1">
      <alignment horizontal="left"/>
    </xf>
    <xf numFmtId="0" fontId="22" fillId="3" borderId="5" xfId="46" applyFont="1" applyFill="1" applyBorder="1" applyAlignment="1">
      <alignment horizontal="left"/>
    </xf>
    <xf numFmtId="0" fontId="22" fillId="3" borderId="6" xfId="46" applyFont="1" applyFill="1" applyBorder="1" applyAlignment="1">
      <alignment horizontal="left"/>
    </xf>
    <xf numFmtId="0" fontId="22" fillId="3" borderId="7" xfId="46" applyFont="1" applyFill="1" applyBorder="1" applyAlignment="1">
      <alignment horizontal="left"/>
    </xf>
    <xf numFmtId="0" fontId="22" fillId="49" borderId="0" xfId="46" applyFont="1" applyFill="1" applyAlignment="1">
      <alignment horizontal="left"/>
    </xf>
    <xf numFmtId="0" fontId="48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0" fontId="22" fillId="0" borderId="0" xfId="0" applyFont="1"/>
    <xf numFmtId="2" fontId="33" fillId="0" borderId="9" xfId="46" applyNumberFormat="1" applyBorder="1" applyAlignment="1">
      <alignment horizontal="center"/>
    </xf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2" fontId="33" fillId="0" borderId="0" xfId="46" applyNumberFormat="1"/>
    <xf numFmtId="0" fontId="0" fillId="57" borderId="0" xfId="0" applyFill="1" applyAlignment="1">
      <alignment horizontal="left"/>
    </xf>
    <xf numFmtId="0" fontId="28" fillId="57" borderId="0" xfId="0" applyFont="1" applyFill="1" applyAlignment="1">
      <alignment horizontal="left"/>
    </xf>
    <xf numFmtId="0" fontId="33" fillId="0" borderId="0" xfId="46"/>
    <xf numFmtId="165" fontId="33" fillId="0" borderId="0" xfId="46" applyNumberFormat="1" applyAlignment="1">
      <alignment horizontal="left"/>
    </xf>
    <xf numFmtId="0" fontId="33" fillId="0" borderId="0" xfId="46" applyAlignment="1">
      <alignment horizontal="left"/>
    </xf>
    <xf numFmtId="166" fontId="28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22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33" fillId="59" borderId="9" xfId="46" applyNumberFormat="1" applyFill="1" applyBorder="1" applyAlignment="1">
      <alignment horizontal="center"/>
    </xf>
    <xf numFmtId="0" fontId="54" fillId="59" borderId="0" xfId="0" applyFont="1" applyFill="1"/>
    <xf numFmtId="0" fontId="22" fillId="4" borderId="3" xfId="46" applyFont="1" applyFill="1" applyBorder="1" applyAlignment="1">
      <alignment horizontal="left"/>
    </xf>
    <xf numFmtId="0" fontId="22" fillId="4" borderId="0" xfId="46" applyFont="1" applyFill="1" applyAlignment="1">
      <alignment horizontal="left"/>
    </xf>
    <xf numFmtId="0" fontId="22" fillId="4" borderId="0" xfId="46" applyFont="1" applyFill="1" applyBorder="1" applyAlignment="1">
      <alignment horizontal="left"/>
    </xf>
    <xf numFmtId="0" fontId="22" fillId="5" borderId="3" xfId="46" applyFont="1" applyFill="1" applyBorder="1" applyAlignment="1">
      <alignment horizontal="left"/>
    </xf>
    <xf numFmtId="0" fontId="22" fillId="5" borderId="0" xfId="46" applyFont="1" applyFill="1" applyAlignment="1">
      <alignment horizontal="left"/>
    </xf>
    <xf numFmtId="0" fontId="22" fillId="6" borderId="3" xfId="46" applyFont="1" applyFill="1" applyBorder="1" applyAlignment="1">
      <alignment horizontal="left"/>
    </xf>
    <xf numFmtId="0" fontId="22" fillId="6" borderId="0" xfId="46" applyFont="1" applyFill="1" applyAlignment="1">
      <alignment horizontal="left"/>
    </xf>
    <xf numFmtId="0" fontId="22" fillId="6" borderId="4" xfId="46" applyFont="1" applyFill="1" applyBorder="1" applyAlignment="1">
      <alignment horizontal="left"/>
    </xf>
    <xf numFmtId="0" fontId="22" fillId="7" borderId="0" xfId="46" applyFont="1" applyFill="1" applyAlignment="1">
      <alignment horizontal="left"/>
    </xf>
    <xf numFmtId="0" fontId="33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21" fillId="59" borderId="8" xfId="0" applyNumberFormat="1" applyFont="1" applyFill="1" applyBorder="1" applyAlignment="1" applyProtection="1">
      <alignment horizontal="left"/>
    </xf>
    <xf numFmtId="0" fontId="21" fillId="59" borderId="8" xfId="0" applyNumberFormat="1" applyFont="1" applyFill="1" applyBorder="1" applyAlignment="1" applyProtection="1">
      <alignment horizontal="left"/>
    </xf>
    <xf numFmtId="2" fontId="21" fillId="0" borderId="8" xfId="0" applyNumberFormat="1" applyFont="1" applyFill="1" applyBorder="1" applyAlignment="1" applyProtection="1">
      <alignment horizontal="left"/>
    </xf>
    <xf numFmtId="0" fontId="21" fillId="0" borderId="8" xfId="0" applyNumberFormat="1" applyFont="1" applyFill="1" applyBorder="1" applyAlignment="1" applyProtection="1">
      <alignment horizontal="left"/>
    </xf>
    <xf numFmtId="2" fontId="52" fillId="0" borderId="9" xfId="46" applyNumberFormat="1" applyFont="1" applyBorder="1" applyAlignment="1">
      <alignment horizontal="left"/>
    </xf>
    <xf numFmtId="1" fontId="52" fillId="0" borderId="9" xfId="46" applyNumberFormat="1" applyFont="1" applyBorder="1" applyAlignment="1">
      <alignment horizontal="left"/>
    </xf>
    <xf numFmtId="165" fontId="32" fillId="0" borderId="9" xfId="47" applyNumberFormat="1" applyFont="1" applyBorder="1" applyAlignment="1">
      <alignment horizontal="left"/>
    </xf>
    <xf numFmtId="2" fontId="53" fillId="0" borderId="9" xfId="46" applyNumberFormat="1" applyFont="1" applyBorder="1" applyAlignment="1">
      <alignment horizontal="left"/>
    </xf>
    <xf numFmtId="165" fontId="52" fillId="0" borderId="9" xfId="46" applyNumberFormat="1" applyFont="1" applyBorder="1" applyAlignment="1">
      <alignment horizontal="left"/>
    </xf>
    <xf numFmtId="0" fontId="22" fillId="52" borderId="0" xfId="0" applyFont="1" applyFill="1" applyAlignment="1">
      <alignment horizontal="left"/>
    </xf>
    <xf numFmtId="0" fontId="51" fillId="39" borderId="0" xfId="0" applyFont="1" applyFill="1" applyAlignment="1">
      <alignment horizontal="left"/>
    </xf>
    <xf numFmtId="0" fontId="22" fillId="39" borderId="0" xfId="0" applyFont="1" applyFill="1" applyAlignment="1">
      <alignment horizontal="left"/>
    </xf>
    <xf numFmtId="0" fontId="55" fillId="0" borderId="0" xfId="0" applyFont="1"/>
    <xf numFmtId="0" fontId="19" fillId="0" borderId="0" xfId="139"/>
    <xf numFmtId="165" fontId="19" fillId="0" borderId="0" xfId="139" applyNumberFormat="1"/>
    <xf numFmtId="0" fontId="56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0" fontId="45" fillId="37" borderId="0" xfId="36"/>
    <xf numFmtId="0" fontId="18" fillId="0" borderId="0" xfId="153"/>
    <xf numFmtId="0" fontId="18" fillId="0" borderId="0" xfId="153" applyAlignment="1">
      <alignment horizontal="left"/>
    </xf>
    <xf numFmtId="2" fontId="18" fillId="0" borderId="0" xfId="153" applyNumberFormat="1"/>
    <xf numFmtId="0" fontId="18" fillId="47" borderId="0" xfId="153" applyFill="1"/>
    <xf numFmtId="0" fontId="48" fillId="65" borderId="0" xfId="153" applyFont="1" applyFill="1"/>
    <xf numFmtId="0" fontId="18" fillId="65" borderId="0" xfId="153" applyFill="1"/>
    <xf numFmtId="2" fontId="18" fillId="65" borderId="0" xfId="153" applyNumberFormat="1" applyFill="1"/>
    <xf numFmtId="0" fontId="61" fillId="47" borderId="0" xfId="153" applyFont="1" applyFill="1" applyBorder="1" applyAlignment="1">
      <alignment vertical="top" wrapText="1"/>
    </xf>
    <xf numFmtId="0" fontId="18" fillId="64" borderId="0" xfId="153" applyFill="1" applyAlignment="1">
      <alignment horizontal="left"/>
    </xf>
    <xf numFmtId="0" fontId="48" fillId="64" borderId="0" xfId="153" applyFont="1" applyFill="1" applyAlignment="1">
      <alignment horizontal="left"/>
    </xf>
    <xf numFmtId="0" fontId="48" fillId="0" borderId="0" xfId="153" applyFont="1"/>
    <xf numFmtId="0" fontId="57" fillId="0" borderId="0" xfId="153" applyFont="1"/>
    <xf numFmtId="0" fontId="61" fillId="0" borderId="0" xfId="153" applyFont="1" applyBorder="1" applyAlignment="1">
      <alignment vertical="top" wrapText="1"/>
    </xf>
    <xf numFmtId="0" fontId="61" fillId="0" borderId="0" xfId="153" applyFont="1" applyAlignment="1">
      <alignment vertical="top" wrapText="1"/>
    </xf>
    <xf numFmtId="2" fontId="61" fillId="63" borderId="0" xfId="153" applyNumberFormat="1" applyFont="1" applyFill="1" applyAlignment="1">
      <alignment vertical="top" wrapText="1"/>
    </xf>
    <xf numFmtId="0" fontId="18" fillId="0" borderId="0" xfId="153" applyFont="1"/>
    <xf numFmtId="0" fontId="62" fillId="0" borderId="0" xfId="153" applyFont="1" applyAlignment="1">
      <alignment vertical="top" wrapText="1"/>
    </xf>
    <xf numFmtId="0" fontId="61" fillId="0" borderId="19" xfId="153" applyFont="1" applyBorder="1" applyAlignment="1">
      <alignment vertical="top" wrapText="1"/>
    </xf>
    <xf numFmtId="0" fontId="48" fillId="0" borderId="0" xfId="153" applyFont="1" applyAlignment="1">
      <alignment horizontal="left"/>
    </xf>
    <xf numFmtId="0" fontId="57" fillId="59" borderId="0" xfId="153" applyFont="1" applyFill="1"/>
    <xf numFmtId="0" fontId="18" fillId="47" borderId="0" xfId="153" applyFill="1" applyAlignment="1">
      <alignment horizontal="left"/>
    </xf>
    <xf numFmtId="0" fontId="48" fillId="59" borderId="0" xfId="153" applyFont="1" applyFill="1"/>
    <xf numFmtId="2" fontId="48" fillId="59" borderId="0" xfId="153" applyNumberFormat="1" applyFont="1" applyFill="1" applyAlignment="1">
      <alignment horizontal="right"/>
    </xf>
    <xf numFmtId="0" fontId="18" fillId="44" borderId="0" xfId="153" applyFill="1"/>
    <xf numFmtId="0" fontId="48" fillId="44" borderId="0" xfId="153" applyFont="1" applyFill="1"/>
    <xf numFmtId="0" fontId="18" fillId="62" borderId="0" xfId="153" applyFill="1"/>
    <xf numFmtId="0" fontId="48" fillId="62" borderId="0" xfId="153" applyFont="1" applyFill="1"/>
    <xf numFmtId="0" fontId="48" fillId="47" borderId="0" xfId="153" applyFont="1" applyFill="1"/>
    <xf numFmtId="0" fontId="18" fillId="58" borderId="0" xfId="153" applyFill="1"/>
    <xf numFmtId="0" fontId="18" fillId="61" borderId="0" xfId="153" applyFill="1" applyAlignment="1">
      <alignment horizontal="left"/>
    </xf>
    <xf numFmtId="0" fontId="37" fillId="42" borderId="0" xfId="153" applyFont="1" applyFill="1"/>
    <xf numFmtId="0" fontId="59" fillId="0" borderId="0" xfId="153" applyFont="1" applyAlignment="1">
      <alignment horizontal="left"/>
    </xf>
    <xf numFmtId="0" fontId="18" fillId="45" borderId="0" xfId="153" applyFill="1"/>
    <xf numFmtId="0" fontId="58" fillId="45" borderId="0" xfId="153" applyFont="1" applyFill="1"/>
    <xf numFmtId="0" fontId="0" fillId="66" borderId="0" xfId="0" applyFill="1" applyAlignment="1">
      <alignment horizontal="left"/>
    </xf>
    <xf numFmtId="0" fontId="0" fillId="67" borderId="0" xfId="0" applyFill="1"/>
    <xf numFmtId="167" fontId="22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28" fillId="45" borderId="0" xfId="0" applyFont="1" applyFill="1" applyAlignment="1">
      <alignment horizontal="left"/>
    </xf>
    <xf numFmtId="0" fontId="63" fillId="53" borderId="0" xfId="0" applyFont="1" applyFill="1" applyAlignment="1">
      <alignment horizontal="left"/>
    </xf>
    <xf numFmtId="0" fontId="64" fillId="53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0" fillId="41" borderId="0" xfId="0" applyFill="1" applyAlignment="1">
      <alignment horizontal="left"/>
    </xf>
    <xf numFmtId="0" fontId="51" fillId="41" borderId="0" xfId="0" applyFont="1" applyFill="1" applyAlignment="1">
      <alignment horizontal="left"/>
    </xf>
    <xf numFmtId="0" fontId="22" fillId="41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28" fillId="70" borderId="0" xfId="0" applyFont="1" applyFill="1" applyAlignment="1">
      <alignment horizontal="left"/>
    </xf>
    <xf numFmtId="0" fontId="28" fillId="70" borderId="0" xfId="64" applyFont="1" applyFill="1"/>
    <xf numFmtId="2" fontId="28" fillId="70" borderId="0" xfId="0" applyNumberFormat="1" applyFont="1" applyFill="1" applyAlignment="1">
      <alignment horizontal="left"/>
    </xf>
    <xf numFmtId="0" fontId="22" fillId="71" borderId="0" xfId="0" applyFont="1" applyFill="1" applyAlignment="1">
      <alignment horizontal="left"/>
    </xf>
    <xf numFmtId="0" fontId="0" fillId="71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22" fillId="0" borderId="0" xfId="0" applyNumberFormat="1" applyFont="1" applyAlignment="1">
      <alignment horizontal="left"/>
    </xf>
    <xf numFmtId="0" fontId="63" fillId="48" borderId="0" xfId="0" applyFont="1" applyFill="1" applyAlignment="1">
      <alignment horizontal="left"/>
    </xf>
    <xf numFmtId="0" fontId="64" fillId="48" borderId="0" xfId="0" applyFont="1" applyFill="1" applyAlignment="1">
      <alignment horizontal="left"/>
    </xf>
    <xf numFmtId="0" fontId="63" fillId="59" borderId="0" xfId="0" applyFont="1" applyFill="1" applyAlignment="1">
      <alignment horizontal="left"/>
    </xf>
    <xf numFmtId="0" fontId="64" fillId="59" borderId="0" xfId="0" applyFont="1" applyFill="1" applyAlignment="1">
      <alignment horizontal="left"/>
    </xf>
    <xf numFmtId="166" fontId="0" fillId="72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28" fillId="50" borderId="0" xfId="0" applyFont="1" applyFill="1" applyAlignment="1">
      <alignment horizontal="left"/>
    </xf>
    <xf numFmtId="0" fontId="22" fillId="70" borderId="0" xfId="0" applyFont="1" applyFill="1" applyAlignment="1">
      <alignment horizontal="left"/>
    </xf>
    <xf numFmtId="2" fontId="0" fillId="70" borderId="0" xfId="0" applyNumberFormat="1" applyFill="1" applyAlignment="1">
      <alignment horizontal="left"/>
    </xf>
    <xf numFmtId="0" fontId="63" fillId="73" borderId="0" xfId="0" applyFont="1" applyFill="1" applyAlignment="1">
      <alignment horizontal="left"/>
    </xf>
    <xf numFmtId="2" fontId="63" fillId="73" borderId="0" xfId="0" applyNumberFormat="1" applyFont="1" applyFill="1" applyAlignment="1">
      <alignment horizontal="left"/>
    </xf>
    <xf numFmtId="0" fontId="65" fillId="0" borderId="0" xfId="0" applyFont="1"/>
    <xf numFmtId="0" fontId="68" fillId="39" borderId="20" xfId="155" applyFont="1" applyFill="1" applyBorder="1" applyAlignment="1">
      <alignment horizontal="left" vertical="center"/>
    </xf>
    <xf numFmtId="0" fontId="68" fillId="39" borderId="21" xfId="155" applyFont="1" applyFill="1" applyBorder="1" applyAlignment="1">
      <alignment horizontal="left" vertical="center"/>
    </xf>
    <xf numFmtId="0" fontId="66" fillId="74" borderId="22" xfId="155" applyFont="1" applyFill="1" applyBorder="1" applyAlignment="1">
      <alignment horizontal="left" vertical="center"/>
    </xf>
    <xf numFmtId="0" fontId="66" fillId="74" borderId="23" xfId="155" applyFont="1" applyFill="1" applyBorder="1" applyAlignment="1">
      <alignment horizontal="left" vertical="center"/>
    </xf>
    <xf numFmtId="14" fontId="66" fillId="74" borderId="23" xfId="155" applyNumberFormat="1" applyFont="1" applyFill="1" applyBorder="1" applyAlignment="1">
      <alignment horizontal="left" vertical="center"/>
    </xf>
    <xf numFmtId="0" fontId="67" fillId="0" borderId="20" xfId="155" applyFont="1" applyBorder="1" applyAlignment="1">
      <alignment horizontal="left"/>
    </xf>
    <xf numFmtId="14" fontId="67" fillId="0" borderId="20" xfId="155" applyNumberFormat="1" applyFont="1" applyBorder="1" applyAlignment="1">
      <alignment horizontal="left"/>
    </xf>
    <xf numFmtId="0" fontId="67" fillId="0" borderId="21" xfId="155" applyFont="1" applyBorder="1" applyAlignment="1">
      <alignment horizontal="left"/>
    </xf>
    <xf numFmtId="0" fontId="67" fillId="0" borderId="22" xfId="155" applyFont="1" applyBorder="1" applyAlignment="1">
      <alignment horizontal="left"/>
    </xf>
    <xf numFmtId="14" fontId="67" fillId="0" borderId="22" xfId="155" applyNumberFormat="1" applyFont="1" applyBorder="1" applyAlignment="1">
      <alignment horizontal="left"/>
    </xf>
    <xf numFmtId="0" fontId="67" fillId="0" borderId="23" xfId="155" applyFont="1" applyBorder="1" applyAlignment="1">
      <alignment horizontal="left"/>
    </xf>
    <xf numFmtId="2" fontId="69" fillId="62" borderId="0" xfId="153" applyNumberFormat="1" applyFont="1" applyFill="1"/>
    <xf numFmtId="0" fontId="55" fillId="0" borderId="0" xfId="0" applyFont="1" applyAlignment="1">
      <alignment vertical="top" wrapText="1"/>
    </xf>
    <xf numFmtId="0" fontId="71" fillId="0" borderId="24" xfId="0" applyFont="1" applyBorder="1" applyAlignment="1">
      <alignment horizontal="center" vertical="top" wrapText="1"/>
    </xf>
    <xf numFmtId="0" fontId="71" fillId="0" borderId="19" xfId="0" applyFont="1" applyBorder="1" applyAlignment="1">
      <alignment horizontal="center" vertical="top" wrapText="1"/>
    </xf>
    <xf numFmtId="0" fontId="71" fillId="0" borderId="25" xfId="0" applyFont="1" applyBorder="1" applyAlignment="1">
      <alignment horizontal="center" vertical="top" wrapText="1"/>
    </xf>
    <xf numFmtId="0" fontId="22" fillId="45" borderId="0" xfId="0" applyFont="1" applyFill="1"/>
    <xf numFmtId="0" fontId="69" fillId="62" borderId="0" xfId="153" applyFont="1" applyFill="1" applyAlignment="1">
      <alignment horizontal="left"/>
    </xf>
    <xf numFmtId="0" fontId="48" fillId="59" borderId="0" xfId="153" applyFont="1" applyFill="1" applyAlignment="1">
      <alignment horizontal="left"/>
    </xf>
    <xf numFmtId="0" fontId="57" fillId="59" borderId="0" xfId="153" applyFont="1" applyFill="1" applyAlignment="1">
      <alignment horizontal="left"/>
    </xf>
    <xf numFmtId="0" fontId="61" fillId="52" borderId="0" xfId="153" applyFont="1" applyFill="1" applyAlignment="1">
      <alignment horizontal="left" vertical="top" wrapText="1"/>
    </xf>
    <xf numFmtId="2" fontId="70" fillId="0" borderId="0" xfId="153" applyNumberFormat="1" applyFont="1" applyAlignment="1">
      <alignment horizontal="left"/>
    </xf>
    <xf numFmtId="2" fontId="61" fillId="0" borderId="0" xfId="153" applyNumberFormat="1" applyFont="1" applyAlignment="1">
      <alignment horizontal="left" vertical="top" wrapText="1"/>
    </xf>
    <xf numFmtId="0" fontId="57" fillId="0" borderId="0" xfId="153" applyFont="1" applyAlignment="1">
      <alignment horizontal="left"/>
    </xf>
    <xf numFmtId="0" fontId="18" fillId="65" borderId="0" xfId="153" applyFill="1" applyAlignment="1">
      <alignment horizontal="left"/>
    </xf>
    <xf numFmtId="0" fontId="48" fillId="39" borderId="0" xfId="153" applyFont="1" applyFill="1" applyAlignment="1">
      <alignment horizontal="left"/>
    </xf>
    <xf numFmtId="2" fontId="15" fillId="0" borderId="0" xfId="153" applyNumberFormat="1" applyFont="1"/>
    <xf numFmtId="0" fontId="15" fillId="58" borderId="0" xfId="153" applyFont="1" applyFill="1"/>
    <xf numFmtId="0" fontId="71" fillId="0" borderId="0" xfId="0" applyFont="1" applyAlignment="1">
      <alignment horizontal="center" vertical="top" wrapText="1"/>
    </xf>
    <xf numFmtId="0" fontId="55" fillId="0" borderId="19" xfId="0" applyFont="1" applyBorder="1" applyAlignment="1">
      <alignment vertical="top" wrapText="1"/>
    </xf>
    <xf numFmtId="0" fontId="28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2" fontId="14" fillId="0" borderId="0" xfId="153" applyNumberFormat="1" applyFont="1"/>
    <xf numFmtId="0" fontId="14" fillId="0" borderId="0" xfId="153" applyFont="1"/>
    <xf numFmtId="2" fontId="13" fillId="0" borderId="0" xfId="153" applyNumberFormat="1" applyFont="1"/>
    <xf numFmtId="2" fontId="18" fillId="0" borderId="0" xfId="153" applyNumberFormat="1" applyAlignment="1">
      <alignment horizontal="left"/>
    </xf>
    <xf numFmtId="2" fontId="48" fillId="39" borderId="0" xfId="153" applyNumberFormat="1" applyFont="1" applyFill="1" applyAlignment="1">
      <alignment horizontal="left"/>
    </xf>
    <xf numFmtId="0" fontId="22" fillId="57" borderId="0" xfId="0" applyFont="1" applyFill="1"/>
    <xf numFmtId="167" fontId="0" fillId="57" borderId="0" xfId="0" applyNumberFormat="1" applyFill="1"/>
    <xf numFmtId="0" fontId="0" fillId="57" borderId="0" xfId="0" applyFill="1"/>
    <xf numFmtId="0" fontId="28" fillId="66" borderId="0" xfId="0" applyFont="1" applyFill="1" applyAlignment="1">
      <alignment horizontal="left"/>
    </xf>
    <xf numFmtId="166" fontId="0" fillId="58" borderId="0" xfId="0" applyNumberFormat="1" applyFill="1" applyAlignment="1">
      <alignment horizontal="left"/>
    </xf>
    <xf numFmtId="15" fontId="0" fillId="57" borderId="0" xfId="0" applyNumberFormat="1" applyFill="1"/>
    <xf numFmtId="1" fontId="28" fillId="47" borderId="0" xfId="0" applyNumberFormat="1" applyFont="1" applyFill="1" applyAlignment="1">
      <alignment horizontal="left"/>
    </xf>
    <xf numFmtId="0" fontId="64" fillId="73" borderId="0" xfId="0" applyFont="1" applyFill="1" applyAlignment="1">
      <alignment horizontal="left"/>
    </xf>
    <xf numFmtId="0" fontId="0" fillId="0" borderId="0" xfId="0" applyAlignment="1"/>
    <xf numFmtId="0" fontId="0" fillId="49" borderId="0" xfId="0" applyFill="1" applyAlignment="1"/>
    <xf numFmtId="0" fontId="0" fillId="59" borderId="0" xfId="0" applyFill="1" applyAlignment="1"/>
    <xf numFmtId="0" fontId="0" fillId="40" borderId="0" xfId="0" applyFill="1" applyAlignment="1"/>
    <xf numFmtId="0" fontId="0" fillId="52" borderId="0" xfId="0" applyFill="1" applyAlignment="1"/>
    <xf numFmtId="0" fontId="0" fillId="45" borderId="0" xfId="0" applyFill="1" applyAlignment="1"/>
    <xf numFmtId="2" fontId="0" fillId="0" borderId="0" xfId="0" applyNumberFormat="1" applyAlignment="1"/>
    <xf numFmtId="2" fontId="0" fillId="49" borderId="0" xfId="0" applyNumberFormat="1" applyFill="1" applyAlignment="1"/>
    <xf numFmtId="166" fontId="0" fillId="0" borderId="0" xfId="0" applyNumberFormat="1" applyAlignment="1"/>
    <xf numFmtId="2" fontId="0" fillId="59" borderId="0" xfId="0" applyNumberFormat="1" applyFill="1" applyAlignment="1"/>
    <xf numFmtId="2" fontId="0" fillId="52" borderId="0" xfId="0" applyNumberFormat="1" applyFill="1" applyAlignment="1"/>
    <xf numFmtId="166" fontId="0" fillId="49" borderId="0" xfId="0" applyNumberFormat="1" applyFill="1" applyAlignment="1"/>
    <xf numFmtId="0" fontId="28" fillId="45" borderId="0" xfId="0" applyFont="1" applyFill="1" applyAlignment="1"/>
    <xf numFmtId="0" fontId="64" fillId="76" borderId="0" xfId="0" applyFont="1" applyFill="1"/>
    <xf numFmtId="0" fontId="28" fillId="61" borderId="0" xfId="0" applyFont="1" applyFill="1"/>
    <xf numFmtId="0" fontId="0" fillId="70" borderId="0" xfId="0" applyFill="1" applyAlignment="1">
      <alignment horizontal="left"/>
    </xf>
    <xf numFmtId="0" fontId="22" fillId="49" borderId="0" xfId="0" applyFont="1" applyFill="1" applyAlignment="1">
      <alignment horizontal="left"/>
    </xf>
    <xf numFmtId="166" fontId="0" fillId="70" borderId="0" xfId="0" applyNumberFormat="1" applyFill="1" applyAlignment="1">
      <alignment horizontal="left"/>
    </xf>
    <xf numFmtId="166" fontId="22" fillId="70" borderId="0" xfId="0" applyNumberFormat="1" applyFont="1" applyFill="1" applyAlignment="1">
      <alignment horizontal="left"/>
    </xf>
    <xf numFmtId="0" fontId="72" fillId="39" borderId="0" xfId="0" applyFont="1" applyFill="1" applyAlignment="1"/>
    <xf numFmtId="2" fontId="0" fillId="43" borderId="0" xfId="0" applyNumberFormat="1" applyFill="1" applyAlignment="1">
      <alignment horizontal="left"/>
    </xf>
    <xf numFmtId="0" fontId="73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61" fillId="0" borderId="0" xfId="0" applyFont="1" applyAlignment="1">
      <alignment vertical="top" wrapText="1"/>
    </xf>
    <xf numFmtId="0" fontId="0" fillId="0" borderId="0" xfId="0" applyBorder="1"/>
    <xf numFmtId="2" fontId="53" fillId="59" borderId="0" xfId="153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65" fontId="0" fillId="0" borderId="0" xfId="0" applyNumberFormat="1"/>
    <xf numFmtId="14" fontId="0" fillId="77" borderId="0" xfId="0" applyNumberFormat="1" applyFill="1"/>
    <xf numFmtId="0" fontId="0" fillId="77" borderId="0" xfId="0" applyFill="1"/>
    <xf numFmtId="0" fontId="18" fillId="62" borderId="0" xfId="153" applyFill="1" applyAlignment="1">
      <alignment horizontal="left"/>
    </xf>
    <xf numFmtId="2" fontId="18" fillId="62" borderId="0" xfId="153" applyNumberFormat="1" applyFill="1"/>
    <xf numFmtId="2" fontId="49" fillId="57" borderId="0" xfId="153" applyNumberFormat="1" applyFont="1" applyFill="1"/>
    <xf numFmtId="2" fontId="74" fillId="57" borderId="0" xfId="153" applyNumberFormat="1" applyFont="1" applyFill="1"/>
    <xf numFmtId="2" fontId="18" fillId="57" borderId="0" xfId="153" applyNumberFormat="1" applyFill="1"/>
    <xf numFmtId="2" fontId="61" fillId="57" borderId="0" xfId="153" applyNumberFormat="1" applyFont="1" applyFill="1" applyAlignment="1">
      <alignment vertical="top" wrapText="1"/>
    </xf>
    <xf numFmtId="0" fontId="48" fillId="62" borderId="0" xfId="153" applyFont="1" applyFill="1" applyAlignment="1">
      <alignment horizontal="left"/>
    </xf>
    <xf numFmtId="0" fontId="57" fillId="62" borderId="0" xfId="153" applyFont="1" applyFill="1" applyAlignment="1">
      <alignment horizontal="left"/>
    </xf>
    <xf numFmtId="2" fontId="69" fillId="57" borderId="0" xfId="153" applyNumberFormat="1" applyFont="1" applyFill="1"/>
    <xf numFmtId="2" fontId="48" fillId="57" borderId="0" xfId="153" applyNumberFormat="1" applyFont="1" applyFill="1" applyAlignment="1">
      <alignment horizontal="right"/>
    </xf>
    <xf numFmtId="2" fontId="53" fillId="57" borderId="0" xfId="153" applyNumberFormat="1" applyFont="1" applyFill="1" applyAlignment="1">
      <alignment horizontal="right"/>
    </xf>
    <xf numFmtId="165" fontId="18" fillId="57" borderId="0" xfId="153" applyNumberFormat="1" applyFill="1"/>
    <xf numFmtId="165" fontId="61" fillId="57" borderId="0" xfId="153" applyNumberFormat="1" applyFont="1" applyFill="1" applyAlignment="1">
      <alignment vertical="top" wrapText="1"/>
    </xf>
    <xf numFmtId="0" fontId="18" fillId="57" borderId="0" xfId="153" applyFill="1"/>
    <xf numFmtId="0" fontId="63" fillId="78" borderId="0" xfId="0" applyFont="1" applyFill="1" applyAlignment="1">
      <alignment horizontal="left"/>
    </xf>
    <xf numFmtId="0" fontId="22" fillId="55" borderId="0" xfId="0" applyFont="1" applyFill="1" applyAlignment="1">
      <alignment horizontal="left"/>
    </xf>
    <xf numFmtId="0" fontId="63" fillId="55" borderId="0" xfId="0" applyFont="1" applyFill="1" applyAlignment="1">
      <alignment horizontal="left"/>
    </xf>
    <xf numFmtId="0" fontId="63" fillId="79" borderId="0" xfId="0" applyFont="1" applyFill="1" applyAlignment="1">
      <alignment horizontal="left"/>
    </xf>
    <xf numFmtId="0" fontId="63" fillId="68" borderId="0" xfId="0" applyFont="1" applyFill="1" applyAlignment="1">
      <alignment horizontal="left"/>
    </xf>
    <xf numFmtId="0" fontId="63" fillId="42" borderId="0" xfId="0" applyFont="1" applyFill="1" applyAlignment="1">
      <alignment horizontal="left"/>
    </xf>
    <xf numFmtId="0" fontId="0" fillId="39" borderId="27" xfId="0" applyFill="1" applyBorder="1"/>
    <xf numFmtId="0" fontId="0" fillId="39" borderId="28" xfId="0" applyFill="1" applyBorder="1"/>
    <xf numFmtId="0" fontId="0" fillId="39" borderId="28" xfId="0" applyFill="1" applyBorder="1" applyAlignment="1">
      <alignment horizontal="left"/>
    </xf>
    <xf numFmtId="0" fontId="0" fillId="39" borderId="29" xfId="0" applyFill="1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39" borderId="0" xfId="0" applyFill="1" applyBorder="1"/>
    <xf numFmtId="0" fontId="0" fillId="39" borderId="0" xfId="0" applyFill="1" applyBorder="1" applyAlignment="1">
      <alignment horizontal="left"/>
    </xf>
    <xf numFmtId="0" fontId="28" fillId="39" borderId="0" xfId="0" applyFont="1" applyFill="1" applyAlignment="1">
      <alignment horizontal="center" vertical="center"/>
    </xf>
    <xf numFmtId="0" fontId="28" fillId="39" borderId="0" xfId="0" applyFont="1" applyFill="1" applyAlignment="1">
      <alignment horizontal="center"/>
    </xf>
    <xf numFmtId="0" fontId="53" fillId="0" borderId="0" xfId="156"/>
    <xf numFmtId="0" fontId="77" fillId="0" borderId="0" xfId="156" applyFont="1"/>
    <xf numFmtId="0" fontId="43" fillId="36" borderId="10" xfId="34" applyAlignment="1">
      <alignment horizontal="left"/>
    </xf>
    <xf numFmtId="0" fontId="53" fillId="0" borderId="0" xfId="156" applyAlignment="1">
      <alignment horizontal="left"/>
    </xf>
    <xf numFmtId="0" fontId="39" fillId="35" borderId="0" xfId="29" applyAlignment="1">
      <alignment horizontal="left"/>
    </xf>
    <xf numFmtId="0" fontId="78" fillId="0" borderId="0" xfId="156" applyFont="1"/>
    <xf numFmtId="0" fontId="79" fillId="0" borderId="0" xfId="156" applyFont="1"/>
    <xf numFmtId="0" fontId="53" fillId="61" borderId="0" xfId="156" applyFill="1"/>
    <xf numFmtId="0" fontId="80" fillId="39" borderId="0" xfId="156" applyFont="1" applyFill="1"/>
    <xf numFmtId="0" fontId="81" fillId="53" borderId="0" xfId="156" applyFont="1" applyFill="1" applyAlignment="1">
      <alignment horizontal="left"/>
    </xf>
    <xf numFmtId="0" fontId="82" fillId="0" borderId="0" xfId="156" applyFont="1"/>
    <xf numFmtId="2" fontId="12" fillId="0" borderId="0" xfId="153" applyNumberFormat="1" applyFont="1"/>
    <xf numFmtId="2" fontId="69" fillId="59" borderId="0" xfId="153" applyNumberFormat="1" applyFont="1" applyFill="1" applyAlignment="1">
      <alignment horizontal="right"/>
    </xf>
    <xf numFmtId="0" fontId="28" fillId="65" borderId="0" xfId="0" applyFont="1" applyFill="1"/>
    <xf numFmtId="0" fontId="83" fillId="59" borderId="0" xfId="153" applyFont="1" applyFill="1"/>
    <xf numFmtId="0" fontId="18" fillId="64" borderId="0" xfId="153" applyFill="1"/>
    <xf numFmtId="0" fontId="49" fillId="59" borderId="0" xfId="153" applyFont="1" applyFill="1"/>
    <xf numFmtId="0" fontId="57" fillId="53" borderId="0" xfId="153" applyFont="1" applyFill="1"/>
    <xf numFmtId="0" fontId="84" fillId="53" borderId="0" xfId="153" applyFont="1" applyFill="1"/>
    <xf numFmtId="0" fontId="18" fillId="53" borderId="0" xfId="153" applyFill="1"/>
    <xf numFmtId="0" fontId="37" fillId="53" borderId="0" xfId="153" applyFont="1" applyFill="1"/>
    <xf numFmtId="2" fontId="61" fillId="0" borderId="0" xfId="153" applyNumberFormat="1" applyFont="1" applyAlignment="1">
      <alignment vertical="top" wrapText="1"/>
    </xf>
    <xf numFmtId="0" fontId="48" fillId="64" borderId="0" xfId="153" applyFont="1" applyFill="1"/>
    <xf numFmtId="0" fontId="48" fillId="75" borderId="0" xfId="153" applyFont="1" applyFill="1"/>
    <xf numFmtId="0" fontId="18" fillId="75" borderId="0" xfId="153" applyFill="1"/>
    <xf numFmtId="0" fontId="57" fillId="75" borderId="0" xfId="153" applyFont="1" applyFill="1"/>
    <xf numFmtId="2" fontId="18" fillId="75" borderId="0" xfId="153" applyNumberFormat="1" applyFill="1"/>
    <xf numFmtId="165" fontId="18" fillId="75" borderId="0" xfId="153" applyNumberFormat="1" applyFill="1"/>
    <xf numFmtId="0" fontId="18" fillId="39" borderId="0" xfId="153" applyFill="1"/>
    <xf numFmtId="0" fontId="11" fillId="39" borderId="0" xfId="153" applyFont="1" applyFill="1"/>
    <xf numFmtId="2" fontId="11" fillId="39" borderId="0" xfId="153" applyNumberFormat="1" applyFont="1" applyFill="1"/>
    <xf numFmtId="0" fontId="18" fillId="39" borderId="0" xfId="153" applyFill="1" applyAlignment="1">
      <alignment horizontal="left"/>
    </xf>
    <xf numFmtId="0" fontId="0" fillId="0" borderId="0" xfId="0" applyBorder="1" applyAlignment="1">
      <alignment horizontal="center"/>
    </xf>
    <xf numFmtId="0" fontId="22" fillId="59" borderId="0" xfId="0" applyFont="1" applyFill="1"/>
    <xf numFmtId="0" fontId="0" fillId="59" borderId="28" xfId="0" applyFill="1" applyBorder="1"/>
    <xf numFmtId="168" fontId="0" fillId="0" borderId="0" xfId="0" applyNumberFormat="1" applyAlignment="1">
      <alignment horizontal="center"/>
    </xf>
    <xf numFmtId="0" fontId="53" fillId="61" borderId="0" xfId="156" applyFont="1" applyFill="1" applyAlignment="1">
      <alignment horizontal="left"/>
    </xf>
    <xf numFmtId="0" fontId="22" fillId="51" borderId="0" xfId="0" applyFont="1" applyFill="1" applyAlignment="1"/>
    <xf numFmtId="0" fontId="64" fillId="68" borderId="0" xfId="0" applyFont="1" applyFill="1" applyAlignment="1">
      <alignment horizontal="left"/>
    </xf>
    <xf numFmtId="0" fontId="0" fillId="69" borderId="0" xfId="0" applyFill="1"/>
    <xf numFmtId="0" fontId="0" fillId="65" borderId="0" xfId="0" applyFill="1"/>
    <xf numFmtId="0" fontId="0" fillId="66" borderId="0" xfId="0" applyFill="1"/>
    <xf numFmtId="0" fontId="15" fillId="58" borderId="0" xfId="153" applyFont="1" applyFill="1" applyAlignment="1">
      <alignment horizontal="left"/>
    </xf>
    <xf numFmtId="0" fontId="10" fillId="0" borderId="0" xfId="153" applyFont="1"/>
    <xf numFmtId="0" fontId="0" fillId="0" borderId="0" xfId="0" applyFont="1" applyAlignment="1">
      <alignment horizontal="left"/>
    </xf>
    <xf numFmtId="0" fontId="22" fillId="46" borderId="0" xfId="0" applyFont="1" applyFill="1"/>
    <xf numFmtId="0" fontId="9" fillId="0" borderId="0" xfId="157"/>
    <xf numFmtId="0" fontId="22" fillId="39" borderId="0" xfId="0" applyFont="1" applyFill="1"/>
    <xf numFmtId="0" fontId="0" fillId="39" borderId="0" xfId="0" applyFont="1" applyFill="1" applyAlignment="1">
      <alignment horizontal="left"/>
    </xf>
    <xf numFmtId="0" fontId="53" fillId="45" borderId="0" xfId="156" applyFill="1"/>
    <xf numFmtId="0" fontId="76" fillId="59" borderId="0" xfId="0" applyFont="1" applyFill="1" applyAlignment="1">
      <alignment horizontal="left"/>
    </xf>
    <xf numFmtId="0" fontId="76" fillId="0" borderId="0" xfId="0" applyFont="1" applyAlignment="1">
      <alignment horizontal="left"/>
    </xf>
    <xf numFmtId="0" fontId="8" fillId="0" borderId="0" xfId="153" applyFont="1" applyAlignment="1">
      <alignment horizontal="left"/>
    </xf>
    <xf numFmtId="0" fontId="77" fillId="0" borderId="0" xfId="156" applyFont="1" applyAlignment="1">
      <alignment horizontal="left"/>
    </xf>
    <xf numFmtId="166" fontId="53" fillId="0" borderId="0" xfId="156" applyNumberFormat="1"/>
    <xf numFmtId="0" fontId="61" fillId="0" borderId="19" xfId="0" applyFont="1" applyBorder="1" applyAlignment="1">
      <alignment vertical="top" wrapText="1"/>
    </xf>
    <xf numFmtId="0" fontId="0" fillId="0" borderId="0" xfId="0" applyNumberFormat="1" applyAlignment="1">
      <alignment horizontal="left" wrapText="1"/>
    </xf>
    <xf numFmtId="0" fontId="63" fillId="53" borderId="0" xfId="0" applyNumberFormat="1" applyFont="1" applyFill="1" applyAlignment="1">
      <alignment horizontal="left" wrapText="1"/>
    </xf>
    <xf numFmtId="0" fontId="64" fillId="53" borderId="0" xfId="0" applyNumberFormat="1" applyFont="1" applyFill="1" applyAlignment="1">
      <alignment horizontal="left" wrapText="1"/>
    </xf>
    <xf numFmtId="0" fontId="0" fillId="39" borderId="0" xfId="0" applyNumberFormat="1" applyFill="1" applyAlignment="1">
      <alignment horizontal="left" wrapText="1"/>
    </xf>
    <xf numFmtId="0" fontId="28" fillId="70" borderId="0" xfId="0" applyNumberFormat="1" applyFont="1" applyFill="1" applyAlignment="1">
      <alignment horizontal="left" wrapText="1"/>
    </xf>
    <xf numFmtId="0" fontId="0" fillId="71" borderId="0" xfId="0" applyNumberFormat="1" applyFill="1" applyAlignment="1">
      <alignment horizontal="left" wrapText="1"/>
    </xf>
    <xf numFmtId="0" fontId="0" fillId="0" borderId="0" xfId="0" applyAlignment="1">
      <alignment horizontal="left" wrapText="1"/>
    </xf>
    <xf numFmtId="0" fontId="63" fillId="53" borderId="0" xfId="0" applyFont="1" applyFill="1" applyAlignment="1">
      <alignment horizontal="left" wrapText="1"/>
    </xf>
    <xf numFmtId="0" fontId="64" fillId="53" borderId="0" xfId="0" applyFont="1" applyFill="1" applyAlignment="1">
      <alignment horizontal="left" wrapText="1"/>
    </xf>
    <xf numFmtId="0" fontId="0" fillId="39" borderId="0" xfId="0" applyFill="1" applyAlignment="1">
      <alignment horizontal="left" wrapText="1"/>
    </xf>
    <xf numFmtId="166" fontId="0" fillId="0" borderId="0" xfId="0" applyNumberFormat="1" applyAlignment="1">
      <alignment horizontal="left" wrapText="1"/>
    </xf>
    <xf numFmtId="0" fontId="28" fillId="70" borderId="0" xfId="0" applyFont="1" applyFill="1" applyAlignment="1">
      <alignment horizontal="left" wrapText="1"/>
    </xf>
    <xf numFmtId="0" fontId="0" fillId="71" borderId="0" xfId="0" applyFill="1" applyAlignment="1">
      <alignment horizontal="left" wrapText="1"/>
    </xf>
    <xf numFmtId="0" fontId="54" fillId="41" borderId="0" xfId="0" applyFont="1" applyFill="1" applyAlignment="1">
      <alignment horizontal="left"/>
    </xf>
    <xf numFmtId="0" fontId="7" fillId="39" borderId="0" xfId="0" applyFont="1" applyFill="1" applyAlignment="1">
      <alignment horizontal="left"/>
    </xf>
    <xf numFmtId="166" fontId="64" fillId="68" borderId="0" xfId="0" applyNumberFormat="1" applyFont="1" applyFill="1" applyAlignment="1">
      <alignment horizontal="left" wrapText="1"/>
    </xf>
    <xf numFmtId="0" fontId="22" fillId="66" borderId="0" xfId="0" applyFont="1" applyFill="1" applyAlignment="1">
      <alignment horizontal="left"/>
    </xf>
    <xf numFmtId="0" fontId="22" fillId="80" borderId="0" xfId="0" applyFont="1" applyFill="1" applyAlignment="1">
      <alignment horizontal="left"/>
    </xf>
    <xf numFmtId="0" fontId="86" fillId="80" borderId="0" xfId="0" applyFont="1" applyFill="1" applyAlignment="1">
      <alignment horizontal="left"/>
    </xf>
    <xf numFmtId="0" fontId="0" fillId="81" borderId="0" xfId="0" applyFill="1" applyAlignment="1">
      <alignment horizontal="left"/>
    </xf>
    <xf numFmtId="0" fontId="22" fillId="80" borderId="0" xfId="0" applyFont="1" applyFill="1" applyAlignment="1">
      <alignment horizontal="center"/>
    </xf>
    <xf numFmtId="0" fontId="86" fillId="80" borderId="0" xfId="0" applyFont="1" applyFill="1" applyAlignment="1">
      <alignment horizontal="center"/>
    </xf>
    <xf numFmtId="2" fontId="0" fillId="40" borderId="0" xfId="0" applyNumberFormat="1" applyFill="1" applyAlignment="1">
      <alignment horizontal="left"/>
    </xf>
    <xf numFmtId="2" fontId="0" fillId="45" borderId="0" xfId="0" applyNumberFormat="1" applyFill="1" applyAlignment="1">
      <alignment horizontal="left"/>
    </xf>
    <xf numFmtId="0" fontId="55" fillId="39" borderId="0" xfId="0" applyFont="1" applyFill="1" applyAlignment="1">
      <alignment vertical="top" wrapText="1"/>
    </xf>
    <xf numFmtId="2" fontId="0" fillId="47" borderId="0" xfId="0" applyNumberFormat="1" applyFill="1"/>
    <xf numFmtId="2" fontId="0" fillId="0" borderId="0" xfId="0" applyNumberFormat="1"/>
    <xf numFmtId="0" fontId="28" fillId="66" borderId="0" xfId="0" applyFont="1" applyFill="1"/>
    <xf numFmtId="8" fontId="0" fillId="0" borderId="0" xfId="0" applyNumberFormat="1" applyAlignment="1">
      <alignment horizontal="left"/>
    </xf>
    <xf numFmtId="2" fontId="55" fillId="39" borderId="0" xfId="0" applyNumberFormat="1" applyFont="1" applyFill="1" applyAlignment="1">
      <alignment vertical="top" wrapText="1"/>
    </xf>
    <xf numFmtId="2" fontId="0" fillId="71" borderId="0" xfId="0" applyNumberFormat="1" applyFill="1"/>
    <xf numFmtId="0" fontId="28" fillId="59" borderId="0" xfId="0" applyFont="1" applyFill="1" applyAlignment="1">
      <alignment wrapText="1"/>
    </xf>
    <xf numFmtId="2" fontId="0" fillId="80" borderId="0" xfId="0" applyNumberFormat="1" applyFill="1"/>
    <xf numFmtId="0" fontId="0" fillId="80" borderId="0" xfId="0" applyFill="1"/>
    <xf numFmtId="0" fontId="22" fillId="0" borderId="0" xfId="0" applyFont="1" applyAlignment="1">
      <alignment wrapText="1"/>
    </xf>
    <xf numFmtId="1" fontId="0" fillId="0" borderId="0" xfId="0" applyNumberFormat="1" applyAlignment="1">
      <alignment horizontal="left"/>
    </xf>
    <xf numFmtId="165" fontId="19" fillId="0" borderId="0" xfId="139" applyNumberFormat="1" applyAlignment="1">
      <alignment horizontal="left"/>
    </xf>
    <xf numFmtId="0" fontId="19" fillId="0" borderId="0" xfId="139" applyAlignment="1">
      <alignment horizontal="left"/>
    </xf>
    <xf numFmtId="0" fontId="20" fillId="0" borderId="0" xfId="125" applyAlignment="1">
      <alignment horizontal="left"/>
    </xf>
    <xf numFmtId="165" fontId="0" fillId="0" borderId="26" xfId="0" applyNumberFormat="1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168" fontId="0" fillId="0" borderId="0" xfId="0" applyNumberFormat="1" applyAlignment="1">
      <alignment horizontal="left"/>
    </xf>
    <xf numFmtId="0" fontId="6" fillId="0" borderId="0" xfId="153" applyFont="1" applyAlignment="1">
      <alignment horizontal="left"/>
    </xf>
    <xf numFmtId="0" fontId="55" fillId="0" borderId="24" xfId="0" applyFont="1" applyBorder="1" applyAlignment="1">
      <alignment horizontal="center" vertical="top" wrapText="1"/>
    </xf>
    <xf numFmtId="0" fontId="55" fillId="0" borderId="25" xfId="0" applyFont="1" applyBorder="1" applyAlignment="1">
      <alignment horizontal="center" vertical="top" wrapText="1"/>
    </xf>
    <xf numFmtId="0" fontId="87" fillId="45" borderId="0" xfId="0" applyFont="1" applyFill="1"/>
    <xf numFmtId="0" fontId="22" fillId="82" borderId="0" xfId="0" applyFont="1" applyFill="1"/>
    <xf numFmtId="0" fontId="0" fillId="82" borderId="0" xfId="0" applyFill="1"/>
    <xf numFmtId="0" fontId="22" fillId="71" borderId="0" xfId="0" applyFont="1" applyFill="1"/>
    <xf numFmtId="0" fontId="0" fillId="71" borderId="0" xfId="0" applyFill="1"/>
    <xf numFmtId="0" fontId="0" fillId="82" borderId="0" xfId="0" applyFill="1" applyAlignment="1">
      <alignment horizontal="right"/>
    </xf>
    <xf numFmtId="0" fontId="0" fillId="71" borderId="0" xfId="0" applyFill="1" applyAlignment="1">
      <alignment horizontal="right"/>
    </xf>
    <xf numFmtId="1" fontId="0" fillId="82" borderId="0" xfId="0" applyNumberFormat="1" applyFill="1" applyAlignment="1">
      <alignment horizontal="right"/>
    </xf>
    <xf numFmtId="0" fontId="22" fillId="47" borderId="0" xfId="0" applyFont="1" applyFill="1" applyAlignment="1">
      <alignment horizontal="right"/>
    </xf>
    <xf numFmtId="1" fontId="0" fillId="71" borderId="0" xfId="0" applyNumberFormat="1" applyFill="1" applyAlignment="1">
      <alignment horizontal="right"/>
    </xf>
    <xf numFmtId="0" fontId="28" fillId="59" borderId="0" xfId="0" applyFont="1" applyFill="1"/>
    <xf numFmtId="2" fontId="0" fillId="0" borderId="0" xfId="0" applyNumberFormat="1" applyAlignment="1">
      <alignment horizontal="right"/>
    </xf>
    <xf numFmtId="0" fontId="28" fillId="59" borderId="0" xfId="0" applyFont="1" applyFill="1" applyAlignment="1">
      <alignment horizontal="right"/>
    </xf>
    <xf numFmtId="1" fontId="0" fillId="0" borderId="0" xfId="0" applyNumberFormat="1"/>
    <xf numFmtId="0" fontId="86" fillId="60" borderId="0" xfId="0" applyFont="1" applyFill="1" applyAlignment="1">
      <alignment horizontal="left"/>
    </xf>
    <xf numFmtId="0" fontId="88" fillId="59" borderId="0" xfId="0" applyFont="1" applyFill="1" applyAlignment="1">
      <alignment horizontal="left"/>
    </xf>
    <xf numFmtId="1" fontId="64" fillId="68" borderId="0" xfId="0" applyNumberFormat="1" applyFont="1" applyFill="1" applyAlignment="1">
      <alignment horizontal="left"/>
    </xf>
    <xf numFmtId="0" fontId="89" fillId="0" borderId="0" xfId="0" applyFont="1"/>
    <xf numFmtId="0" fontId="90" fillId="48" borderId="0" xfId="0" applyFont="1" applyFill="1" applyAlignment="1">
      <alignment horizontal="left"/>
    </xf>
    <xf numFmtId="0" fontId="91" fillId="0" borderId="0" xfId="0" applyFont="1" applyAlignment="1">
      <alignment horizontal="left"/>
    </xf>
    <xf numFmtId="0" fontId="93" fillId="66" borderId="0" xfId="0" applyFont="1" applyFill="1" applyAlignment="1">
      <alignment horizontal="left"/>
    </xf>
    <xf numFmtId="0" fontId="92" fillId="48" borderId="0" xfId="0" applyFont="1" applyFill="1" applyAlignment="1">
      <alignment horizontal="left"/>
    </xf>
    <xf numFmtId="0" fontId="94" fillId="0" borderId="0" xfId="0" applyFont="1" applyAlignment="1">
      <alignment horizontal="left"/>
    </xf>
    <xf numFmtId="0" fontId="28" fillId="41" borderId="0" xfId="0" applyFont="1" applyFill="1"/>
    <xf numFmtId="0" fontId="22" fillId="0" borderId="0" xfId="0" applyFont="1" applyAlignment="1">
      <alignment horizontal="right"/>
    </xf>
    <xf numFmtId="0" fontId="95" fillId="66" borderId="0" xfId="0" applyFont="1" applyFill="1" applyAlignment="1">
      <alignment horizontal="left"/>
    </xf>
    <xf numFmtId="0" fontId="96" fillId="0" borderId="0" xfId="0" applyFont="1" applyAlignment="1">
      <alignment horizontal="left"/>
    </xf>
    <xf numFmtId="0" fontId="96" fillId="0" borderId="0" xfId="0" applyFont="1"/>
    <xf numFmtId="166" fontId="28" fillId="66" borderId="0" xfId="0" applyNumberFormat="1" applyFont="1" applyFill="1" applyAlignment="1">
      <alignment horizontal="left"/>
    </xf>
    <xf numFmtId="0" fontId="0" fillId="80" borderId="0" xfId="0" applyFill="1" applyAlignment="1">
      <alignment horizontal="left"/>
    </xf>
    <xf numFmtId="0" fontId="97" fillId="4" borderId="0" xfId="63" applyFont="1" applyFill="1"/>
    <xf numFmtId="0" fontId="87" fillId="0" borderId="0" xfId="0" applyFont="1" applyAlignment="1">
      <alignment horizontal="left"/>
    </xf>
    <xf numFmtId="0" fontId="0" fillId="83" borderId="0" xfId="0" applyFill="1" applyAlignment="1">
      <alignment horizontal="left"/>
    </xf>
    <xf numFmtId="0" fontId="61" fillId="83" borderId="19" xfId="0" applyFont="1" applyFill="1" applyBorder="1" applyAlignment="1">
      <alignment vertical="top" wrapText="1"/>
    </xf>
    <xf numFmtId="0" fontId="33" fillId="83" borderId="0" xfId="46" applyFill="1" applyAlignment="1">
      <alignment horizontal="left"/>
    </xf>
    <xf numFmtId="0" fontId="0" fillId="83" borderId="0" xfId="0" applyFill="1" applyAlignment="1">
      <alignment horizontal="left" wrapText="1"/>
    </xf>
    <xf numFmtId="0" fontId="0" fillId="83" borderId="0" xfId="0" applyNumberFormat="1" applyFill="1" applyAlignment="1">
      <alignment horizontal="left" wrapText="1"/>
    </xf>
    <xf numFmtId="0" fontId="0" fillId="83" borderId="0" xfId="0" applyFill="1" applyAlignment="1">
      <alignment horizontal="center"/>
    </xf>
    <xf numFmtId="0" fontId="0" fillId="83" borderId="0" xfId="0" applyFill="1" applyAlignment="1"/>
    <xf numFmtId="0" fontId="61" fillId="83" borderId="0" xfId="0" applyFont="1" applyFill="1" applyAlignment="1">
      <alignment vertical="top" wrapText="1"/>
    </xf>
    <xf numFmtId="165" fontId="33" fillId="83" borderId="0" xfId="46" applyNumberFormat="1" applyFill="1" applyAlignment="1">
      <alignment horizontal="left"/>
    </xf>
    <xf numFmtId="0" fontId="87" fillId="81" borderId="0" xfId="0" applyFont="1" applyFill="1" applyAlignment="1">
      <alignment horizontal="left"/>
    </xf>
    <xf numFmtId="2" fontId="0" fillId="83" borderId="0" xfId="0" applyNumberFormat="1" applyFill="1" applyAlignment="1">
      <alignment horizontal="left"/>
    </xf>
    <xf numFmtId="0" fontId="28" fillId="81" borderId="0" xfId="0" applyFont="1" applyFill="1" applyAlignment="1">
      <alignment horizontal="left"/>
    </xf>
    <xf numFmtId="0" fontId="28" fillId="39" borderId="0" xfId="0" applyFont="1" applyFill="1" applyAlignment="1"/>
    <xf numFmtId="0" fontId="87" fillId="39" borderId="0" xfId="0" applyFont="1" applyFill="1" applyAlignment="1"/>
    <xf numFmtId="0" fontId="28" fillId="84" borderId="0" xfId="0" applyFont="1" applyFill="1" applyAlignment="1">
      <alignment horizontal="left"/>
    </xf>
    <xf numFmtId="0" fontId="5" fillId="0" borderId="0" xfId="172"/>
    <xf numFmtId="0" fontId="0" fillId="46" borderId="0" xfId="0" applyFill="1" applyAlignment="1">
      <alignment horizontal="left"/>
    </xf>
    <xf numFmtId="0" fontId="28" fillId="46" borderId="0" xfId="0" applyFont="1" applyFill="1" applyAlignment="1">
      <alignment horizontal="left"/>
    </xf>
    <xf numFmtId="0" fontId="53" fillId="46" borderId="0" xfId="156" applyFill="1"/>
    <xf numFmtId="0" fontId="64" fillId="58" borderId="0" xfId="0" applyFont="1" applyFill="1" applyAlignment="1">
      <alignment horizontal="left"/>
    </xf>
    <xf numFmtId="0" fontId="71" fillId="0" borderId="0" xfId="0" applyFont="1" applyFill="1" applyBorder="1" applyAlignment="1">
      <alignment horizontal="center" vertical="top" wrapText="1"/>
    </xf>
    <xf numFmtId="0" fontId="81" fillId="58" borderId="0" xfId="156" applyFont="1" applyFill="1"/>
    <xf numFmtId="0" fontId="0" fillId="65" borderId="0" xfId="0" applyFill="1" applyAlignment="1">
      <alignment horizontal="left"/>
    </xf>
    <xf numFmtId="0" fontId="22" fillId="0" borderId="0" xfId="0" applyFont="1" applyAlignment="1">
      <alignment horizontal="left" wrapText="1"/>
    </xf>
    <xf numFmtId="0" fontId="0" fillId="59" borderId="0" xfId="0" applyFill="1" applyAlignment="1">
      <alignment horizontal="center"/>
    </xf>
    <xf numFmtId="0" fontId="51" fillId="0" borderId="0" xfId="0" applyFont="1" applyAlignment="1">
      <alignment horizontal="left"/>
    </xf>
    <xf numFmtId="0" fontId="0" fillId="81" borderId="0" xfId="0" applyFill="1"/>
    <xf numFmtId="167" fontId="0" fillId="81" borderId="0" xfId="0" applyNumberFormat="1" applyFill="1"/>
    <xf numFmtId="0" fontId="22" fillId="81" borderId="0" xfId="0" applyFont="1" applyFill="1" applyAlignment="1">
      <alignment horizontal="left"/>
    </xf>
    <xf numFmtId="0" fontId="53" fillId="39" borderId="0" xfId="156" applyFill="1"/>
    <xf numFmtId="0" fontId="78" fillId="48" borderId="0" xfId="156" applyFont="1" applyFill="1"/>
    <xf numFmtId="0" fontId="53" fillId="82" borderId="0" xfId="156" applyFill="1"/>
    <xf numFmtId="0" fontId="53" fillId="0" borderId="0" xfId="156" applyAlignment="1">
      <alignment horizontal="center"/>
    </xf>
    <xf numFmtId="0" fontId="82" fillId="0" borderId="0" xfId="156" applyFont="1" applyAlignment="1">
      <alignment horizontal="center"/>
    </xf>
    <xf numFmtId="0" fontId="78" fillId="0" borderId="0" xfId="156" applyFont="1" applyAlignment="1">
      <alignment horizontal="center"/>
    </xf>
    <xf numFmtId="0" fontId="82" fillId="39" borderId="0" xfId="156" applyFont="1" applyFill="1" applyAlignment="1">
      <alignment horizontal="center"/>
    </xf>
    <xf numFmtId="0" fontId="78" fillId="82" borderId="0" xfId="156" applyFont="1" applyFill="1" applyAlignment="1">
      <alignment horizontal="center"/>
    </xf>
    <xf numFmtId="0" fontId="53" fillId="82" borderId="0" xfId="156" applyFill="1" applyAlignment="1">
      <alignment horizontal="center"/>
    </xf>
    <xf numFmtId="166" fontId="53" fillId="46" borderId="0" xfId="156" applyNumberFormat="1" applyFill="1"/>
    <xf numFmtId="166" fontId="53" fillId="45" borderId="0" xfId="156" applyNumberFormat="1" applyFill="1"/>
    <xf numFmtId="166" fontId="69" fillId="48" borderId="0" xfId="156" applyNumberFormat="1" applyFont="1" applyFill="1" applyAlignment="1">
      <alignment horizontal="center"/>
    </xf>
    <xf numFmtId="0" fontId="98" fillId="39" borderId="0" xfId="0" applyFont="1" applyFill="1" applyAlignment="1">
      <alignment horizontal="left"/>
    </xf>
    <xf numFmtId="0" fontId="78" fillId="47" borderId="0" xfId="156" applyFont="1" applyFill="1" applyAlignment="1">
      <alignment horizontal="center"/>
    </xf>
    <xf numFmtId="0" fontId="53" fillId="57" borderId="0" xfId="156" applyFill="1"/>
    <xf numFmtId="0" fontId="55" fillId="57" borderId="0" xfId="0" applyFont="1" applyFill="1" applyAlignment="1">
      <alignment vertical="top" wrapText="1"/>
    </xf>
    <xf numFmtId="166" fontId="53" fillId="57" borderId="0" xfId="156" applyNumberFormat="1" applyFill="1"/>
    <xf numFmtId="0" fontId="53" fillId="75" borderId="0" xfId="156" applyFill="1"/>
    <xf numFmtId="0" fontId="71" fillId="75" borderId="25" xfId="0" applyFont="1" applyFill="1" applyBorder="1" applyAlignment="1">
      <alignment horizontal="center" vertical="top" wrapText="1"/>
    </xf>
    <xf numFmtId="0" fontId="71" fillId="75" borderId="0" xfId="0" applyFont="1" applyFill="1" applyAlignment="1">
      <alignment horizontal="center" vertical="top" wrapText="1"/>
    </xf>
    <xf numFmtId="2" fontId="69" fillId="39" borderId="0" xfId="153" applyNumberFormat="1" applyFont="1" applyFill="1"/>
    <xf numFmtId="0" fontId="4" fillId="0" borderId="0" xfId="153" applyFont="1"/>
    <xf numFmtId="0" fontId="4" fillId="39" borderId="0" xfId="153" applyFont="1" applyFill="1"/>
    <xf numFmtId="0" fontId="3" fillId="0" borderId="0" xfId="153" applyFont="1"/>
    <xf numFmtId="0" fontId="2" fillId="69" borderId="0" xfId="156" applyFont="1" applyFill="1" applyAlignment="1">
      <alignment horizontal="center"/>
    </xf>
    <xf numFmtId="166" fontId="53" fillId="0" borderId="0" xfId="156" applyNumberFormat="1" applyAlignment="1">
      <alignment horizontal="left"/>
    </xf>
    <xf numFmtId="0" fontId="1" fillId="0" borderId="0" xfId="156" applyFont="1" applyAlignment="1">
      <alignment horizontal="left"/>
    </xf>
    <xf numFmtId="0" fontId="99" fillId="0" borderId="0" xfId="156" applyFont="1" applyAlignment="1">
      <alignment horizontal="left"/>
    </xf>
    <xf numFmtId="17" fontId="99" fillId="0" borderId="0" xfId="156" applyNumberFormat="1" applyFont="1" applyAlignment="1">
      <alignment horizontal="left"/>
    </xf>
    <xf numFmtId="17" fontId="1" fillId="0" borderId="0" xfId="156" applyNumberFormat="1" applyFont="1" applyAlignment="1">
      <alignment horizontal="left"/>
    </xf>
    <xf numFmtId="2" fontId="100" fillId="39" borderId="0" xfId="156" applyNumberFormat="1" applyFont="1" applyFill="1"/>
    <xf numFmtId="0" fontId="82" fillId="0" borderId="0" xfId="156" applyFont="1" applyAlignment="1">
      <alignment horizontal="right"/>
    </xf>
    <xf numFmtId="1" fontId="53" fillId="0" borderId="0" xfId="156" applyNumberFormat="1"/>
    <xf numFmtId="0" fontId="53" fillId="0" borderId="0" xfId="156" applyAlignment="1">
      <alignment horizontal="right"/>
    </xf>
    <xf numFmtId="0" fontId="71" fillId="0" borderId="25" xfId="0" applyFont="1" applyBorder="1" applyAlignment="1">
      <alignment horizontal="right" vertical="top" wrapText="1"/>
    </xf>
    <xf numFmtId="0" fontId="71" fillId="0" borderId="0" xfId="0" applyFont="1" applyAlignment="1">
      <alignment horizontal="right" vertical="top" wrapText="1"/>
    </xf>
    <xf numFmtId="0" fontId="55" fillId="0" borderId="0" xfId="0" applyFont="1" applyAlignment="1">
      <alignment horizontal="right" vertical="top" wrapText="1"/>
    </xf>
    <xf numFmtId="0" fontId="69" fillId="75" borderId="9" xfId="156" applyFont="1" applyFill="1" applyBorder="1"/>
    <xf numFmtId="0" fontId="69" fillId="57" borderId="9" xfId="156" applyFont="1" applyFill="1" applyBorder="1"/>
    <xf numFmtId="0" fontId="101" fillId="39" borderId="0" xfId="156" applyFont="1" applyFill="1" applyAlignment="1">
      <alignment horizontal="left"/>
    </xf>
    <xf numFmtId="0" fontId="77" fillId="72" borderId="0" xfId="156" applyFont="1" applyFill="1" applyAlignment="1">
      <alignment horizontal="left"/>
    </xf>
    <xf numFmtId="166" fontId="0" fillId="57" borderId="0" xfId="0" applyNumberFormat="1" applyFill="1"/>
    <xf numFmtId="0" fontId="28" fillId="59" borderId="0" xfId="0" applyFont="1" applyFill="1" applyAlignment="1">
      <alignment horizontal="center"/>
    </xf>
    <xf numFmtId="2" fontId="28" fillId="59" borderId="0" xfId="0" applyNumberFormat="1" applyFont="1" applyFill="1" applyAlignment="1">
      <alignment horizontal="center"/>
    </xf>
    <xf numFmtId="0" fontId="22" fillId="57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0" fillId="82" borderId="0" xfId="0" applyFill="1" applyAlignment="1">
      <alignment horizontal="left"/>
    </xf>
    <xf numFmtId="0" fontId="71" fillId="0" borderId="25" xfId="0" applyFont="1" applyBorder="1" applyAlignment="1">
      <alignment horizontal="left" vertical="top" wrapText="1"/>
    </xf>
    <xf numFmtId="0" fontId="0" fillId="68" borderId="0" xfId="0" applyFill="1"/>
    <xf numFmtId="0" fontId="102" fillId="77" borderId="0" xfId="0" applyFont="1" applyFill="1" applyAlignment="1">
      <alignment horizontal="left"/>
    </xf>
    <xf numFmtId="0" fontId="87" fillId="39" borderId="0" xfId="0" applyFont="1" applyFill="1" applyAlignment="1">
      <alignment horizontal="center"/>
    </xf>
    <xf numFmtId="0" fontId="96" fillId="80" borderId="0" xfId="0" applyFont="1" applyFill="1"/>
    <xf numFmtId="0" fontId="103" fillId="80" borderId="0" xfId="0" applyFont="1" applyFill="1"/>
    <xf numFmtId="0" fontId="28" fillId="0" borderId="0" xfId="0" applyFont="1" applyAlignment="1">
      <alignment wrapText="1"/>
    </xf>
    <xf numFmtId="0" fontId="0" fillId="0" borderId="0" xfId="0" applyAlignment="1">
      <alignment wrapText="1"/>
    </xf>
    <xf numFmtId="2" fontId="0" fillId="57" borderId="0" xfId="0" applyNumberFormat="1" applyFill="1" applyAlignment="1">
      <alignment horizontal="center"/>
    </xf>
    <xf numFmtId="2" fontId="0" fillId="57" borderId="0" xfId="0" applyNumberFormat="1" applyFill="1"/>
    <xf numFmtId="0" fontId="55" fillId="0" borderId="0" xfId="0" applyFont="1" applyFill="1" applyBorder="1" applyAlignment="1">
      <alignment vertical="top" wrapText="1"/>
    </xf>
    <xf numFmtId="0" fontId="28" fillId="47" borderId="0" xfId="0" applyFont="1" applyFill="1" applyAlignment="1">
      <alignment horizontal="left"/>
    </xf>
    <xf numFmtId="0" fontId="0" fillId="47" borderId="0" xfId="0" applyFill="1" applyAlignment="1">
      <alignment horizontal="left"/>
    </xf>
  </cellXfs>
  <cellStyles count="173">
    <cellStyle name="20% - Accent1" xfId="1" builtinId="30" customBuiltin="1"/>
    <cellStyle name="20% - Accent1 2" xfId="127"/>
    <cellStyle name="20% - Accent1 3" xfId="141"/>
    <cellStyle name="20% - Accent1 4" xfId="160"/>
    <cellStyle name="20% - Accent2" xfId="2" builtinId="34" customBuiltin="1"/>
    <cellStyle name="20% - Accent2 2" xfId="129"/>
    <cellStyle name="20% - Accent2 3" xfId="143"/>
    <cellStyle name="20% - Accent2 4" xfId="162"/>
    <cellStyle name="20% - Accent3" xfId="3" builtinId="38" customBuiltin="1"/>
    <cellStyle name="20% - Accent3 2" xfId="131"/>
    <cellStyle name="20% - Accent3 3" xfId="145"/>
    <cellStyle name="20% - Accent3 4" xfId="164"/>
    <cellStyle name="20% - Accent4" xfId="4" builtinId="42" customBuiltin="1"/>
    <cellStyle name="20% - Accent4 2" xfId="133"/>
    <cellStyle name="20% - Accent4 3" xfId="147"/>
    <cellStyle name="20% - Accent4 4" xfId="166"/>
    <cellStyle name="20% - Accent5" xfId="5" builtinId="46" customBuiltin="1"/>
    <cellStyle name="20% - Accent5 2" xfId="135"/>
    <cellStyle name="20% - Accent5 3" xfId="149"/>
    <cellStyle name="20% - Accent5 4" xfId="168"/>
    <cellStyle name="20% - Accent6" xfId="6" builtinId="50" customBuiltin="1"/>
    <cellStyle name="20% - Accent6 2" xfId="137"/>
    <cellStyle name="20% - Accent6 3" xfId="151"/>
    <cellStyle name="20% - Accent6 4" xfId="170"/>
    <cellStyle name="40% - Accent1" xfId="7" builtinId="31" customBuiltin="1"/>
    <cellStyle name="40% - Accent1 2" xfId="128"/>
    <cellStyle name="40% - Accent1 3" xfId="142"/>
    <cellStyle name="40% - Accent1 4" xfId="161"/>
    <cellStyle name="40% - Accent2" xfId="8" builtinId="35" customBuiltin="1"/>
    <cellStyle name="40% - Accent2 2" xfId="130"/>
    <cellStyle name="40% - Accent2 3" xfId="144"/>
    <cellStyle name="40% - Accent2 4" xfId="163"/>
    <cellStyle name="40% - Accent3" xfId="9" builtinId="39" customBuiltin="1"/>
    <cellStyle name="40% - Accent3 2" xfId="132"/>
    <cellStyle name="40% - Accent3 3" xfId="146"/>
    <cellStyle name="40% - Accent3 4" xfId="165"/>
    <cellStyle name="40% - Accent4" xfId="10" builtinId="43" customBuiltin="1"/>
    <cellStyle name="40% - Accent4 2" xfId="134"/>
    <cellStyle name="40% - Accent4 3" xfId="148"/>
    <cellStyle name="40% - Accent4 4" xfId="167"/>
    <cellStyle name="40% - Accent5" xfId="11" builtinId="47" customBuiltin="1"/>
    <cellStyle name="40% - Accent5 2" xfId="136"/>
    <cellStyle name="40% - Accent5 3" xfId="150"/>
    <cellStyle name="40% - Accent5 4" xfId="169"/>
    <cellStyle name="40% - Accent6" xfId="12" builtinId="51" customBuiltin="1"/>
    <cellStyle name="40% - Accent6 2" xfId="138"/>
    <cellStyle name="40% - Accent6 3" xfId="152"/>
    <cellStyle name="40% - Accent6 4" xfId="1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89" xfId="156"/>
    <cellStyle name="Normal 9" xfId="119"/>
    <cellStyle name="Normal 90" xfId="157"/>
    <cellStyle name="Normal 91" xfId="172"/>
    <cellStyle name="Note 2" xfId="120"/>
    <cellStyle name="Note 3" xfId="126"/>
    <cellStyle name="Note 4" xfId="140"/>
    <cellStyle name="Note 5" xfId="159"/>
    <cellStyle name="Output" xfId="121" builtinId="21" customBuiltin="1"/>
    <cellStyle name="Title" xfId="122" builtinId="15" customBuiltin="1"/>
    <cellStyle name="Title 2" xfId="158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66FF66"/>
      <color rgb="FFFFFF66"/>
      <color rgb="FFFFFF00"/>
      <color rgb="FFFF6600"/>
      <color rgb="FFFF9900"/>
      <color rgb="FFFF9933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2017, 109 GDD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67177389534432"/>
          <c:y val="2.8194444444444446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2819475849626369E-2"/>
                  <c:y val="0.3756441374091633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co502_2020!$AB$2526:$AB$2581</c:f>
              <c:numCache>
                <c:formatCode>0.00000</c:formatCode>
                <c:ptCount val="56"/>
                <c:pt idx="0">
                  <c:v>0.31624632352941201</c:v>
                </c:pt>
                <c:pt idx="1">
                  <c:v>0.310147492625369</c:v>
                </c:pt>
                <c:pt idx="2">
                  <c:v>0.40586296296296298</c:v>
                </c:pt>
                <c:pt idx="3">
                  <c:v>0.40486590038314202</c:v>
                </c:pt>
                <c:pt idx="4">
                  <c:v>0.63193233082706801</c:v>
                </c:pt>
                <c:pt idx="5">
                  <c:v>0.64729571984435796</c:v>
                </c:pt>
                <c:pt idx="6">
                  <c:v>0.61060885608856097</c:v>
                </c:pt>
                <c:pt idx="7">
                  <c:v>0.39346274509803902</c:v>
                </c:pt>
                <c:pt idx="8">
                  <c:v>0.51119841269841304</c:v>
                </c:pt>
                <c:pt idx="9">
                  <c:v>0.52900746268656695</c:v>
                </c:pt>
                <c:pt idx="10">
                  <c:v>0.638922480620155</c:v>
                </c:pt>
                <c:pt idx="11">
                  <c:v>0.66050735294117602</c:v>
                </c:pt>
                <c:pt idx="12">
                  <c:v>0.66008076923076897</c:v>
                </c:pt>
                <c:pt idx="13">
                  <c:v>0.51183955223880595</c:v>
                </c:pt>
                <c:pt idx="14">
                  <c:v>0.26287547169811298</c:v>
                </c:pt>
                <c:pt idx="15">
                  <c:v>0.27845634920634899</c:v>
                </c:pt>
                <c:pt idx="16">
                  <c:v>0.33773106060606101</c:v>
                </c:pt>
                <c:pt idx="17">
                  <c:v>0.44943968871595302</c:v>
                </c:pt>
                <c:pt idx="18">
                  <c:v>0.48466265060240998</c:v>
                </c:pt>
                <c:pt idx="19">
                  <c:v>0.68847601476014797</c:v>
                </c:pt>
                <c:pt idx="20">
                  <c:v>0.62876086956521704</c:v>
                </c:pt>
                <c:pt idx="21">
                  <c:v>0.42823735408560298</c:v>
                </c:pt>
                <c:pt idx="22">
                  <c:v>0.59851481481481505</c:v>
                </c:pt>
                <c:pt idx="23">
                  <c:v>0.654529182879377</c:v>
                </c:pt>
                <c:pt idx="24">
                  <c:v>0.58625563909774403</c:v>
                </c:pt>
                <c:pt idx="25">
                  <c:v>0.59766412213740505</c:v>
                </c:pt>
                <c:pt idx="26">
                  <c:v>0.54238951310861405</c:v>
                </c:pt>
                <c:pt idx="27">
                  <c:v>0.53632342007434897</c:v>
                </c:pt>
                <c:pt idx="28">
                  <c:v>0.247726937269373</c:v>
                </c:pt>
                <c:pt idx="29">
                  <c:v>0.29377307692307703</c:v>
                </c:pt>
                <c:pt idx="30">
                  <c:v>0.41975486381323002</c:v>
                </c:pt>
                <c:pt idx="31">
                  <c:v>0.58143018867924501</c:v>
                </c:pt>
                <c:pt idx="32">
                  <c:v>0.62534469696969697</c:v>
                </c:pt>
                <c:pt idx="33">
                  <c:v>0.60409056603773603</c:v>
                </c:pt>
                <c:pt idx="34">
                  <c:v>0.67101123595505596</c:v>
                </c:pt>
                <c:pt idx="35">
                  <c:v>0.57367037037037005</c:v>
                </c:pt>
                <c:pt idx="36">
                  <c:v>0.55098888888888897</c:v>
                </c:pt>
                <c:pt idx="37">
                  <c:v>0.60178148148148103</c:v>
                </c:pt>
                <c:pt idx="38">
                  <c:v>0.67958052434456895</c:v>
                </c:pt>
                <c:pt idx="39">
                  <c:v>0.62261627906976702</c:v>
                </c:pt>
                <c:pt idx="40">
                  <c:v>0.69715355805243495</c:v>
                </c:pt>
                <c:pt idx="41">
                  <c:v>0.59450184501845005</c:v>
                </c:pt>
                <c:pt idx="42">
                  <c:v>0.28860714285714301</c:v>
                </c:pt>
                <c:pt idx="43">
                  <c:v>0.30455686274509802</c:v>
                </c:pt>
                <c:pt idx="44">
                  <c:v>0.33291439688716001</c:v>
                </c:pt>
                <c:pt idx="45">
                  <c:v>0.42400396825396802</c:v>
                </c:pt>
                <c:pt idx="46">
                  <c:v>0.58201145038167901</c:v>
                </c:pt>
                <c:pt idx="47">
                  <c:v>0.58862030075187999</c:v>
                </c:pt>
                <c:pt idx="48">
                  <c:v>0.68323664122137395</c:v>
                </c:pt>
                <c:pt idx="49">
                  <c:v>0.45164179104477598</c:v>
                </c:pt>
                <c:pt idx="50">
                  <c:v>0.56674427480916001</c:v>
                </c:pt>
                <c:pt idx="51">
                  <c:v>0.61029019607843105</c:v>
                </c:pt>
                <c:pt idx="52">
                  <c:v>0.55462213740458</c:v>
                </c:pt>
                <c:pt idx="53">
                  <c:v>0.62441281138789995</c:v>
                </c:pt>
                <c:pt idx="54">
                  <c:v>0.68105263157894702</c:v>
                </c:pt>
                <c:pt idx="55">
                  <c:v>0.56696654275092895</c:v>
                </c:pt>
              </c:numCache>
            </c:numRef>
          </c:xVal>
          <c:yVal>
            <c:numRef>
              <c:f>co502_2020!$H$2526:$H$2581</c:f>
              <c:numCache>
                <c:formatCode>General</c:formatCode>
                <c:ptCount val="56"/>
                <c:pt idx="0">
                  <c:v>23.857166670000002</c:v>
                </c:pt>
                <c:pt idx="1">
                  <c:v>12.68483333</c:v>
                </c:pt>
                <c:pt idx="2">
                  <c:v>38.1755</c:v>
                </c:pt>
                <c:pt idx="3">
                  <c:v>36.441166670000001</c:v>
                </c:pt>
                <c:pt idx="4">
                  <c:v>66.912999999999997</c:v>
                </c:pt>
                <c:pt idx="5">
                  <c:v>67.78016667</c:v>
                </c:pt>
                <c:pt idx="6">
                  <c:v>83.731999999999999</c:v>
                </c:pt>
                <c:pt idx="7">
                  <c:v>47.1295</c:v>
                </c:pt>
                <c:pt idx="8">
                  <c:v>55.680166669999998</c:v>
                </c:pt>
                <c:pt idx="9">
                  <c:v>60.802500000000002</c:v>
                </c:pt>
                <c:pt idx="10">
                  <c:v>71.692499999999995</c:v>
                </c:pt>
                <c:pt idx="11">
                  <c:v>83.772333329999995</c:v>
                </c:pt>
                <c:pt idx="12">
                  <c:v>89.721500000000006</c:v>
                </c:pt>
                <c:pt idx="13">
                  <c:v>55.962499999999999</c:v>
                </c:pt>
                <c:pt idx="14">
                  <c:v>15.22583333</c:v>
                </c:pt>
                <c:pt idx="15">
                  <c:v>16.698</c:v>
                </c:pt>
                <c:pt idx="16">
                  <c:v>29.503833329999999</c:v>
                </c:pt>
                <c:pt idx="17">
                  <c:v>35.251333330000001</c:v>
                </c:pt>
                <c:pt idx="18">
                  <c:v>52.977833330000003</c:v>
                </c:pt>
                <c:pt idx="19">
                  <c:v>79.718833329999995</c:v>
                </c:pt>
                <c:pt idx="20">
                  <c:v>83.066500000000005</c:v>
                </c:pt>
                <c:pt idx="21">
                  <c:v>44.104500000000002</c:v>
                </c:pt>
                <c:pt idx="22">
                  <c:v>71.349666670000005</c:v>
                </c:pt>
                <c:pt idx="23">
                  <c:v>73.386499999999998</c:v>
                </c:pt>
                <c:pt idx="24">
                  <c:v>59.975666670000003</c:v>
                </c:pt>
                <c:pt idx="25">
                  <c:v>78.226500000000001</c:v>
                </c:pt>
                <c:pt idx="26">
                  <c:v>73.084000000000003</c:v>
                </c:pt>
                <c:pt idx="27">
                  <c:v>77.883666669999997</c:v>
                </c:pt>
                <c:pt idx="28">
                  <c:v>9.3573333329999997</c:v>
                </c:pt>
                <c:pt idx="29">
                  <c:v>18.250833329999999</c:v>
                </c:pt>
                <c:pt idx="30">
                  <c:v>33.315333330000001</c:v>
                </c:pt>
                <c:pt idx="31">
                  <c:v>56.184333330000001</c:v>
                </c:pt>
                <c:pt idx="32">
                  <c:v>65.864333329999994</c:v>
                </c:pt>
                <c:pt idx="33">
                  <c:v>71.168166670000005</c:v>
                </c:pt>
                <c:pt idx="34">
                  <c:v>75.544333330000001</c:v>
                </c:pt>
                <c:pt idx="35">
                  <c:v>64.452666669999999</c:v>
                </c:pt>
                <c:pt idx="36">
                  <c:v>65.299666669999993</c:v>
                </c:pt>
                <c:pt idx="37">
                  <c:v>70.462333330000007</c:v>
                </c:pt>
                <c:pt idx="38">
                  <c:v>67.78016667</c:v>
                </c:pt>
                <c:pt idx="39">
                  <c:v>64.412333329999996</c:v>
                </c:pt>
                <c:pt idx="40">
                  <c:v>78.327333330000002</c:v>
                </c:pt>
                <c:pt idx="41">
                  <c:v>58.039666670000003</c:v>
                </c:pt>
                <c:pt idx="42">
                  <c:v>15.28633333</c:v>
                </c:pt>
                <c:pt idx="43">
                  <c:v>23.615166670000001</c:v>
                </c:pt>
                <c:pt idx="44">
                  <c:v>22.748000000000001</c:v>
                </c:pt>
                <c:pt idx="45">
                  <c:v>41.381999999999998</c:v>
                </c:pt>
                <c:pt idx="46">
                  <c:v>58.584166670000002</c:v>
                </c:pt>
                <c:pt idx="47">
                  <c:v>66.711333330000002</c:v>
                </c:pt>
                <c:pt idx="48">
                  <c:v>76.532499999999999</c:v>
                </c:pt>
                <c:pt idx="49">
                  <c:v>48.016833329999997</c:v>
                </c:pt>
                <c:pt idx="50">
                  <c:v>60.78233333</c:v>
                </c:pt>
                <c:pt idx="51">
                  <c:v>73.81</c:v>
                </c:pt>
                <c:pt idx="52">
                  <c:v>59.995833330000004</c:v>
                </c:pt>
                <c:pt idx="53">
                  <c:v>73.870500000000007</c:v>
                </c:pt>
                <c:pt idx="54">
                  <c:v>81.090166670000002</c:v>
                </c:pt>
                <c:pt idx="55">
                  <c:v>56.184333330000001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5E-4203-86D0-201A959F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2010, 88 GDD</a:t>
            </a:r>
          </a:p>
        </c:rich>
      </c:tx>
      <c:layout>
        <c:manualLayout>
          <c:xMode val="edge"/>
          <c:yMode val="edge"/>
          <c:x val="0.1949790026246719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92825896762904"/>
          <c:y val="3.7453703703703704E-2"/>
          <c:w val="0.80280796150481193"/>
          <c:h val="0.8032717264508603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co502_2020!$X$2133:$X$2188</c:f>
              <c:numCache>
                <c:formatCode>General</c:formatCode>
                <c:ptCount val="56"/>
                <c:pt idx="0">
                  <c:v>0.31825500000000001</c:v>
                </c:pt>
                <c:pt idx="1">
                  <c:v>0.27204499999999998</c:v>
                </c:pt>
                <c:pt idx="2">
                  <c:v>0.37862499999999999</c:v>
                </c:pt>
                <c:pt idx="3">
                  <c:v>0.41994999999999999</c:v>
                </c:pt>
                <c:pt idx="4">
                  <c:v>0.55407499999999998</c:v>
                </c:pt>
                <c:pt idx="5">
                  <c:v>0.62154500000000001</c:v>
                </c:pt>
                <c:pt idx="6">
                  <c:v>0.73262000000000005</c:v>
                </c:pt>
                <c:pt idx="14">
                  <c:v>0.30938500000000002</c:v>
                </c:pt>
                <c:pt idx="15">
                  <c:v>0.33396500000000001</c:v>
                </c:pt>
                <c:pt idx="16">
                  <c:v>0.323965</c:v>
                </c:pt>
                <c:pt idx="17">
                  <c:v>0.46675999999999995</c:v>
                </c:pt>
                <c:pt idx="18">
                  <c:v>0.57363500000000001</c:v>
                </c:pt>
                <c:pt idx="19">
                  <c:v>0.72598000000000007</c:v>
                </c:pt>
                <c:pt idx="20">
                  <c:v>0.75021000000000004</c:v>
                </c:pt>
                <c:pt idx="28">
                  <c:v>0.36150500000000002</c:v>
                </c:pt>
                <c:pt idx="29">
                  <c:v>0.35816999999999999</c:v>
                </c:pt>
                <c:pt idx="30">
                  <c:v>0.420765</c:v>
                </c:pt>
                <c:pt idx="31">
                  <c:v>0.5968</c:v>
                </c:pt>
                <c:pt idx="32">
                  <c:v>0.61754500000000001</c:v>
                </c:pt>
                <c:pt idx="33">
                  <c:v>0.64997499999999997</c:v>
                </c:pt>
                <c:pt idx="34">
                  <c:v>0.73050499999999996</c:v>
                </c:pt>
                <c:pt idx="42">
                  <c:v>0.40029000000000003</c:v>
                </c:pt>
                <c:pt idx="43">
                  <c:v>0.379855</c:v>
                </c:pt>
                <c:pt idx="44">
                  <c:v>0.4088</c:v>
                </c:pt>
                <c:pt idx="45">
                  <c:v>0.60541</c:v>
                </c:pt>
                <c:pt idx="46">
                  <c:v>0.60311999999999999</c:v>
                </c:pt>
                <c:pt idx="47">
                  <c:v>0.72387500000000005</c:v>
                </c:pt>
                <c:pt idx="48">
                  <c:v>0.75976500000000002</c:v>
                </c:pt>
              </c:numCache>
            </c:numRef>
          </c:xVal>
          <c:yVal>
            <c:numRef>
              <c:f>co502_2020!$H$2133:$H$2188</c:f>
              <c:numCache>
                <c:formatCode>General</c:formatCode>
                <c:ptCount val="56"/>
                <c:pt idx="0">
                  <c:v>10.059728330976924</c:v>
                </c:pt>
                <c:pt idx="1">
                  <c:v>12.39746844885577</c:v>
                </c:pt>
                <c:pt idx="2">
                  <c:v>13.439480877899998</c:v>
                </c:pt>
                <c:pt idx="3">
                  <c:v>14.362053336674997</c:v>
                </c:pt>
                <c:pt idx="4">
                  <c:v>23.012226651721154</c:v>
                </c:pt>
                <c:pt idx="5">
                  <c:v>25.359217426696148</c:v>
                </c:pt>
                <c:pt idx="6">
                  <c:v>31.135488759692308</c:v>
                </c:pt>
                <c:pt idx="7">
                  <c:v>17.660738746644235</c:v>
                </c:pt>
                <c:pt idx="8">
                  <c:v>20.645168128199998</c:v>
                </c:pt>
                <c:pt idx="9">
                  <c:v>21.079991595807694</c:v>
                </c:pt>
                <c:pt idx="10">
                  <c:v>22.081464843836542</c:v>
                </c:pt>
                <c:pt idx="11">
                  <c:v>23.027642730484619</c:v>
                </c:pt>
                <c:pt idx="12">
                  <c:v>27.388855733694228</c:v>
                </c:pt>
                <c:pt idx="13">
                  <c:v>15.94240463931923</c:v>
                </c:pt>
                <c:pt idx="14">
                  <c:v>12.136767568199998</c:v>
                </c:pt>
                <c:pt idx="15">
                  <c:v>9.5486076971999996</c:v>
                </c:pt>
                <c:pt idx="16">
                  <c:v>15.005895656971154</c:v>
                </c:pt>
                <c:pt idx="17">
                  <c:v>23.579714074188459</c:v>
                </c:pt>
                <c:pt idx="18">
                  <c:v>20.57623447846154</c:v>
                </c:pt>
                <c:pt idx="19">
                  <c:v>30.727904834423075</c:v>
                </c:pt>
                <c:pt idx="20">
                  <c:v>29.949258584215382</c:v>
                </c:pt>
                <c:pt idx="21">
                  <c:v>28.614300286084621</c:v>
                </c:pt>
                <c:pt idx="22">
                  <c:v>26.851812516692306</c:v>
                </c:pt>
                <c:pt idx="23">
                  <c:v>24.469872772569236</c:v>
                </c:pt>
                <c:pt idx="24">
                  <c:v>22.811483484900002</c:v>
                </c:pt>
                <c:pt idx="25">
                  <c:v>26.283733631100006</c:v>
                </c:pt>
                <c:pt idx="26">
                  <c:v>31.290660947699998</c:v>
                </c:pt>
                <c:pt idx="27">
                  <c:v>27.25172680344231</c:v>
                </c:pt>
                <c:pt idx="28">
                  <c:v>18.513363901915383</c:v>
                </c:pt>
                <c:pt idx="29">
                  <c:v>15.187565658946152</c:v>
                </c:pt>
                <c:pt idx="30">
                  <c:v>14.669808089538463</c:v>
                </c:pt>
                <c:pt idx="31">
                  <c:v>22.22335254073846</c:v>
                </c:pt>
                <c:pt idx="32">
                  <c:v>25.805882843653841</c:v>
                </c:pt>
                <c:pt idx="33">
                  <c:v>26.959147041496156</c:v>
                </c:pt>
                <c:pt idx="34">
                  <c:v>33.414722677176918</c:v>
                </c:pt>
                <c:pt idx="35">
                  <c:v>28.351904571692309</c:v>
                </c:pt>
                <c:pt idx="36">
                  <c:v>25.365834165565385</c:v>
                </c:pt>
                <c:pt idx="37">
                  <c:v>24.20277996662308</c:v>
                </c:pt>
                <c:pt idx="38">
                  <c:v>24.609064312800001</c:v>
                </c:pt>
                <c:pt idx="39">
                  <c:v>25.342283673553847</c:v>
                </c:pt>
                <c:pt idx="40">
                  <c:v>31.834747559111534</c:v>
                </c:pt>
                <c:pt idx="41">
                  <c:v>26.883445281888459</c:v>
                </c:pt>
                <c:pt idx="42">
                  <c:v>14.079101543099998</c:v>
                </c:pt>
                <c:pt idx="43">
                  <c:v>14.948307801899999</c:v>
                </c:pt>
                <c:pt idx="44">
                  <c:v>18.421171298030767</c:v>
                </c:pt>
                <c:pt idx="45">
                  <c:v>22.396749652644235</c:v>
                </c:pt>
                <c:pt idx="46">
                  <c:v>24.457684349492304</c:v>
                </c:pt>
                <c:pt idx="47">
                  <c:v>31.074835865953844</c:v>
                </c:pt>
                <c:pt idx="48">
                  <c:v>30.808699503576921</c:v>
                </c:pt>
                <c:pt idx="49">
                  <c:v>24.173378020021158</c:v>
                </c:pt>
                <c:pt idx="50">
                  <c:v>23.883008879907695</c:v>
                </c:pt>
                <c:pt idx="51">
                  <c:v>28.00988369875385</c:v>
                </c:pt>
                <c:pt idx="52">
                  <c:v>22.919730179140387</c:v>
                </c:pt>
                <c:pt idx="53">
                  <c:v>24.617420180480774</c:v>
                </c:pt>
                <c:pt idx="54">
                  <c:v>34.437120928269223</c:v>
                </c:pt>
                <c:pt idx="55">
                  <c:v>22.610875435753844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FA-427E-A106-08F1FDDFE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  <c:max val="4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D-4769-8F1F-47F0F3E0CDDD}"/>
            </c:ext>
          </c:extLst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D-4769-8F1F-47F0F3E0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98032"/>
        <c:axId val="650598592"/>
      </c:barChart>
      <c:catAx>
        <c:axId val="65059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592"/>
        <c:crosses val="autoZero"/>
        <c:auto val="1"/>
        <c:lblAlgn val="ctr"/>
        <c:lblOffset val="100"/>
        <c:noMultiLvlLbl val="0"/>
      </c:catAx>
      <c:valAx>
        <c:axId val="650598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'P Response'!$P$3:$P$50</c:f>
              <c:numCache>
                <c:formatCode>General</c:formatCode>
                <c:ptCount val="48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  <c:pt idx="43">
                  <c:v>2.0470833000000006</c:v>
                </c:pt>
                <c:pt idx="44">
                  <c:v>15.460569799999998</c:v>
                </c:pt>
                <c:pt idx="45">
                  <c:v>18.030728600000003</c:v>
                </c:pt>
                <c:pt idx="46">
                  <c:v>18.689458300000005</c:v>
                </c:pt>
                <c:pt idx="47">
                  <c:v>4.3483280000000022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B-415F-859E-5F47DD4E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601392"/>
        <c:axId val="650601952"/>
      </c:scatterChart>
      <c:valAx>
        <c:axId val="650601392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50601952"/>
        <c:crosses val="autoZero"/>
        <c:crossBetween val="midCat"/>
      </c:valAx>
      <c:valAx>
        <c:axId val="65060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07D-8B1F-3A01EC8B0563}"/>
            </c:ext>
          </c:extLst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3-407D-8B1F-3A01EC8B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4752"/>
        <c:axId val="650605312"/>
      </c:barChart>
      <c:catAx>
        <c:axId val="65060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5312"/>
        <c:crosses val="autoZero"/>
        <c:auto val="1"/>
        <c:lblAlgn val="ctr"/>
        <c:lblOffset val="100"/>
        <c:noMultiLvlLbl val="0"/>
      </c:catAx>
      <c:valAx>
        <c:axId val="65060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Response'!$N$3:$N$50</c:f>
              <c:numCache>
                <c:formatCode>General</c:formatCode>
                <c:ptCount val="48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  <c:pt idx="43">
                  <c:v>2.6198686305775265E-2</c:v>
                </c:pt>
                <c:pt idx="44">
                  <c:v>-0.28859102169149731</c:v>
                </c:pt>
                <c:pt idx="45">
                  <c:v>-0.2127371273712737</c:v>
                </c:pt>
                <c:pt idx="46">
                  <c:v>-0.19948519883065341</c:v>
                </c:pt>
                <c:pt idx="47">
                  <c:v>4.8379675733920435E-2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D1-A3CA-B58FAC8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8112"/>
        <c:axId val="650608672"/>
      </c:barChart>
      <c:catAx>
        <c:axId val="6506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672"/>
        <c:crosses val="autoZero"/>
        <c:auto val="1"/>
        <c:lblAlgn val="ctr"/>
        <c:lblOffset val="100"/>
        <c:noMultiLvlLbl val="0"/>
      </c:catAx>
      <c:valAx>
        <c:axId val="65060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Response'!$O$3:$O$50</c:f>
              <c:numCache>
                <c:formatCode>General</c:formatCode>
                <c:ptCount val="48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  <c:pt idx="43">
                  <c:v>-0.69640710000000183</c:v>
                </c:pt>
                <c:pt idx="44">
                  <c:v>8.7641066000000016</c:v>
                </c:pt>
                <c:pt idx="45">
                  <c:v>11.398200000000003</c:v>
                </c:pt>
                <c:pt idx="46">
                  <c:v>10.158958300000002</c:v>
                </c:pt>
                <c:pt idx="47">
                  <c:v>-1.4283589000000028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1-4D22-8F5A-A426776D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48688"/>
        <c:axId val="978649248"/>
      </c:barChart>
      <c:catAx>
        <c:axId val="9786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9248"/>
        <c:crosses val="autoZero"/>
        <c:auto val="1"/>
        <c:lblAlgn val="ctr"/>
        <c:lblOffset val="100"/>
        <c:noMultiLvlLbl val="0"/>
      </c:catAx>
      <c:valAx>
        <c:axId val="97864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Lahoma, OK</a:t>
            </a:r>
          </a:p>
        </c:rich>
      </c:tx>
      <c:layout>
        <c:manualLayout>
          <c:xMode val="edge"/>
          <c:yMode val="edge"/>
          <c:x val="0.271017094172211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59896556391397"/>
          <c:y val="5.7835739282589678E-2"/>
          <c:w val="0.84995341451590989"/>
          <c:h val="0.799636920384951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Dates'!$K$4</c:f>
              <c:strCache>
                <c:ptCount val="1"/>
                <c:pt idx="0">
                  <c:v>1971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Dates'!$K$5:$K$10</c:f>
              <c:numCache>
                <c:formatCode>General</c:formatCode>
                <c:ptCount val="6"/>
                <c:pt idx="0">
                  <c:v>36.700000000000003</c:v>
                </c:pt>
                <c:pt idx="1">
                  <c:v>35.700000000000003</c:v>
                </c:pt>
                <c:pt idx="2">
                  <c:v>35.520000000000003</c:v>
                </c:pt>
                <c:pt idx="3">
                  <c:v>35.22</c:v>
                </c:pt>
                <c:pt idx="4">
                  <c:v>35.42</c:v>
                </c:pt>
                <c:pt idx="5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C-457B-A29E-8D5A376EA1CC}"/>
            </c:ext>
          </c:extLst>
        </c:ser>
        <c:ser>
          <c:idx val="1"/>
          <c:order val="1"/>
          <c:tx>
            <c:strRef>
              <c:f>'Var,  Mgmt, Dates'!$L$4</c:f>
              <c:strCache>
                <c:ptCount val="1"/>
                <c:pt idx="0">
                  <c:v>1975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Dates'!$L$5:$L$10</c:f>
              <c:numCache>
                <c:formatCode>General</c:formatCode>
                <c:ptCount val="6"/>
                <c:pt idx="0">
                  <c:v>26.86</c:v>
                </c:pt>
                <c:pt idx="1">
                  <c:v>34.869999999999997</c:v>
                </c:pt>
                <c:pt idx="2">
                  <c:v>39.72</c:v>
                </c:pt>
                <c:pt idx="3">
                  <c:v>46.85</c:v>
                </c:pt>
                <c:pt idx="4">
                  <c:v>51.27</c:v>
                </c:pt>
                <c:pt idx="5">
                  <c:v>50.54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6C-457B-A29E-8D5A376EA1CC}"/>
            </c:ext>
          </c:extLst>
        </c:ser>
        <c:ser>
          <c:idx val="5"/>
          <c:order val="2"/>
          <c:tx>
            <c:strRef>
              <c:f>'Var,  Mgmt, Dates'!$M$4</c:f>
              <c:strCache>
                <c:ptCount val="1"/>
                <c:pt idx="0">
                  <c:v>1985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Dates'!$M$5:$M$10</c:f>
              <c:numCache>
                <c:formatCode>General</c:formatCode>
                <c:ptCount val="6"/>
                <c:pt idx="0">
                  <c:v>20.399999999999999</c:v>
                </c:pt>
                <c:pt idx="1">
                  <c:v>30.49</c:v>
                </c:pt>
                <c:pt idx="2">
                  <c:v>34.299999999999997</c:v>
                </c:pt>
                <c:pt idx="3">
                  <c:v>34.700000000000003</c:v>
                </c:pt>
                <c:pt idx="4">
                  <c:v>33.4</c:v>
                </c:pt>
                <c:pt idx="5">
                  <c:v>30.2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E0-4E06-8289-E830FEB4A051}"/>
            </c:ext>
          </c:extLst>
        </c:ser>
        <c:ser>
          <c:idx val="2"/>
          <c:order val="3"/>
          <c:tx>
            <c:strRef>
              <c:f>'Var,  Mgmt, Dates'!$S$4</c:f>
              <c:strCache>
                <c:ptCount val="1"/>
                <c:pt idx="0">
                  <c:v>1999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Dates'!$S$5:$S$10</c:f>
              <c:numCache>
                <c:formatCode>General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6C-457B-A29E-8D5A376EA1CC}"/>
            </c:ext>
          </c:extLst>
        </c:ser>
        <c:ser>
          <c:idx val="3"/>
          <c:order val="4"/>
          <c:tx>
            <c:strRef>
              <c:f>'Var,  Mgmt, Dates'!$U$4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Dates'!$U$5:$U$10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6C-457B-A29E-8D5A376EA1CC}"/>
            </c:ext>
          </c:extLst>
        </c:ser>
        <c:ser>
          <c:idx val="4"/>
          <c:order val="5"/>
          <c:tx>
            <c:strRef>
              <c:f>'Var,  Mgmt, Dates'!$AJ$4</c:f>
              <c:strCache>
                <c:ptCount val="1"/>
                <c:pt idx="0">
                  <c:v>2016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Dates'!$AJ$5:$AJ$10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46-425D-9F6F-69AC6761F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247814002671585"/>
          <c:y val="7.4652230971128622E-2"/>
          <c:w val="0.14273000776461178"/>
          <c:h val="0.3836811023622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</a:t>
            </a:r>
            <a:r>
              <a:rPr lang="en-US" baseline="0"/>
              <a:t> rate - Yield, slope</a:t>
            </a:r>
            <a:endParaRPr lang="en-US"/>
          </a:p>
        </c:rich>
      </c:tx>
      <c:layout>
        <c:manualLayout>
          <c:xMode val="edge"/>
          <c:yMode val="edge"/>
          <c:x val="0.34181233595800525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7755905511811"/>
          <c:y val="6.986111111111111E-2"/>
          <c:w val="0.72240726159230095"/>
          <c:h val="0.71067913385826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Dates'!$AF$13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868110236220473"/>
                  <c:y val="0.22817658209390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Dates'!$AB$16:$AB$33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Dates'!$AF$16:$AF$33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176608"/>
        <c:axId val="590016464"/>
      </c:scatterChart>
      <c:scatterChart>
        <c:scatterStyle val="lineMarker"/>
        <c:varyColors val="0"/>
        <c:ser>
          <c:idx val="1"/>
          <c:order val="1"/>
          <c:tx>
            <c:strRef>
              <c:f>'Var,  Mgmt, Dates'!$AA$13</c:f>
              <c:strCache>
                <c:ptCount val="1"/>
                <c:pt idx="0">
                  <c:v>Avg:2-7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134776902887139"/>
                  <c:y val="0.31154053659959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Dates'!$AB$16:$AB$33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Dates'!$AA$16:$AA$33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017584"/>
        <c:axId val="590017024"/>
      </c:scatterChart>
      <c:valAx>
        <c:axId val="64917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6464"/>
        <c:crossesAt val="-0.2"/>
        <c:crossBetween val="midCat"/>
      </c:valAx>
      <c:valAx>
        <c:axId val="5900164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slope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6608"/>
        <c:crosses val="autoZero"/>
        <c:crossBetween val="midCat"/>
      </c:valAx>
      <c:valAx>
        <c:axId val="590017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7584"/>
        <c:crosses val="max"/>
        <c:crossBetween val="midCat"/>
      </c:valAx>
      <c:valAx>
        <c:axId val="5900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017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043000874890641"/>
          <c:y val="0.56820501603966167"/>
          <c:w val="0.12133792650918636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Evironment</a:t>
            </a:r>
            <a:r>
              <a:rPr lang="en-US" baseline="0"/>
              <a:t> Mean versus N Rate Slope</a:t>
            </a:r>
            <a:endParaRPr lang="en-US"/>
          </a:p>
        </c:rich>
      </c:tx>
      <c:layout>
        <c:manualLayout>
          <c:xMode val="edge"/>
          <c:yMode val="edge"/>
          <c:x val="0.22090175992646224"/>
          <c:y val="2.71026614671289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73849014361098"/>
          <c:y val="0.10881718579052277"/>
          <c:w val="0.81825743081029045"/>
          <c:h val="0.690608180877898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Dates'!$AF$13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643832020997374"/>
                  <c:y val="3.950650184469598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0.0111x - 0.2155</a:t>
                    </a:r>
                    <a:br>
                      <a:rPr lang="en-US" baseline="0"/>
                    </a:br>
                    <a:r>
                      <a:rPr lang="en-US" baseline="0"/>
                      <a:t>R² = 0.49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Dates'!$AA$16:$AA$36</c:f>
              <c:numCache>
                <c:formatCode>General</c:formatCode>
                <c:ptCount val="21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  <c:pt idx="18">
                  <c:v>50.53514581666667</c:v>
                </c:pt>
                <c:pt idx="19">
                  <c:v>29.013333333333335</c:v>
                </c:pt>
                <c:pt idx="20">
                  <c:v>53.24</c:v>
                </c:pt>
              </c:numCache>
            </c:numRef>
          </c:xVal>
          <c:yVal>
            <c:numRef>
              <c:f>'Var,  Mgmt, Dates'!$AF$16:$AF$36</c:f>
              <c:numCache>
                <c:formatCode>General</c:formatCode>
                <c:ptCount val="21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  <c:pt idx="18">
                  <c:v>0.64219999999999999</c:v>
                </c:pt>
                <c:pt idx="19">
                  <c:v>4.3900000000000002E-2</c:v>
                </c:pt>
                <c:pt idx="20">
                  <c:v>0.38300000000000001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7-4A38-9128-EB7F6F2E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6512"/>
        <c:axId val="257857072"/>
      </c:scatterChart>
      <c:valAx>
        <c:axId val="25785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 Yield, bu/ac</a:t>
                </a:r>
                <a:endParaRPr lang="en-US" baseline="30000"/>
              </a:p>
            </c:rich>
          </c:tx>
          <c:layout>
            <c:manualLayout>
              <c:xMode val="edge"/>
              <c:yMode val="edge"/>
              <c:x val="0.39886701662292212"/>
              <c:y val="0.882882658413290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7072"/>
        <c:crossesAt val="-0.1"/>
        <c:crossBetween val="midCat"/>
      </c:valAx>
      <c:valAx>
        <c:axId val="25785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Rate slope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Lahoma, OK</a:t>
            </a:r>
          </a:p>
        </c:rich>
      </c:tx>
      <c:layout>
        <c:manualLayout>
          <c:xMode val="edge"/>
          <c:yMode val="edge"/>
          <c:x val="0.3293336799821049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59896556391397"/>
          <c:y val="5.7835739282589678E-2"/>
          <c:w val="0.84995341451590989"/>
          <c:h val="0.799636920384951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Dates'!$W$4</c:f>
              <c:strCache>
                <c:ptCount val="1"/>
                <c:pt idx="0">
                  <c:v>2003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Dates'!$W$5:$W$10</c:f>
              <c:numCache>
                <c:formatCode>General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F-46C2-9E0A-C520B864543F}"/>
            </c:ext>
          </c:extLst>
        </c:ser>
        <c:ser>
          <c:idx val="2"/>
          <c:order val="1"/>
          <c:tx>
            <c:strRef>
              <c:f>'Var,  Mgmt, Dates'!$V$4</c:f>
              <c:strCache>
                <c:ptCount val="1"/>
                <c:pt idx="0">
                  <c:v>2002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Dates'!$V$5:$V$10</c:f>
              <c:numCache>
                <c:formatCode>General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BF-46C2-9E0A-C520B864543F}"/>
            </c:ext>
          </c:extLst>
        </c:ser>
        <c:ser>
          <c:idx val="3"/>
          <c:order val="2"/>
          <c:tx>
            <c:strRef>
              <c:f>'Var,  Mgmt, Dates'!$U$4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Dates'!$U$5:$U$10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BF-46C2-9E0A-C520B8645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247814002671585"/>
          <c:y val="7.4652230971128622E-2"/>
          <c:w val="0.14273000776461178"/>
          <c:h val="0.26794036162146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1999</a:t>
            </a:r>
          </a:p>
        </c:rich>
      </c:tx>
      <c:layout>
        <c:manualLayout>
          <c:xMode val="edge"/>
          <c:yMode val="edge"/>
          <c:x val="0.15135411198600177"/>
          <c:y val="5.09259259259259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8240314231554388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'502_NDVI_Final 2009_2020'!$G$4:$G$59</c:f>
              <c:numCache>
                <c:formatCode>General</c:formatCode>
                <c:ptCount val="56"/>
                <c:pt idx="0">
                  <c:v>0.59413000000000005</c:v>
                </c:pt>
                <c:pt idx="1">
                  <c:v>0.60241999999999996</c:v>
                </c:pt>
                <c:pt idx="2">
                  <c:v>0.77032</c:v>
                </c:pt>
                <c:pt idx="3">
                  <c:v>0.74460999999999999</c:v>
                </c:pt>
                <c:pt idx="4">
                  <c:v>0.73507</c:v>
                </c:pt>
                <c:pt idx="5">
                  <c:v>0.80554000000000003</c:v>
                </c:pt>
                <c:pt idx="6">
                  <c:v>0.85089999999999999</c:v>
                </c:pt>
                <c:pt idx="14">
                  <c:v>0.53164</c:v>
                </c:pt>
                <c:pt idx="15">
                  <c:v>0.66281000000000001</c:v>
                </c:pt>
                <c:pt idx="16">
                  <c:v>0.63305</c:v>
                </c:pt>
                <c:pt idx="17">
                  <c:v>0.60938999999999999</c:v>
                </c:pt>
                <c:pt idx="18">
                  <c:v>0.82569999999999999</c:v>
                </c:pt>
                <c:pt idx="19">
                  <c:v>0.87678</c:v>
                </c:pt>
                <c:pt idx="20">
                  <c:v>0.86482000000000003</c:v>
                </c:pt>
                <c:pt idx="28">
                  <c:v>0.40676000000000001</c:v>
                </c:pt>
                <c:pt idx="29">
                  <c:v>0.65334000000000003</c:v>
                </c:pt>
                <c:pt idx="30">
                  <c:v>0.71194000000000002</c:v>
                </c:pt>
                <c:pt idx="31">
                  <c:v>0.78854999999999997</c:v>
                </c:pt>
                <c:pt idx="32">
                  <c:v>0.84509999999999996</c:v>
                </c:pt>
                <c:pt idx="33">
                  <c:v>0.84992999999999996</c:v>
                </c:pt>
                <c:pt idx="34">
                  <c:v>0.86722999999999995</c:v>
                </c:pt>
                <c:pt idx="42">
                  <c:v>0.71013999999999999</c:v>
                </c:pt>
                <c:pt idx="43">
                  <c:v>0.56594999999999995</c:v>
                </c:pt>
                <c:pt idx="44">
                  <c:v>0.69213999999999998</c:v>
                </c:pt>
                <c:pt idx="45">
                  <c:v>0.75593999999999995</c:v>
                </c:pt>
                <c:pt idx="46">
                  <c:v>0.83296999999999999</c:v>
                </c:pt>
                <c:pt idx="47">
                  <c:v>0.85972999999999999</c:v>
                </c:pt>
                <c:pt idx="48">
                  <c:v>0.87983</c:v>
                </c:pt>
              </c:numCache>
            </c:numRef>
          </c:xVal>
          <c:yVal>
            <c:numRef>
              <c:f>'502_NDVI_Final 2009_2020'!$H$4:$H$59</c:f>
              <c:numCache>
                <c:formatCode>General</c:formatCode>
                <c:ptCount val="5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'502_NDVI_Final 2009_2020'!#REF!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1E2-4015-B012-60A442B9F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91728"/>
        <c:axId val="649092288"/>
      </c:scatterChart>
      <c:valAx>
        <c:axId val="64909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2288"/>
        <c:crosses val="autoZero"/>
        <c:crossBetween val="midCat"/>
      </c:valAx>
      <c:valAx>
        <c:axId val="64909228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1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'502_NDVI_Final 2009_2020'!$S$3</c:f>
              <c:strCache>
                <c:ptCount val="1"/>
                <c:pt idx="0">
                  <c:v>INSEY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'502_NDVI_Final 2009_2020'!$R$4:$R$1879</c:f>
              <c:numCache>
                <c:formatCode>General</c:formatCode>
                <c:ptCount val="187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  <c:pt idx="56">
                  <c:v>1337.1659239024389</c:v>
                </c:pt>
                <c:pt idx="57">
                  <c:v>1277.471016585366</c:v>
                </c:pt>
                <c:pt idx="58">
                  <c:v>2817.5996253658541</c:v>
                </c:pt>
                <c:pt idx="59">
                  <c:v>2053.504811707317</c:v>
                </c:pt>
                <c:pt idx="60">
                  <c:v>2650.4538848780489</c:v>
                </c:pt>
                <c:pt idx="61">
                  <c:v>3044.4402731707319</c:v>
                </c:pt>
                <c:pt idx="62">
                  <c:v>2889.2335141463409</c:v>
                </c:pt>
                <c:pt idx="63">
                  <c:v>1707.2743492682926</c:v>
                </c:pt>
                <c:pt idx="64">
                  <c:v>2674.3318478048777</c:v>
                </c:pt>
                <c:pt idx="65">
                  <c:v>2769.8436995121947</c:v>
                </c:pt>
                <c:pt idx="66">
                  <c:v>3020.5623102439022</c:v>
                </c:pt>
                <c:pt idx="67">
                  <c:v>2901.1724956097564</c:v>
                </c:pt>
                <c:pt idx="68">
                  <c:v>2996.6843473170734</c:v>
                </c:pt>
                <c:pt idx="69">
                  <c:v>2363.9183297560976</c:v>
                </c:pt>
                <c:pt idx="70">
                  <c:v>1038.6913873170733</c:v>
                </c:pt>
                <c:pt idx="71">
                  <c:v>1552.0675902439025</c:v>
                </c:pt>
                <c:pt idx="72">
                  <c:v>1743.0912936585366</c:v>
                </c:pt>
                <c:pt idx="73">
                  <c:v>2435.5522185365853</c:v>
                </c:pt>
                <c:pt idx="74">
                  <c:v>2829.5386068292682</c:v>
                </c:pt>
                <c:pt idx="75">
                  <c:v>3295.1588839024394</c:v>
                </c:pt>
                <c:pt idx="76">
                  <c:v>2650.4538848780489</c:v>
                </c:pt>
                <c:pt idx="77">
                  <c:v>2017.6878673170729</c:v>
                </c:pt>
                <c:pt idx="78">
                  <c:v>3080.2572175609753</c:v>
                </c:pt>
                <c:pt idx="79">
                  <c:v>2877.2945326829267</c:v>
                </c:pt>
                <c:pt idx="80">
                  <c:v>2614.6369404878051</c:v>
                </c:pt>
                <c:pt idx="81">
                  <c:v>3116.0741619512196</c:v>
                </c:pt>
                <c:pt idx="82">
                  <c:v>2220.6505521951217</c:v>
                </c:pt>
                <c:pt idx="83">
                  <c:v>3044.4402731707319</c:v>
                </c:pt>
                <c:pt idx="84">
                  <c:v>1492.3726829268294</c:v>
                </c:pt>
                <c:pt idx="85">
                  <c:v>1444.6167570731704</c:v>
                </c:pt>
                <c:pt idx="86">
                  <c:v>2029.6268487804875</c:v>
                </c:pt>
                <c:pt idx="87">
                  <c:v>2507.1861073170735</c:v>
                </c:pt>
                <c:pt idx="88">
                  <c:v>2519.1250887804881</c:v>
                </c:pt>
                <c:pt idx="89">
                  <c:v>3665.267309268293</c:v>
                </c:pt>
                <c:pt idx="90">
                  <c:v>3068.3182360975616</c:v>
                </c:pt>
                <c:pt idx="91">
                  <c:v>3020.5623102439022</c:v>
                </c:pt>
                <c:pt idx="92">
                  <c:v>2566.8810146341461</c:v>
                </c:pt>
                <c:pt idx="93">
                  <c:v>3283.2199024390243</c:v>
                </c:pt>
                <c:pt idx="94">
                  <c:v>3259.3419395121955</c:v>
                </c:pt>
                <c:pt idx="95">
                  <c:v>2399.7352741463419</c:v>
                </c:pt>
                <c:pt idx="96">
                  <c:v>2232.5895336585368</c:v>
                </c:pt>
                <c:pt idx="97">
                  <c:v>2304.2234224390245</c:v>
                </c:pt>
                <c:pt idx="98">
                  <c:v>1635.6404604878051</c:v>
                </c:pt>
                <c:pt idx="99">
                  <c:v>2232.5895336585368</c:v>
                </c:pt>
                <c:pt idx="100">
                  <c:v>2268.4064780487806</c:v>
                </c:pt>
                <c:pt idx="101">
                  <c:v>2722.0877736585371</c:v>
                </c:pt>
                <c:pt idx="102">
                  <c:v>3175.7690692682932</c:v>
                </c:pt>
                <c:pt idx="103">
                  <c:v>2865.3555512195121</c:v>
                </c:pt>
                <c:pt idx="104">
                  <c:v>1981.8709229268297</c:v>
                </c:pt>
                <c:pt idx="105">
                  <c:v>3056.3792546341465</c:v>
                </c:pt>
                <c:pt idx="106">
                  <c:v>3151.891106341463</c:v>
                </c:pt>
                <c:pt idx="107">
                  <c:v>3020.5623102439022</c:v>
                </c:pt>
                <c:pt idx="108">
                  <c:v>2901.1724956097564</c:v>
                </c:pt>
                <c:pt idx="109">
                  <c:v>2638.5149034146343</c:v>
                </c:pt>
                <c:pt idx="110">
                  <c:v>2590.7589775609754</c:v>
                </c:pt>
                <c:pt idx="111">
                  <c:v>3056.3792546341465</c:v>
                </c:pt>
                <c:pt idx="112">
                  <c:v>1336.1524987317073</c:v>
                </c:pt>
                <c:pt idx="113">
                  <c:v>1470.1050942439022</c:v>
                </c:pt>
                <c:pt idx="114">
                  <c:v>1918.7886766829276</c:v>
                </c:pt>
                <c:pt idx="115">
                  <c:v>2390.3645619512199</c:v>
                </c:pt>
                <c:pt idx="116">
                  <c:v>1722.2952538536586</c:v>
                </c:pt>
                <c:pt idx="117">
                  <c:v>2096.7072655609759</c:v>
                </c:pt>
                <c:pt idx="118">
                  <c:v>1875.5168101463416</c:v>
                </c:pt>
                <c:pt idx="119">
                  <c:v>1333.1399882926828</c:v>
                </c:pt>
                <c:pt idx="120">
                  <c:v>1904.9339051707316</c:v>
                </c:pt>
                <c:pt idx="121">
                  <c:v>2179.0029424390245</c:v>
                </c:pt>
                <c:pt idx="122">
                  <c:v>2502.3272195121954</c:v>
                </c:pt>
                <c:pt idx="123">
                  <c:v>2015.7443121951219</c:v>
                </c:pt>
                <c:pt idx="124">
                  <c:v>2434.1084347317078</c:v>
                </c:pt>
                <c:pt idx="125">
                  <c:v>2057.9472234146338</c:v>
                </c:pt>
                <c:pt idx="126">
                  <c:v>1269.6273834146341</c:v>
                </c:pt>
                <c:pt idx="127">
                  <c:v>2003.5276799999999</c:v>
                </c:pt>
                <c:pt idx="128">
                  <c:v>1619.9254290731712</c:v>
                </c:pt>
                <c:pt idx="129">
                  <c:v>1548.0416546341464</c:v>
                </c:pt>
                <c:pt idx="130">
                  <c:v>1922.2454282926833</c:v>
                </c:pt>
                <c:pt idx="131">
                  <c:v>1386.865404878049</c:v>
                </c:pt>
                <c:pt idx="132">
                  <c:v>564.74158829268299</c:v>
                </c:pt>
                <c:pt idx="133">
                  <c:v>1527.0512593170733</c:v>
                </c:pt>
                <c:pt idx="134">
                  <c:v>1238.3083808780489</c:v>
                </c:pt>
                <c:pt idx="135">
                  <c:v>1956.8823570731709</c:v>
                </c:pt>
                <c:pt idx="136">
                  <c:v>2196.1339925853658</c:v>
                </c:pt>
                <c:pt idx="137">
                  <c:v>1061.6392202926829</c:v>
                </c:pt>
                <c:pt idx="138">
                  <c:v>1757.3208936585365</c:v>
                </c:pt>
                <c:pt idx="139">
                  <c:v>1749.1996097560975</c:v>
                </c:pt>
                <c:pt idx="140">
                  <c:v>1092.000327804878</c:v>
                </c:pt>
                <c:pt idx="141">
                  <c:v>1929.2005791219513</c:v>
                </c:pt>
                <c:pt idx="142">
                  <c:v>1019.2003059512193</c:v>
                </c:pt>
                <c:pt idx="143">
                  <c:v>1448.0873912195127</c:v>
                </c:pt>
                <c:pt idx="144">
                  <c:v>2124.6528117073176</c:v>
                </c:pt>
                <c:pt idx="145">
                  <c:v>1775.3959562926832</c:v>
                </c:pt>
                <c:pt idx="146">
                  <c:v>1366.8329045853661</c:v>
                </c:pt>
                <c:pt idx="147">
                  <c:v>1574.2796487804876</c:v>
                </c:pt>
                <c:pt idx="148">
                  <c:v>1944.6518423414634</c:v>
                </c:pt>
                <c:pt idx="149">
                  <c:v>2022.6161678048782</c:v>
                </c:pt>
                <c:pt idx="150">
                  <c:v>1832.133883317073</c:v>
                </c:pt>
                <c:pt idx="151">
                  <c:v>2339.054706731707</c:v>
                </c:pt>
                <c:pt idx="152">
                  <c:v>1998.9742079999999</c:v>
                </c:pt>
                <c:pt idx="153">
                  <c:v>1894.0361139512195</c:v>
                </c:pt>
                <c:pt idx="154">
                  <c:v>1319.2990993170736</c:v>
                </c:pt>
                <c:pt idx="155">
                  <c:v>1995.128745365854</c:v>
                </c:pt>
                <c:pt idx="157">
                  <c:v>1997.0861830243907</c:v>
                </c:pt>
                <c:pt idx="158">
                  <c:v>1740.1620784390248</c:v>
                </c:pt>
                <c:pt idx="159">
                  <c:v>1649.2453463414638</c:v>
                </c:pt>
                <c:pt idx="160">
                  <c:v>1881.8888944390244</c:v>
                </c:pt>
                <c:pt idx="161">
                  <c:v>1560.3276995121951</c:v>
                </c:pt>
                <c:pt idx="162">
                  <c:v>1651.1194887804879</c:v>
                </c:pt>
                <c:pt idx="163">
                  <c:v>2279.3181518048777</c:v>
                </c:pt>
                <c:pt idx="164">
                  <c:v>1970.7648936585363</c:v>
                </c:pt>
                <c:pt idx="165">
                  <c:v>1873.3927820487804</c:v>
                </c:pt>
                <c:pt idx="166">
                  <c:v>1872.0600585365853</c:v>
                </c:pt>
                <c:pt idx="167">
                  <c:v>1976.2068479999996</c:v>
                </c:pt>
                <c:pt idx="168">
                  <c:v>2113.4773697560981</c:v>
                </c:pt>
                <c:pt idx="169">
                  <c:v>2174.3522926829269</c:v>
                </c:pt>
                <c:pt idx="170">
                  <c:v>3552.9575882926815</c:v>
                </c:pt>
                <c:pt idx="171">
                  <c:v>2901.9221525853668</c:v>
                </c:pt>
                <c:pt idx="172">
                  <c:v>2798.0530138536592</c:v>
                </c:pt>
                <c:pt idx="173">
                  <c:v>3059.2251746341472</c:v>
                </c:pt>
                <c:pt idx="174">
                  <c:v>3075.0929139512205</c:v>
                </c:pt>
                <c:pt idx="175">
                  <c:v>1791.7634669268293</c:v>
                </c:pt>
                <c:pt idx="176">
                  <c:v>2735.3594786341459</c:v>
                </c:pt>
                <c:pt idx="177">
                  <c:v>3231.1603902439024</c:v>
                </c:pt>
                <c:pt idx="178">
                  <c:v>3343.5534064390245</c:v>
                </c:pt>
                <c:pt idx="179">
                  <c:v>3020.5623102439022</c:v>
                </c:pt>
                <c:pt idx="180">
                  <c:v>3677.2062907317077</c:v>
                </c:pt>
                <c:pt idx="181">
                  <c:v>2951.7743414634147</c:v>
                </c:pt>
                <c:pt idx="182">
                  <c:v>1692.3228573658537</c:v>
                </c:pt>
                <c:pt idx="183">
                  <c:v>2561.9804792195118</c:v>
                </c:pt>
                <c:pt idx="184">
                  <c:v>3166.2178840975612</c:v>
                </c:pt>
                <c:pt idx="185">
                  <c:v>2500.6890801951222</c:v>
                </c:pt>
                <c:pt idx="186">
                  <c:v>3578.3626302439025</c:v>
                </c:pt>
                <c:pt idx="187">
                  <c:v>3162.6361896585372</c:v>
                </c:pt>
                <c:pt idx="188">
                  <c:v>2650.7870657560979</c:v>
                </c:pt>
                <c:pt idx="189">
                  <c:v>2364.5291613658542</c:v>
                </c:pt>
                <c:pt idx="190">
                  <c:v>2660.2410731707314</c:v>
                </c:pt>
                <c:pt idx="191">
                  <c:v>3076.3006946341461</c:v>
                </c:pt>
                <c:pt idx="192">
                  <c:v>3249.7629892682926</c:v>
                </c:pt>
                <c:pt idx="193">
                  <c:v>2852.5697350243904</c:v>
                </c:pt>
                <c:pt idx="194">
                  <c:v>2464.5667200000003</c:v>
                </c:pt>
                <c:pt idx="195">
                  <c:v>3157.1109400975606</c:v>
                </c:pt>
                <c:pt idx="196">
                  <c:v>2517.9589557073168</c:v>
                </c:pt>
                <c:pt idx="197">
                  <c:v>2599.5049756097555</c:v>
                </c:pt>
                <c:pt idx="198">
                  <c:v>2834.8695008780492</c:v>
                </c:pt>
                <c:pt idx="199">
                  <c:v>3470.412025756098</c:v>
                </c:pt>
                <c:pt idx="200">
                  <c:v>3302.2389775609763</c:v>
                </c:pt>
                <c:pt idx="201">
                  <c:v>2366.6670720000002</c:v>
                </c:pt>
                <c:pt idx="202">
                  <c:v>2613.9705787317075</c:v>
                </c:pt>
                <c:pt idx="203">
                  <c:v>2568.921747512195</c:v>
                </c:pt>
                <c:pt idx="204">
                  <c:v>3344.9694251707319</c:v>
                </c:pt>
                <c:pt idx="205">
                  <c:v>3038.4985475121957</c:v>
                </c:pt>
                <c:pt idx="206">
                  <c:v>3079.8407414634144</c:v>
                </c:pt>
                <c:pt idx="207">
                  <c:v>3003.9171488780489</c:v>
                </c:pt>
                <c:pt idx="208">
                  <c:v>2750.5747387317074</c:v>
                </c:pt>
                <c:pt idx="209">
                  <c:v>3257.2595590243905</c:v>
                </c:pt>
                <c:pt idx="210">
                  <c:v>2336.3753771707316</c:v>
                </c:pt>
                <c:pt idx="211">
                  <c:v>2448.1297966829266</c:v>
                </c:pt>
                <c:pt idx="212">
                  <c:v>3025.7821440000002</c:v>
                </c:pt>
                <c:pt idx="213">
                  <c:v>4054.3948097560979</c:v>
                </c:pt>
                <c:pt idx="214">
                  <c:v>2311.5672842926833</c:v>
                </c:pt>
                <c:pt idx="215">
                  <c:v>2848.6965073170736</c:v>
                </c:pt>
                <c:pt idx="216">
                  <c:v>3464.6646556097567</c:v>
                </c:pt>
                <c:pt idx="217">
                  <c:v>2909.8213159024385</c:v>
                </c:pt>
                <c:pt idx="218">
                  <c:v>3083.3807882926835</c:v>
                </c:pt>
                <c:pt idx="219">
                  <c:v>2965.865116097561</c:v>
                </c:pt>
                <c:pt idx="220">
                  <c:v>3450.0879921951228</c:v>
                </c:pt>
                <c:pt idx="221">
                  <c:v>3381.3277884878048</c:v>
                </c:pt>
                <c:pt idx="222">
                  <c:v>2281.0673514146347</c:v>
                </c:pt>
                <c:pt idx="223">
                  <c:v>3466.1639695609761</c:v>
                </c:pt>
                <c:pt idx="224">
                  <c:v>2008.0097560975619</c:v>
                </c:pt>
                <c:pt idx="225">
                  <c:v>2156.7512195121958</c:v>
                </c:pt>
                <c:pt idx="226">
                  <c:v>3625.5731707317086</c:v>
                </c:pt>
                <c:pt idx="227">
                  <c:v>3383.8682926829274</c:v>
                </c:pt>
                <c:pt idx="228">
                  <c:v>4834.0975609756106</c:v>
                </c:pt>
                <c:pt idx="229">
                  <c:v>5429.0634146341472</c:v>
                </c:pt>
                <c:pt idx="230">
                  <c:v>5968.2512195121963</c:v>
                </c:pt>
                <c:pt idx="231">
                  <c:v>4722.5414634146346</c:v>
                </c:pt>
                <c:pt idx="232">
                  <c:v>4927.0609756097574</c:v>
                </c:pt>
                <c:pt idx="233">
                  <c:v>5596.3975609756117</c:v>
                </c:pt>
                <c:pt idx="234">
                  <c:v>4908.4682926829273</c:v>
                </c:pt>
                <c:pt idx="235">
                  <c:v>6581.8097560975621</c:v>
                </c:pt>
                <c:pt idx="236">
                  <c:v>4796.9121951219522</c:v>
                </c:pt>
                <c:pt idx="237">
                  <c:v>5150.1731707317085</c:v>
                </c:pt>
                <c:pt idx="238">
                  <c:v>1524.6000000000001</c:v>
                </c:pt>
                <c:pt idx="239">
                  <c:v>2658.753658536586</c:v>
                </c:pt>
                <c:pt idx="240">
                  <c:v>2974.8292682926835</c:v>
                </c:pt>
                <c:pt idx="241">
                  <c:v>4945.6536585365866</c:v>
                </c:pt>
                <c:pt idx="242">
                  <c:v>4703.9487804878063</c:v>
                </c:pt>
                <c:pt idx="243">
                  <c:v>6637.5878048780514</c:v>
                </c:pt>
                <c:pt idx="244">
                  <c:v>5707.9536585365868</c:v>
                </c:pt>
                <c:pt idx="245">
                  <c:v>4982.839024390245</c:v>
                </c:pt>
                <c:pt idx="246">
                  <c:v>6079.8073170731732</c:v>
                </c:pt>
                <c:pt idx="247">
                  <c:v>6526.0317073170745</c:v>
                </c:pt>
                <c:pt idx="248">
                  <c:v>5856.6951219512212</c:v>
                </c:pt>
                <c:pt idx="249">
                  <c:v>6563.217073170732</c:v>
                </c:pt>
                <c:pt idx="250">
                  <c:v>5224.5439024390244</c:v>
                </c:pt>
                <c:pt idx="251">
                  <c:v>6433.0682926829286</c:v>
                </c:pt>
                <c:pt idx="252">
                  <c:v>2156.7512195121958</c:v>
                </c:pt>
                <c:pt idx="253">
                  <c:v>2602.975609756098</c:v>
                </c:pt>
                <c:pt idx="254">
                  <c:v>4239.131707317074</c:v>
                </c:pt>
                <c:pt idx="255">
                  <c:v>5001.4317073170741</c:v>
                </c:pt>
                <c:pt idx="256">
                  <c:v>4927.0609756097574</c:v>
                </c:pt>
                <c:pt idx="257">
                  <c:v>6172.77073170732</c:v>
                </c:pt>
                <c:pt idx="258">
                  <c:v>5763.7317073170743</c:v>
                </c:pt>
                <c:pt idx="259">
                  <c:v>6154.1780487804899</c:v>
                </c:pt>
                <c:pt idx="260">
                  <c:v>4871.2829268292689</c:v>
                </c:pt>
                <c:pt idx="261">
                  <c:v>6451.6609756097578</c:v>
                </c:pt>
                <c:pt idx="262">
                  <c:v>5838.1024390243911</c:v>
                </c:pt>
                <c:pt idx="263">
                  <c:v>5280.3219512195137</c:v>
                </c:pt>
                <c:pt idx="264">
                  <c:v>4834.0975609756106</c:v>
                </c:pt>
                <c:pt idx="265">
                  <c:v>5931.0658536585379</c:v>
                </c:pt>
                <c:pt idx="266">
                  <c:v>2472.8268292682933</c:v>
                </c:pt>
                <c:pt idx="267">
                  <c:v>3235.1268292682926</c:v>
                </c:pt>
                <c:pt idx="268">
                  <c:v>3867.2780487804889</c:v>
                </c:pt>
                <c:pt idx="269">
                  <c:v>4889.875609756099</c:v>
                </c:pt>
                <c:pt idx="270">
                  <c:v>5893.8804878048795</c:v>
                </c:pt>
                <c:pt idx="271">
                  <c:v>5745.1390243902451</c:v>
                </c:pt>
                <c:pt idx="272">
                  <c:v>6302.9195121951234</c:v>
                </c:pt>
                <c:pt idx="273">
                  <c:v>5503.4341463414639</c:v>
                </c:pt>
                <c:pt idx="274">
                  <c:v>6302.9195121951234</c:v>
                </c:pt>
                <c:pt idx="275">
                  <c:v>5986.8439024390273</c:v>
                </c:pt>
                <c:pt idx="276">
                  <c:v>6024.0292682926847</c:v>
                </c:pt>
                <c:pt idx="277">
                  <c:v>6730.5512195121973</c:v>
                </c:pt>
                <c:pt idx="278">
                  <c:v>4592.3926829268294</c:v>
                </c:pt>
                <c:pt idx="279">
                  <c:v>6451.6609756097578</c:v>
                </c:pt>
                <c:pt idx="280">
                  <c:v>1937.3575609756103</c:v>
                </c:pt>
                <c:pt idx="281">
                  <c:v>1065.9804878048783</c:v>
                </c:pt>
                <c:pt idx="282">
                  <c:v>1740.2751219512202</c:v>
                </c:pt>
                <c:pt idx="283">
                  <c:v>1760.1073170731711</c:v>
                </c:pt>
                <c:pt idx="284">
                  <c:v>3076.4692682926834</c:v>
                </c:pt>
                <c:pt idx="285">
                  <c:v>3148.3609756097567</c:v>
                </c:pt>
                <c:pt idx="286">
                  <c:v>4355.6458536585378</c:v>
                </c:pt>
                <c:pt idx="287">
                  <c:v>4075.5160975609765</c:v>
                </c:pt>
                <c:pt idx="288">
                  <c:v>3605.7409756097568</c:v>
                </c:pt>
                <c:pt idx="289">
                  <c:v>3478.0712195121951</c:v>
                </c:pt>
                <c:pt idx="290">
                  <c:v>3551.202439024391</c:v>
                </c:pt>
                <c:pt idx="291">
                  <c:v>3915.6190243902447</c:v>
                </c:pt>
                <c:pt idx="292">
                  <c:v>3585.9087804878059</c:v>
                </c:pt>
                <c:pt idx="293">
                  <c:v>3782.9912195121965</c:v>
                </c:pt>
                <c:pt idx="294">
                  <c:v>1281.6556097560979</c:v>
                </c:pt>
                <c:pt idx="295">
                  <c:v>1349.8287804878053</c:v>
                </c:pt>
                <c:pt idx="296">
                  <c:v>1594.0126829268295</c:v>
                </c:pt>
                <c:pt idx="297">
                  <c:v>2629.0053658536594</c:v>
                </c:pt>
                <c:pt idx="298">
                  <c:v>3397.5029268292697</c:v>
                </c:pt>
                <c:pt idx="299">
                  <c:v>4270.1195121951232</c:v>
                </c:pt>
                <c:pt idx="300">
                  <c:v>3982.5526829268301</c:v>
                </c:pt>
                <c:pt idx="301">
                  <c:v>4141.2102439024402</c:v>
                </c:pt>
                <c:pt idx="302">
                  <c:v>4182.1141463414651</c:v>
                </c:pt>
                <c:pt idx="303">
                  <c:v>3830.0926829268301</c:v>
                </c:pt>
                <c:pt idx="304">
                  <c:v>4420.1004878048789</c:v>
                </c:pt>
                <c:pt idx="305">
                  <c:v>4682.8770731707327</c:v>
                </c:pt>
                <c:pt idx="306">
                  <c:v>3685.0697560975618</c:v>
                </c:pt>
                <c:pt idx="307">
                  <c:v>4236.6526829268305</c:v>
                </c:pt>
                <c:pt idx="308">
                  <c:v>1584.096585365854</c:v>
                </c:pt>
                <c:pt idx="309">
                  <c:v>1363.4634146341466</c:v>
                </c:pt>
                <c:pt idx="310">
                  <c:v>2348.8756097560981</c:v>
                </c:pt>
                <c:pt idx="311">
                  <c:v>2814.9321951219522</c:v>
                </c:pt>
                <c:pt idx="312">
                  <c:v>3906.9424390243912</c:v>
                </c:pt>
                <c:pt idx="313">
                  <c:v>4251.5268292682931</c:v>
                </c:pt>
                <c:pt idx="314">
                  <c:v>4122.6175609756101</c:v>
                </c:pt>
                <c:pt idx="315">
                  <c:v>4017.2590243902437</c:v>
                </c:pt>
                <c:pt idx="316">
                  <c:v>3770.5960975609773</c:v>
                </c:pt>
                <c:pt idx="317">
                  <c:v>3909.4214634146347</c:v>
                </c:pt>
                <c:pt idx="318">
                  <c:v>4796.9121951219531</c:v>
                </c:pt>
                <c:pt idx="319">
                  <c:v>4210.6229268292691</c:v>
                </c:pt>
                <c:pt idx="320">
                  <c:v>3183.0673170731716</c:v>
                </c:pt>
                <c:pt idx="321">
                  <c:v>4408.9448780487819</c:v>
                </c:pt>
                <c:pt idx="322">
                  <c:v>2038.9975609756102</c:v>
                </c:pt>
                <c:pt idx="323">
                  <c:v>1607.6473170731711</c:v>
                </c:pt>
                <c:pt idx="324">
                  <c:v>2074.9434146341468</c:v>
                </c:pt>
                <c:pt idx="325">
                  <c:v>2497.6170731707325</c:v>
                </c:pt>
                <c:pt idx="326">
                  <c:v>4071.7975609756099</c:v>
                </c:pt>
                <c:pt idx="327">
                  <c:v>3443.3648780487811</c:v>
                </c:pt>
                <c:pt idx="328">
                  <c:v>3880.9126829268303</c:v>
                </c:pt>
                <c:pt idx="329">
                  <c:v>4118.8990243902444</c:v>
                </c:pt>
                <c:pt idx="330">
                  <c:v>3962.7204878048788</c:v>
                </c:pt>
                <c:pt idx="331">
                  <c:v>4239.1317073170749</c:v>
                </c:pt>
                <c:pt idx="332">
                  <c:v>4283.7541463414645</c:v>
                </c:pt>
                <c:pt idx="333">
                  <c:v>4306.0653658536603</c:v>
                </c:pt>
                <c:pt idx="334">
                  <c:v>3494.1848780487821</c:v>
                </c:pt>
                <c:pt idx="335">
                  <c:v>3919.3375609756104</c:v>
                </c:pt>
                <c:pt idx="336">
                  <c:v>1696.402837145374</c:v>
                </c:pt>
                <c:pt idx="337">
                  <c:v>1456.1564339970971</c:v>
                </c:pt>
                <c:pt idx="338">
                  <c:v>1783.6111087505476</c:v>
                </c:pt>
                <c:pt idx="339">
                  <c:v>2100.3011177497992</c:v>
                </c:pt>
                <c:pt idx="340">
                  <c:v>2314.1500665231133</c:v>
                </c:pt>
                <c:pt idx="341">
                  <c:v>2186.00691186432</c:v>
                </c:pt>
                <c:pt idx="342">
                  <c:v>3450.0455045746312</c:v>
                </c:pt>
                <c:pt idx="343">
                  <c:v>3298.1968001271221</c:v>
                </c:pt>
                <c:pt idx="344">
                  <c:v>2489.5306702570242</c:v>
                </c:pt>
                <c:pt idx="345">
                  <c:v>2484.9393687166835</c:v>
                </c:pt>
                <c:pt idx="346">
                  <c:v>1684.1075492742441</c:v>
                </c:pt>
                <c:pt idx="347">
                  <c:v>2506.3425653495128</c:v>
                </c:pt>
                <c:pt idx="348">
                  <c:v>1528.7967179550733</c:v>
                </c:pt>
                <c:pt idx="349">
                  <c:v>2431.2198424172198</c:v>
                </c:pt>
                <c:pt idx="350">
                  <c:v>1253.9936810247375</c:v>
                </c:pt>
                <c:pt idx="351">
                  <c:v>1713.4722801492258</c:v>
                </c:pt>
                <c:pt idx="352">
                  <c:v>1946.8042242804879</c:v>
                </c:pt>
                <c:pt idx="353">
                  <c:v>2413.0760147092706</c:v>
                </c:pt>
                <c:pt idx="354">
                  <c:v>2346.3851643650328</c:v>
                </c:pt>
                <c:pt idx="355">
                  <c:v>3103.1602709782569</c:v>
                </c:pt>
                <c:pt idx="356">
                  <c:v>3093.5651914427485</c:v>
                </c:pt>
                <c:pt idx="357">
                  <c:v>3216.2182081936103</c:v>
                </c:pt>
                <c:pt idx="358">
                  <c:v>3089.4473625775613</c:v>
                </c:pt>
                <c:pt idx="359">
                  <c:v>2587.4997657702443</c:v>
                </c:pt>
                <c:pt idx="360">
                  <c:v>2392.7800948082927</c:v>
                </c:pt>
                <c:pt idx="361">
                  <c:v>2885.9551284654149</c:v>
                </c:pt>
                <c:pt idx="362">
                  <c:v>2945.6705100449271</c:v>
                </c:pt>
                <c:pt idx="363">
                  <c:v>2989.8365501432199</c:v>
                </c:pt>
                <c:pt idx="364">
                  <c:v>1737.7947337728385</c:v>
                </c:pt>
                <c:pt idx="365">
                  <c:v>1650.4017618153023</c:v>
                </c:pt>
                <c:pt idx="366">
                  <c:v>1758.4079094383492</c:v>
                </c:pt>
                <c:pt idx="367">
                  <c:v>2322.9883377192568</c:v>
                </c:pt>
                <c:pt idx="368">
                  <c:v>2506.5415126383459</c:v>
                </c:pt>
                <c:pt idx="369">
                  <c:v>2992.5042123544072</c:v>
                </c:pt>
                <c:pt idx="370">
                  <c:v>2050.5115827340442</c:v>
                </c:pt>
                <c:pt idx="371">
                  <c:v>2764.9438297156098</c:v>
                </c:pt>
                <c:pt idx="372">
                  <c:v>2162.2953271356591</c:v>
                </c:pt>
                <c:pt idx="373">
                  <c:v>2911.3150489500008</c:v>
                </c:pt>
                <c:pt idx="374">
                  <c:v>3061.4578162273178</c:v>
                </c:pt>
                <c:pt idx="375">
                  <c:v>2781.2517806732199</c:v>
                </c:pt>
                <c:pt idx="376">
                  <c:v>3226.2968331965853</c:v>
                </c:pt>
                <c:pt idx="377">
                  <c:v>2944.0722112527806</c:v>
                </c:pt>
                <c:pt idx="378">
                  <c:v>1546.7921015088543</c:v>
                </c:pt>
                <c:pt idx="379">
                  <c:v>1608.7986464647838</c:v>
                </c:pt>
                <c:pt idx="380">
                  <c:v>2224.3745169810682</c:v>
                </c:pt>
                <c:pt idx="381">
                  <c:v>2119.928036060282</c:v>
                </c:pt>
                <c:pt idx="382">
                  <c:v>3079.150866086753</c:v>
                </c:pt>
                <c:pt idx="383">
                  <c:v>2146.6834308941143</c:v>
                </c:pt>
                <c:pt idx="384">
                  <c:v>2905.0197609177012</c:v>
                </c:pt>
                <c:pt idx="385">
                  <c:v>2787.8390783695613</c:v>
                </c:pt>
                <c:pt idx="386">
                  <c:v>2277.5803364948783</c:v>
                </c:pt>
                <c:pt idx="387">
                  <c:v>2456.2298755065372</c:v>
                </c:pt>
                <c:pt idx="388">
                  <c:v>2479.2619149910247</c:v>
                </c:pt>
                <c:pt idx="389">
                  <c:v>2631.5197091522928</c:v>
                </c:pt>
                <c:pt idx="390">
                  <c:v>2921.8674315036592</c:v>
                </c:pt>
                <c:pt idx="391">
                  <c:v>2000.6064871513174</c:v>
                </c:pt>
                <c:pt idx="392">
                  <c:v>2561.8978575208662</c:v>
                </c:pt>
                <c:pt idx="393">
                  <c:v>2419.1271766304594</c:v>
                </c:pt>
                <c:pt idx="394">
                  <c:v>2284.7689723696508</c:v>
                </c:pt>
                <c:pt idx="396">
                  <c:v>2792.9240188064482</c:v>
                </c:pt>
                <c:pt idx="397">
                  <c:v>3013.3163543597561</c:v>
                </c:pt>
                <c:pt idx="398">
                  <c:v>2549.8265642539618</c:v>
                </c:pt>
                <c:pt idx="399">
                  <c:v>3035.3763046699032</c:v>
                </c:pt>
                <c:pt idx="400">
                  <c:v>2968.994985410488</c:v>
                </c:pt>
                <c:pt idx="401">
                  <c:v>2798.0161517525848</c:v>
                </c:pt>
                <c:pt idx="402">
                  <c:v>1222.3591857775609</c:v>
                </c:pt>
                <c:pt idx="403">
                  <c:v>3010.9800679795612</c:v>
                </c:pt>
                <c:pt idx="404">
                  <c:v>1270.1620375797074</c:v>
                </c:pt>
                <c:pt idx="405">
                  <c:v>2327.2135621969755</c:v>
                </c:pt>
                <c:pt idx="406">
                  <c:v>2498.6548354119136</c:v>
                </c:pt>
                <c:pt idx="407">
                  <c:v>2212.961838333486</c:v>
                </c:pt>
                <c:pt idx="408">
                  <c:v>2779.9266309612976</c:v>
                </c:pt>
                <c:pt idx="409">
                  <c:v>3230.8366478429971</c:v>
                </c:pt>
                <c:pt idx="410">
                  <c:v>2583.2567930744126</c:v>
                </c:pt>
                <c:pt idx="411">
                  <c:v>2468.4685025984008</c:v>
                </c:pt>
                <c:pt idx="412">
                  <c:v>2813.9392379993983</c:v>
                </c:pt>
                <c:pt idx="413">
                  <c:v>3305.4931784997079</c:v>
                </c:pt>
                <c:pt idx="414">
                  <c:v>2871.0089192400005</c:v>
                </c:pt>
                <c:pt idx="415">
                  <c:v>2503.971673400195</c:v>
                </c:pt>
                <c:pt idx="416">
                  <c:v>2400.735487356586</c:v>
                </c:pt>
                <c:pt idx="417">
                  <c:v>2925.6748603258538</c:v>
                </c:pt>
                <c:pt idx="418">
                  <c:v>2528.2027478174637</c:v>
                </c:pt>
                <c:pt idx="419">
                  <c:v>2317.7876448556103</c:v>
                </c:pt>
                <c:pt idx="420">
                  <c:v>2962.7858857601877</c:v>
                </c:pt>
                <c:pt idx="421">
                  <c:v>2160.4899658985692</c:v>
                </c:pt>
                <c:pt idx="422">
                  <c:v>2279.8698469001388</c:v>
                </c:pt>
                <c:pt idx="423">
                  <c:v>2785.8118323123449</c:v>
                </c:pt>
                <c:pt idx="424">
                  <c:v>1482.1425517039947</c:v>
                </c:pt>
                <c:pt idx="425">
                  <c:v>3322.6755529378738</c:v>
                </c:pt>
                <c:pt idx="426">
                  <c:v>2780.0165889299701</c:v>
                </c:pt>
                <c:pt idx="427">
                  <c:v>3772.2385848389281</c:v>
                </c:pt>
                <c:pt idx="428">
                  <c:v>2107.9091187901467</c:v>
                </c:pt>
                <c:pt idx="429">
                  <c:v>3008.8030827150733</c:v>
                </c:pt>
                <c:pt idx="430">
                  <c:v>2135.5646014817562</c:v>
                </c:pt>
                <c:pt idx="431">
                  <c:v>1673.3150072663418</c:v>
                </c:pt>
                <c:pt idx="432">
                  <c:v>1076.3297353814635</c:v>
                </c:pt>
                <c:pt idx="433">
                  <c:v>2912.9999819596101</c:v>
                </c:pt>
                <c:pt idx="434">
                  <c:v>3135.4840355993865</c:v>
                </c:pt>
                <c:pt idx="435">
                  <c:v>2471.2032137683659</c:v>
                </c:pt>
                <c:pt idx="436">
                  <c:v>2993.6582274794805</c:v>
                </c:pt>
                <c:pt idx="437">
                  <c:v>2672.9951422205895</c:v>
                </c:pt>
                <c:pt idx="438">
                  <c:v>2234.9110598399297</c:v>
                </c:pt>
                <c:pt idx="439">
                  <c:v>2027.0713823928363</c:v>
                </c:pt>
                <c:pt idx="440">
                  <c:v>2800.3643610050385</c:v>
                </c:pt>
                <c:pt idx="441">
                  <c:v>4161.9057840585383</c:v>
                </c:pt>
                <c:pt idx="442">
                  <c:v>4214.0625659815623</c:v>
                </c:pt>
                <c:pt idx="443">
                  <c:v>1549.8279622641953</c:v>
                </c:pt>
                <c:pt idx="444">
                  <c:v>3780.1038527034157</c:v>
                </c:pt>
                <c:pt idx="445">
                  <c:v>3272.2182997180971</c:v>
                </c:pt>
                <c:pt idx="446">
                  <c:v>1683.191641238049</c:v>
                </c:pt>
                <c:pt idx="447">
                  <c:v>4168.2162209642938</c:v>
                </c:pt>
                <c:pt idx="448">
                  <c:v>2482.6998560000002</c:v>
                </c:pt>
                <c:pt idx="449">
                  <c:v>1967.8925280000001</c:v>
                </c:pt>
                <c:pt idx="450">
                  <c:v>3811.2348960000004</c:v>
                </c:pt>
                <c:pt idx="451">
                  <c:v>3478.6127040000006</c:v>
                </c:pt>
                <c:pt idx="452">
                  <c:v>2597.9698079999998</c:v>
                </c:pt>
                <c:pt idx="453">
                  <c:v>2846.093264000001</c:v>
                </c:pt>
                <c:pt idx="454">
                  <c:v>3380.9263040000001</c:v>
                </c:pt>
                <c:pt idx="462">
                  <c:v>2053.3681280000005</c:v>
                </c:pt>
                <c:pt idx="463">
                  <c:v>3084.9365120000002</c:v>
                </c:pt>
                <c:pt idx="464">
                  <c:v>2913.008448</c:v>
                </c:pt>
                <c:pt idx="465">
                  <c:v>3765.3222880000003</c:v>
                </c:pt>
                <c:pt idx="466">
                  <c:v>4183.4200800000008</c:v>
                </c:pt>
                <c:pt idx="476">
                  <c:v>3031.6974240000013</c:v>
                </c:pt>
                <c:pt idx="477">
                  <c:v>2622.8798400000001</c:v>
                </c:pt>
                <c:pt idx="478">
                  <c:v>2803.1112480000006</c:v>
                </c:pt>
                <c:pt idx="479">
                  <c:v>3125.9648000000007</c:v>
                </c:pt>
                <c:pt idx="480">
                  <c:v>2612.1343359999996</c:v>
                </c:pt>
                <c:pt idx="490">
                  <c:v>2281.9543040000003</c:v>
                </c:pt>
                <c:pt idx="491">
                  <c:v>2734.7307680000008</c:v>
                </c:pt>
                <c:pt idx="492">
                  <c:v>3177.2501600000005</c:v>
                </c:pt>
                <c:pt idx="493">
                  <c:v>3535.2708160000002</c:v>
                </c:pt>
                <c:pt idx="494">
                  <c:v>3117.1730240000006</c:v>
                </c:pt>
                <c:pt idx="504">
                  <c:v>2652.9800821524</c:v>
                </c:pt>
                <c:pt idx="505">
                  <c:v>2174.7707926560006</c:v>
                </c:pt>
                <c:pt idx="506">
                  <c:v>3639.5312778594002</c:v>
                </c:pt>
                <c:pt idx="507">
                  <c:v>4089.6363065342402</c:v>
                </c:pt>
                <c:pt idx="508">
                  <c:v>5175.8080977834015</c:v>
                </c:pt>
                <c:pt idx="509">
                  <c:v>5944.6780867504804</c:v>
                </c:pt>
                <c:pt idx="510">
                  <c:v>5910.1283717783999</c:v>
                </c:pt>
                <c:pt idx="511">
                  <c:v>4654.3528712696389</c:v>
                </c:pt>
                <c:pt idx="512">
                  <c:v>4858.3179125712013</c:v>
                </c:pt>
                <c:pt idx="513">
                  <c:v>5167.8618383699995</c:v>
                </c:pt>
                <c:pt idx="514">
                  <c:v>5830.050122820001</c:v>
                </c:pt>
                <c:pt idx="515">
                  <c:v>5816.8063571310013</c:v>
                </c:pt>
                <c:pt idx="516">
                  <c:v>5804.8126025967013</c:v>
                </c:pt>
                <c:pt idx="517">
                  <c:v>5091.0479973738011</c:v>
                </c:pt>
                <c:pt idx="518">
                  <c:v>2621.0982372775202</c:v>
                </c:pt>
                <c:pt idx="519">
                  <c:v>2658.0607994556012</c:v>
                </c:pt>
                <c:pt idx="520">
                  <c:v>3663.3700560996008</c:v>
                </c:pt>
                <c:pt idx="521">
                  <c:v>3733.9113025506604</c:v>
                </c:pt>
                <c:pt idx="522">
                  <c:v>5341.1108532705002</c:v>
                </c:pt>
                <c:pt idx="523">
                  <c:v>5735.2141507953602</c:v>
                </c:pt>
                <c:pt idx="524">
                  <c:v>5902.8908341094993</c:v>
                </c:pt>
                <c:pt idx="525">
                  <c:v>5531.7412128686401</c:v>
                </c:pt>
                <c:pt idx="526">
                  <c:v>5298.4858762281601</c:v>
                </c:pt>
                <c:pt idx="527">
                  <c:v>5809.5779379422402</c:v>
                </c:pt>
                <c:pt idx="528">
                  <c:v>5796.3476177006396</c:v>
                </c:pt>
                <c:pt idx="529">
                  <c:v>5711.6735681543996</c:v>
                </c:pt>
                <c:pt idx="530">
                  <c:v>6066.2461506292811</c:v>
                </c:pt>
                <c:pt idx="531">
                  <c:v>5869.7814198869992</c:v>
                </c:pt>
                <c:pt idx="532">
                  <c:v>2354.3592378213598</c:v>
                </c:pt>
                <c:pt idx="533">
                  <c:v>3308.4371356344009</c:v>
                </c:pt>
                <c:pt idx="534">
                  <c:v>4208.7091887086408</c:v>
                </c:pt>
                <c:pt idx="535">
                  <c:v>5266.5772865151612</c:v>
                </c:pt>
                <c:pt idx="536">
                  <c:v>5561.2016793333014</c:v>
                </c:pt>
                <c:pt idx="537">
                  <c:v>5728.6514530753184</c:v>
                </c:pt>
                <c:pt idx="538">
                  <c:v>6103.29104730576</c:v>
                </c:pt>
                <c:pt idx="539">
                  <c:v>5111.2082969640005</c:v>
                </c:pt>
                <c:pt idx="540">
                  <c:v>2556.61504487928</c:v>
                </c:pt>
                <c:pt idx="541">
                  <c:v>5697.6124659300012</c:v>
                </c:pt>
                <c:pt idx="542">
                  <c:v>5867.7913470052808</c:v>
                </c:pt>
                <c:pt idx="543">
                  <c:v>5697.6124659300012</c:v>
                </c:pt>
                <c:pt idx="544">
                  <c:v>5920.107729505201</c:v>
                </c:pt>
                <c:pt idx="545">
                  <c:v>5837.9963822334003</c:v>
                </c:pt>
                <c:pt idx="546">
                  <c:v>2714.0869514959204</c:v>
                </c:pt>
                <c:pt idx="547">
                  <c:v>3224.2983615612006</c:v>
                </c:pt>
                <c:pt idx="548">
                  <c:v>3513.1894934875208</c:v>
                </c:pt>
                <c:pt idx="549">
                  <c:v>5546.2945651344007</c:v>
                </c:pt>
                <c:pt idx="550">
                  <c:v>5904.8362436817606</c:v>
                </c:pt>
                <c:pt idx="551">
                  <c:v>5924.6817240441615</c:v>
                </c:pt>
                <c:pt idx="552">
                  <c:v>5825.3631865228808</c:v>
                </c:pt>
                <c:pt idx="553">
                  <c:v>5316.7168510810197</c:v>
                </c:pt>
                <c:pt idx="554">
                  <c:v>5531.7412128686401</c:v>
                </c:pt>
                <c:pt idx="555">
                  <c:v>6030.0309847239014</c:v>
                </c:pt>
                <c:pt idx="556">
                  <c:v>5647.2861563117995</c:v>
                </c:pt>
                <c:pt idx="557">
                  <c:v>5396.9789847896991</c:v>
                </c:pt>
                <c:pt idx="558">
                  <c:v>6037.9772441372997</c:v>
                </c:pt>
                <c:pt idx="559">
                  <c:v>5506.7285740420793</c:v>
                </c:pt>
                <c:pt idx="560">
                  <c:v>1506.4516188886762</c:v>
                </c:pt>
                <c:pt idx="561">
                  <c:v>1407.0859364872506</c:v>
                </c:pt>
                <c:pt idx="562">
                  <c:v>1428.8221795125628</c:v>
                </c:pt>
                <c:pt idx="563">
                  <c:v>2380.5591062637154</c:v>
                </c:pt>
                <c:pt idx="564">
                  <c:v>2416.2686483767275</c:v>
                </c:pt>
                <c:pt idx="565">
                  <c:v>3113.3810139742277</c:v>
                </c:pt>
                <c:pt idx="566">
                  <c:v>4195.5353988772522</c:v>
                </c:pt>
                <c:pt idx="567">
                  <c:v>1607.3698900776242</c:v>
                </c:pt>
                <c:pt idx="568">
                  <c:v>1546.8189273642552</c:v>
                </c:pt>
                <c:pt idx="569">
                  <c:v>2340.1917977881362</c:v>
                </c:pt>
                <c:pt idx="570">
                  <c:v>2052.9628720965156</c:v>
                </c:pt>
                <c:pt idx="571">
                  <c:v>2944.1488361342999</c:v>
                </c:pt>
                <c:pt idx="572">
                  <c:v>4209.5086979649532</c:v>
                </c:pt>
                <c:pt idx="573">
                  <c:v>5234.2172977296514</c:v>
                </c:pt>
                <c:pt idx="574">
                  <c:v>1770.3917127674622</c:v>
                </c:pt>
                <c:pt idx="575">
                  <c:v>1789.0227782177294</c:v>
                </c:pt>
                <c:pt idx="576">
                  <c:v>2194.2484517610428</c:v>
                </c:pt>
                <c:pt idx="577">
                  <c:v>2871.177163120753</c:v>
                </c:pt>
                <c:pt idx="578">
                  <c:v>3509.2911547924077</c:v>
                </c:pt>
                <c:pt idx="579">
                  <c:v>4181.5620997895503</c:v>
                </c:pt>
                <c:pt idx="580">
                  <c:v>5406.5546531446244</c:v>
                </c:pt>
                <c:pt idx="581">
                  <c:v>1433.4799458751295</c:v>
                </c:pt>
                <c:pt idx="582">
                  <c:v>1484.7153758633642</c:v>
                </c:pt>
                <c:pt idx="583">
                  <c:v>2015.7007411959814</c:v>
                </c:pt>
                <c:pt idx="584">
                  <c:v>2840.1253873703081</c:v>
                </c:pt>
                <c:pt idx="585">
                  <c:v>2840.1253873703081</c:v>
                </c:pt>
                <c:pt idx="586">
                  <c:v>3909.8590619731526</c:v>
                </c:pt>
                <c:pt idx="587">
                  <c:v>4819.6760914612069</c:v>
                </c:pt>
                <c:pt idx="588">
                  <c:v>1506.4516188886762</c:v>
                </c:pt>
                <c:pt idx="589">
                  <c:v>1407.0859364872506</c:v>
                </c:pt>
                <c:pt idx="590">
                  <c:v>1428.8221795125628</c:v>
                </c:pt>
                <c:pt idx="591">
                  <c:v>2380.5591062637154</c:v>
                </c:pt>
                <c:pt idx="592">
                  <c:v>2416.2686483767275</c:v>
                </c:pt>
                <c:pt idx="593">
                  <c:v>3113.3810139742277</c:v>
                </c:pt>
                <c:pt idx="594">
                  <c:v>4195.5353988772522</c:v>
                </c:pt>
                <c:pt idx="595">
                  <c:v>1607.3698900776242</c:v>
                </c:pt>
                <c:pt idx="596">
                  <c:v>1546.8189273642552</c:v>
                </c:pt>
                <c:pt idx="597">
                  <c:v>2340.1917977881362</c:v>
                </c:pt>
                <c:pt idx="598">
                  <c:v>2052.9628720965156</c:v>
                </c:pt>
                <c:pt idx="599">
                  <c:v>2944.1488361342999</c:v>
                </c:pt>
                <c:pt idx="600">
                  <c:v>4209.5086979649532</c:v>
                </c:pt>
                <c:pt idx="601">
                  <c:v>5234.2172977296514</c:v>
                </c:pt>
                <c:pt idx="602">
                  <c:v>1770.3917127674622</c:v>
                </c:pt>
                <c:pt idx="603">
                  <c:v>1789.0227782177294</c:v>
                </c:pt>
                <c:pt idx="604">
                  <c:v>2194.2484517610428</c:v>
                </c:pt>
                <c:pt idx="605">
                  <c:v>2871.177163120753</c:v>
                </c:pt>
                <c:pt idx="606">
                  <c:v>3509.2911547924077</c:v>
                </c:pt>
                <c:pt idx="607">
                  <c:v>4181.5620997895503</c:v>
                </c:pt>
                <c:pt idx="608">
                  <c:v>5406.5546531446244</c:v>
                </c:pt>
                <c:pt idx="609">
                  <c:v>1433.4799458751295</c:v>
                </c:pt>
                <c:pt idx="610">
                  <c:v>1484.7153758633642</c:v>
                </c:pt>
                <c:pt idx="611">
                  <c:v>2015.7007411959814</c:v>
                </c:pt>
                <c:pt idx="612">
                  <c:v>2840.1253873703081</c:v>
                </c:pt>
                <c:pt idx="613">
                  <c:v>2840.1253873703081</c:v>
                </c:pt>
                <c:pt idx="614">
                  <c:v>3909.8590619731526</c:v>
                </c:pt>
                <c:pt idx="615">
                  <c:v>4819.6760914612069</c:v>
                </c:pt>
                <c:pt idx="616">
                  <c:v>1506.4516188886762</c:v>
                </c:pt>
                <c:pt idx="617">
                  <c:v>1407.0859364872506</c:v>
                </c:pt>
                <c:pt idx="618">
                  <c:v>1428.8221795125628</c:v>
                </c:pt>
                <c:pt idx="619">
                  <c:v>2380.5591062637154</c:v>
                </c:pt>
                <c:pt idx="620">
                  <c:v>2416.2686483767275</c:v>
                </c:pt>
                <c:pt idx="621">
                  <c:v>3113.3810139742277</c:v>
                </c:pt>
                <c:pt idx="622">
                  <c:v>4195.5353988772522</c:v>
                </c:pt>
                <c:pt idx="623">
                  <c:v>1607.3698900776242</c:v>
                </c:pt>
                <c:pt idx="624">
                  <c:v>1546.8189273642552</c:v>
                </c:pt>
                <c:pt idx="625">
                  <c:v>2340.1917977881362</c:v>
                </c:pt>
                <c:pt idx="626">
                  <c:v>2052.9628720965156</c:v>
                </c:pt>
                <c:pt idx="627">
                  <c:v>2944.1488361342999</c:v>
                </c:pt>
                <c:pt idx="628">
                  <c:v>4209.5086979649532</c:v>
                </c:pt>
                <c:pt idx="629">
                  <c:v>5234.2172977296514</c:v>
                </c:pt>
                <c:pt idx="630">
                  <c:v>1770.3917127674622</c:v>
                </c:pt>
                <c:pt idx="631">
                  <c:v>1789.0227782177294</c:v>
                </c:pt>
                <c:pt idx="632">
                  <c:v>2194.2484517610428</c:v>
                </c:pt>
                <c:pt idx="633">
                  <c:v>2871.177163120753</c:v>
                </c:pt>
                <c:pt idx="634">
                  <c:v>3509.2911547924077</c:v>
                </c:pt>
                <c:pt idx="635">
                  <c:v>4181.5620997895503</c:v>
                </c:pt>
                <c:pt idx="636">
                  <c:v>5406.5546531446244</c:v>
                </c:pt>
                <c:pt idx="637">
                  <c:v>1433.4799458751295</c:v>
                </c:pt>
                <c:pt idx="638">
                  <c:v>1484.7153758633642</c:v>
                </c:pt>
                <c:pt idx="639">
                  <c:v>2015.7007411959814</c:v>
                </c:pt>
                <c:pt idx="640">
                  <c:v>2840.1253873703081</c:v>
                </c:pt>
                <c:pt idx="641">
                  <c:v>2840.1253873703081</c:v>
                </c:pt>
                <c:pt idx="642">
                  <c:v>3909.8590619731526</c:v>
                </c:pt>
                <c:pt idx="643">
                  <c:v>4819.6760914612069</c:v>
                </c:pt>
                <c:pt idx="644">
                  <c:v>1506.4516188886762</c:v>
                </c:pt>
                <c:pt idx="645">
                  <c:v>1407.0859364872506</c:v>
                </c:pt>
                <c:pt idx="646">
                  <c:v>1428.8221795125628</c:v>
                </c:pt>
                <c:pt idx="647">
                  <c:v>2380.5591062637154</c:v>
                </c:pt>
                <c:pt idx="648">
                  <c:v>2416.2686483767275</c:v>
                </c:pt>
                <c:pt idx="649">
                  <c:v>3113.3810139742277</c:v>
                </c:pt>
                <c:pt idx="650">
                  <c:v>4195.5353988772522</c:v>
                </c:pt>
                <c:pt idx="651">
                  <c:v>1607.3698900776242</c:v>
                </c:pt>
                <c:pt idx="652">
                  <c:v>1546.8189273642552</c:v>
                </c:pt>
                <c:pt idx="653">
                  <c:v>2340.1917977881362</c:v>
                </c:pt>
                <c:pt idx="654">
                  <c:v>2052.9628720965156</c:v>
                </c:pt>
                <c:pt idx="655">
                  <c:v>2944.1488361342999</c:v>
                </c:pt>
                <c:pt idx="656">
                  <c:v>4209.5086979649532</c:v>
                </c:pt>
                <c:pt idx="657">
                  <c:v>5234.2172977296514</c:v>
                </c:pt>
                <c:pt idx="658">
                  <c:v>1770.3917127674622</c:v>
                </c:pt>
                <c:pt idx="659">
                  <c:v>1789.0227782177294</c:v>
                </c:pt>
                <c:pt idx="660">
                  <c:v>2194.2484517610428</c:v>
                </c:pt>
                <c:pt idx="661">
                  <c:v>2871.177163120753</c:v>
                </c:pt>
                <c:pt idx="662">
                  <c:v>3509.2911547924077</c:v>
                </c:pt>
                <c:pt idx="663">
                  <c:v>4181.5620997895503</c:v>
                </c:pt>
                <c:pt idx="664">
                  <c:v>5406.5546531446244</c:v>
                </c:pt>
                <c:pt idx="665">
                  <c:v>1433.4799458751295</c:v>
                </c:pt>
                <c:pt idx="666">
                  <c:v>1484.7153758633642</c:v>
                </c:pt>
                <c:pt idx="667">
                  <c:v>2015.7007411959814</c:v>
                </c:pt>
                <c:pt idx="668">
                  <c:v>2840.1253873703081</c:v>
                </c:pt>
                <c:pt idx="669">
                  <c:v>2840.1253873703081</c:v>
                </c:pt>
                <c:pt idx="670">
                  <c:v>3909.8590619731526</c:v>
                </c:pt>
                <c:pt idx="671">
                  <c:v>4819.6760914612069</c:v>
                </c:pt>
                <c:pt idx="672">
                  <c:v>1506.4516188886762</c:v>
                </c:pt>
                <c:pt idx="673">
                  <c:v>1407.0859364872506</c:v>
                </c:pt>
                <c:pt idx="674">
                  <c:v>1428.8221795125628</c:v>
                </c:pt>
                <c:pt idx="675">
                  <c:v>2380.5591062637154</c:v>
                </c:pt>
                <c:pt idx="676">
                  <c:v>2416.2686483767275</c:v>
                </c:pt>
                <c:pt idx="677">
                  <c:v>3113.3810139742277</c:v>
                </c:pt>
                <c:pt idx="678">
                  <c:v>4195.5353988772522</c:v>
                </c:pt>
                <c:pt idx="679">
                  <c:v>1607.3698900776242</c:v>
                </c:pt>
                <c:pt idx="680">
                  <c:v>1546.8189273642552</c:v>
                </c:pt>
                <c:pt idx="681">
                  <c:v>2340.1917977881362</c:v>
                </c:pt>
                <c:pt idx="682">
                  <c:v>2052.9628720965156</c:v>
                </c:pt>
                <c:pt idx="683">
                  <c:v>2944.1488361342999</c:v>
                </c:pt>
                <c:pt idx="684">
                  <c:v>4209.5086979649532</c:v>
                </c:pt>
                <c:pt idx="685">
                  <c:v>5234.2172977296514</c:v>
                </c:pt>
                <c:pt idx="686">
                  <c:v>1770.3917127674622</c:v>
                </c:pt>
                <c:pt idx="687">
                  <c:v>1789.0227782177294</c:v>
                </c:pt>
                <c:pt idx="688">
                  <c:v>2194.2484517610428</c:v>
                </c:pt>
                <c:pt idx="689">
                  <c:v>2871.177163120753</c:v>
                </c:pt>
                <c:pt idx="690">
                  <c:v>3509.2911547924077</c:v>
                </c:pt>
                <c:pt idx="691">
                  <c:v>4181.5620997895503</c:v>
                </c:pt>
                <c:pt idx="692">
                  <c:v>5406.5546531446244</c:v>
                </c:pt>
                <c:pt idx="693">
                  <c:v>1433.4799458751295</c:v>
                </c:pt>
                <c:pt idx="694">
                  <c:v>1484.7153758633642</c:v>
                </c:pt>
                <c:pt idx="695">
                  <c:v>2015.7007411959814</c:v>
                </c:pt>
                <c:pt idx="696">
                  <c:v>2840.1253873703081</c:v>
                </c:pt>
                <c:pt idx="697">
                  <c:v>2840.1253873703081</c:v>
                </c:pt>
                <c:pt idx="698">
                  <c:v>3909.8590619731526</c:v>
                </c:pt>
                <c:pt idx="699">
                  <c:v>4819.6760914612069</c:v>
                </c:pt>
                <c:pt idx="700">
                  <c:v>1506.4516188886762</c:v>
                </c:pt>
                <c:pt idx="701">
                  <c:v>1407.0859364872506</c:v>
                </c:pt>
                <c:pt idx="702">
                  <c:v>1428.8221795125628</c:v>
                </c:pt>
                <c:pt idx="703">
                  <c:v>2380.5591062637154</c:v>
                </c:pt>
                <c:pt idx="704">
                  <c:v>2416.2686483767275</c:v>
                </c:pt>
                <c:pt idx="705">
                  <c:v>3113.3810139742277</c:v>
                </c:pt>
                <c:pt idx="706">
                  <c:v>4195.5353988772522</c:v>
                </c:pt>
                <c:pt idx="707">
                  <c:v>1607.3698900776242</c:v>
                </c:pt>
                <c:pt idx="708">
                  <c:v>1546.8189273642552</c:v>
                </c:pt>
                <c:pt idx="709">
                  <c:v>2340.1917977881362</c:v>
                </c:pt>
                <c:pt idx="710">
                  <c:v>2052.9628720965156</c:v>
                </c:pt>
                <c:pt idx="711">
                  <c:v>2944.1488361342999</c:v>
                </c:pt>
                <c:pt idx="712">
                  <c:v>4209.5086979649532</c:v>
                </c:pt>
                <c:pt idx="713">
                  <c:v>5234.2172977296514</c:v>
                </c:pt>
                <c:pt idx="714">
                  <c:v>1770.3917127674622</c:v>
                </c:pt>
                <c:pt idx="715">
                  <c:v>1789.0227782177294</c:v>
                </c:pt>
                <c:pt idx="716">
                  <c:v>2194.2484517610428</c:v>
                </c:pt>
                <c:pt idx="717">
                  <c:v>2871.177163120753</c:v>
                </c:pt>
                <c:pt idx="718">
                  <c:v>3509.2911547924077</c:v>
                </c:pt>
                <c:pt idx="719">
                  <c:v>4181.5620997895503</c:v>
                </c:pt>
                <c:pt idx="720">
                  <c:v>5406.5546531446244</c:v>
                </c:pt>
                <c:pt idx="721">
                  <c:v>1433.4799458751295</c:v>
                </c:pt>
                <c:pt idx="722">
                  <c:v>1484.7153758633642</c:v>
                </c:pt>
                <c:pt idx="723">
                  <c:v>2015.7007411959814</c:v>
                </c:pt>
                <c:pt idx="724">
                  <c:v>2840.1253873703081</c:v>
                </c:pt>
                <c:pt idx="725">
                  <c:v>2840.1253873703081</c:v>
                </c:pt>
                <c:pt idx="726">
                  <c:v>3909.8590619731526</c:v>
                </c:pt>
                <c:pt idx="727">
                  <c:v>4819.6760914612069</c:v>
                </c:pt>
                <c:pt idx="728">
                  <c:v>1506.4516188886762</c:v>
                </c:pt>
                <c:pt idx="729">
                  <c:v>1407.0859364872506</c:v>
                </c:pt>
                <c:pt idx="730">
                  <c:v>1428.8221795125628</c:v>
                </c:pt>
                <c:pt idx="731">
                  <c:v>2380.5591062637154</c:v>
                </c:pt>
                <c:pt idx="732">
                  <c:v>2416.2686483767275</c:v>
                </c:pt>
                <c:pt idx="733">
                  <c:v>3113.3810139742277</c:v>
                </c:pt>
                <c:pt idx="734">
                  <c:v>4195.5353988772522</c:v>
                </c:pt>
                <c:pt idx="735">
                  <c:v>1607.3698900776242</c:v>
                </c:pt>
                <c:pt idx="736">
                  <c:v>1546.8189273642552</c:v>
                </c:pt>
                <c:pt idx="737">
                  <c:v>2340.1917977881362</c:v>
                </c:pt>
                <c:pt idx="738">
                  <c:v>2052.9628720965156</c:v>
                </c:pt>
                <c:pt idx="739">
                  <c:v>2944.1488361342999</c:v>
                </c:pt>
                <c:pt idx="740">
                  <c:v>4209.5086979649532</c:v>
                </c:pt>
                <c:pt idx="741">
                  <c:v>5234.2172977296514</c:v>
                </c:pt>
                <c:pt idx="742">
                  <c:v>1770.3917127674622</c:v>
                </c:pt>
                <c:pt idx="743">
                  <c:v>1789.0227782177294</c:v>
                </c:pt>
                <c:pt idx="744">
                  <c:v>2194.2484517610428</c:v>
                </c:pt>
                <c:pt idx="745">
                  <c:v>2871.177163120753</c:v>
                </c:pt>
                <c:pt idx="746">
                  <c:v>3509.2911547924077</c:v>
                </c:pt>
                <c:pt idx="747">
                  <c:v>4181.5620997895503</c:v>
                </c:pt>
                <c:pt idx="748">
                  <c:v>5406.5546531446244</c:v>
                </c:pt>
                <c:pt idx="749">
                  <c:v>1433.4799458751295</c:v>
                </c:pt>
                <c:pt idx="750">
                  <c:v>1484.7153758633642</c:v>
                </c:pt>
                <c:pt idx="751">
                  <c:v>2015.7007411959814</c:v>
                </c:pt>
                <c:pt idx="752">
                  <c:v>2840.1253873703081</c:v>
                </c:pt>
                <c:pt idx="753">
                  <c:v>2840.1253873703081</c:v>
                </c:pt>
                <c:pt idx="754">
                  <c:v>3909.8590619731526</c:v>
                </c:pt>
                <c:pt idx="755">
                  <c:v>4819.6760914612069</c:v>
                </c:pt>
                <c:pt idx="756">
                  <c:v>1506.4516188886762</c:v>
                </c:pt>
                <c:pt idx="757">
                  <c:v>1407.0859364872506</c:v>
                </c:pt>
                <c:pt idx="758">
                  <c:v>1428.8221795125628</c:v>
                </c:pt>
                <c:pt idx="759">
                  <c:v>2380.5591062637154</c:v>
                </c:pt>
                <c:pt idx="760">
                  <c:v>2416.2686483767275</c:v>
                </c:pt>
                <c:pt idx="761">
                  <c:v>3113.3810139742277</c:v>
                </c:pt>
                <c:pt idx="762">
                  <c:v>4195.5353988772522</c:v>
                </c:pt>
                <c:pt idx="763">
                  <c:v>1607.3698900776242</c:v>
                </c:pt>
                <c:pt idx="764">
                  <c:v>1546.8189273642552</c:v>
                </c:pt>
                <c:pt idx="765">
                  <c:v>2340.1917977881362</c:v>
                </c:pt>
                <c:pt idx="766">
                  <c:v>2052.9628720965156</c:v>
                </c:pt>
                <c:pt idx="767">
                  <c:v>2944.1488361342999</c:v>
                </c:pt>
                <c:pt idx="768">
                  <c:v>4209.5086979649532</c:v>
                </c:pt>
                <c:pt idx="769">
                  <c:v>5234.2172977296514</c:v>
                </c:pt>
                <c:pt idx="770">
                  <c:v>1770.3917127674622</c:v>
                </c:pt>
                <c:pt idx="771">
                  <c:v>1789.0227782177294</c:v>
                </c:pt>
                <c:pt idx="772">
                  <c:v>2194.2484517610428</c:v>
                </c:pt>
                <c:pt idx="773">
                  <c:v>2871.177163120753</c:v>
                </c:pt>
                <c:pt idx="774">
                  <c:v>3509.2911547924077</c:v>
                </c:pt>
                <c:pt idx="775">
                  <c:v>4181.5620997895503</c:v>
                </c:pt>
                <c:pt idx="776">
                  <c:v>5406.5546531446244</c:v>
                </c:pt>
                <c:pt idx="777">
                  <c:v>1433.4799458751295</c:v>
                </c:pt>
                <c:pt idx="778">
                  <c:v>1484.7153758633642</c:v>
                </c:pt>
                <c:pt idx="779">
                  <c:v>2015.7007411959814</c:v>
                </c:pt>
                <c:pt idx="780">
                  <c:v>2840.1253873703081</c:v>
                </c:pt>
                <c:pt idx="781">
                  <c:v>2840.1253873703081</c:v>
                </c:pt>
                <c:pt idx="782">
                  <c:v>3909.8590619731526</c:v>
                </c:pt>
                <c:pt idx="783">
                  <c:v>4819.6760914612069</c:v>
                </c:pt>
                <c:pt idx="784">
                  <c:v>1506.4516188886762</c:v>
                </c:pt>
                <c:pt idx="785">
                  <c:v>1407.0859364872506</c:v>
                </c:pt>
                <c:pt idx="786">
                  <c:v>1428.8221795125628</c:v>
                </c:pt>
                <c:pt idx="787">
                  <c:v>2380.5591062637154</c:v>
                </c:pt>
                <c:pt idx="788">
                  <c:v>2416.2686483767275</c:v>
                </c:pt>
                <c:pt idx="789">
                  <c:v>3113.3810139742277</c:v>
                </c:pt>
                <c:pt idx="790">
                  <c:v>4195.5353988772522</c:v>
                </c:pt>
                <c:pt idx="791">
                  <c:v>1607.3698900776242</c:v>
                </c:pt>
                <c:pt idx="792">
                  <c:v>1546.8189273642552</c:v>
                </c:pt>
                <c:pt idx="793">
                  <c:v>2340.1917977881362</c:v>
                </c:pt>
                <c:pt idx="794">
                  <c:v>2052.9628720965156</c:v>
                </c:pt>
                <c:pt idx="795">
                  <c:v>2944.1488361342999</c:v>
                </c:pt>
                <c:pt idx="796">
                  <c:v>4209.5086979649532</c:v>
                </c:pt>
                <c:pt idx="797">
                  <c:v>5234.2172977296514</c:v>
                </c:pt>
                <c:pt idx="798">
                  <c:v>1770.3917127674622</c:v>
                </c:pt>
                <c:pt idx="799">
                  <c:v>1789.0227782177294</c:v>
                </c:pt>
                <c:pt idx="800">
                  <c:v>2194.2484517610428</c:v>
                </c:pt>
                <c:pt idx="801">
                  <c:v>2871.177163120753</c:v>
                </c:pt>
                <c:pt idx="802">
                  <c:v>3509.2911547924077</c:v>
                </c:pt>
                <c:pt idx="803">
                  <c:v>4181.5620997895503</c:v>
                </c:pt>
                <c:pt idx="804">
                  <c:v>5406.5546531446244</c:v>
                </c:pt>
                <c:pt idx="805">
                  <c:v>1433.4799458751295</c:v>
                </c:pt>
                <c:pt idx="806">
                  <c:v>1484.7153758633642</c:v>
                </c:pt>
                <c:pt idx="807">
                  <c:v>2015.7007411959814</c:v>
                </c:pt>
                <c:pt idx="808">
                  <c:v>2840.1253873703081</c:v>
                </c:pt>
                <c:pt idx="809">
                  <c:v>2840.1253873703081</c:v>
                </c:pt>
                <c:pt idx="810">
                  <c:v>3909.8590619731526</c:v>
                </c:pt>
                <c:pt idx="811">
                  <c:v>4819.6760914612069</c:v>
                </c:pt>
                <c:pt idx="812">
                  <c:v>1506.4516188886762</c:v>
                </c:pt>
                <c:pt idx="813">
                  <c:v>1407.0859364872506</c:v>
                </c:pt>
                <c:pt idx="814">
                  <c:v>1428.8221795125628</c:v>
                </c:pt>
                <c:pt idx="815">
                  <c:v>2380.5591062637154</c:v>
                </c:pt>
                <c:pt idx="816">
                  <c:v>2416.2686483767275</c:v>
                </c:pt>
                <c:pt idx="817">
                  <c:v>3113.3810139742277</c:v>
                </c:pt>
                <c:pt idx="818">
                  <c:v>4195.5353988772522</c:v>
                </c:pt>
                <c:pt idx="819">
                  <c:v>1607.3698900776242</c:v>
                </c:pt>
                <c:pt idx="820">
                  <c:v>1546.8189273642552</c:v>
                </c:pt>
                <c:pt idx="821">
                  <c:v>2340.1917977881362</c:v>
                </c:pt>
                <c:pt idx="822">
                  <c:v>2052.9628720965156</c:v>
                </c:pt>
                <c:pt idx="823">
                  <c:v>2944.1488361342999</c:v>
                </c:pt>
                <c:pt idx="824">
                  <c:v>4209.5086979649532</c:v>
                </c:pt>
                <c:pt idx="825">
                  <c:v>5234.2172977296514</c:v>
                </c:pt>
                <c:pt idx="826">
                  <c:v>1770.3917127674622</c:v>
                </c:pt>
                <c:pt idx="827">
                  <c:v>1789.0227782177294</c:v>
                </c:pt>
                <c:pt idx="828">
                  <c:v>2194.2484517610428</c:v>
                </c:pt>
                <c:pt idx="829">
                  <c:v>2871.177163120753</c:v>
                </c:pt>
                <c:pt idx="830">
                  <c:v>3509.2911547924077</c:v>
                </c:pt>
                <c:pt idx="831">
                  <c:v>4181.5620997895503</c:v>
                </c:pt>
                <c:pt idx="832">
                  <c:v>5406.5546531446244</c:v>
                </c:pt>
                <c:pt idx="833">
                  <c:v>1433.4799458751295</c:v>
                </c:pt>
                <c:pt idx="834">
                  <c:v>1484.7153758633642</c:v>
                </c:pt>
                <c:pt idx="835">
                  <c:v>2015.7007411959814</c:v>
                </c:pt>
                <c:pt idx="836">
                  <c:v>2840.1253873703081</c:v>
                </c:pt>
                <c:pt idx="837">
                  <c:v>2840.1253873703081</c:v>
                </c:pt>
                <c:pt idx="838">
                  <c:v>3909.8590619731526</c:v>
                </c:pt>
                <c:pt idx="839">
                  <c:v>4819.6760914612069</c:v>
                </c:pt>
                <c:pt idx="840">
                  <c:v>1506.4516188886762</c:v>
                </c:pt>
                <c:pt idx="841">
                  <c:v>1407.0859364872506</c:v>
                </c:pt>
                <c:pt idx="842">
                  <c:v>1428.8221795125628</c:v>
                </c:pt>
                <c:pt idx="843">
                  <c:v>2380.5591062637154</c:v>
                </c:pt>
                <c:pt idx="844">
                  <c:v>2416.2686483767275</c:v>
                </c:pt>
                <c:pt idx="845">
                  <c:v>3113.3810139742277</c:v>
                </c:pt>
                <c:pt idx="846">
                  <c:v>4195.5353988772522</c:v>
                </c:pt>
                <c:pt idx="847">
                  <c:v>1607.3698900776242</c:v>
                </c:pt>
                <c:pt idx="848">
                  <c:v>1546.8189273642552</c:v>
                </c:pt>
                <c:pt idx="849">
                  <c:v>2340.1917977881362</c:v>
                </c:pt>
                <c:pt idx="850">
                  <c:v>2052.9628720965156</c:v>
                </c:pt>
                <c:pt idx="851">
                  <c:v>2944.1488361342999</c:v>
                </c:pt>
                <c:pt idx="852">
                  <c:v>4209.5086979649532</c:v>
                </c:pt>
                <c:pt idx="853">
                  <c:v>5234.2172977296514</c:v>
                </c:pt>
                <c:pt idx="854">
                  <c:v>1770.3917127674622</c:v>
                </c:pt>
                <c:pt idx="855">
                  <c:v>1789.0227782177294</c:v>
                </c:pt>
                <c:pt idx="856">
                  <c:v>2194.2484517610428</c:v>
                </c:pt>
                <c:pt idx="857">
                  <c:v>2871.177163120753</c:v>
                </c:pt>
                <c:pt idx="858">
                  <c:v>3509.2911547924077</c:v>
                </c:pt>
                <c:pt idx="859">
                  <c:v>4181.5620997895503</c:v>
                </c:pt>
                <c:pt idx="860">
                  <c:v>5406.5546531446244</c:v>
                </c:pt>
                <c:pt idx="861">
                  <c:v>1433.4799458751295</c:v>
                </c:pt>
                <c:pt idx="862">
                  <c:v>1484.7153758633642</c:v>
                </c:pt>
                <c:pt idx="863">
                  <c:v>2015.7007411959814</c:v>
                </c:pt>
                <c:pt idx="864">
                  <c:v>2840.1253873703081</c:v>
                </c:pt>
                <c:pt idx="865">
                  <c:v>2840.1253873703081</c:v>
                </c:pt>
                <c:pt idx="866">
                  <c:v>3909.8590619731526</c:v>
                </c:pt>
                <c:pt idx="867">
                  <c:v>4819.6760914612069</c:v>
                </c:pt>
                <c:pt idx="868">
                  <c:v>1957.7657194176743</c:v>
                </c:pt>
                <c:pt idx="869">
                  <c:v>1508.2298626945851</c:v>
                </c:pt>
                <c:pt idx="870">
                  <c:v>2491.3521610170092</c:v>
                </c:pt>
                <c:pt idx="871">
                  <c:v>2344.1608728526162</c:v>
                </c:pt>
                <c:pt idx="872">
                  <c:v>2563.4041573097356</c:v>
                </c:pt>
                <c:pt idx="873">
                  <c:v>2362.0420645795939</c:v>
                </c:pt>
                <c:pt idx="874">
                  <c:v>2340.7043874557539</c:v>
                </c:pt>
                <c:pt idx="875">
                  <c:v>3264.3194393267449</c:v>
                </c:pt>
                <c:pt idx="876">
                  <c:v>2403.8836260643943</c:v>
                </c:pt>
                <c:pt idx="877">
                  <c:v>2544.4230440855267</c:v>
                </c:pt>
                <c:pt idx="878">
                  <c:v>3175.6511887531206</c:v>
                </c:pt>
                <c:pt idx="879">
                  <c:v>3257.8895941013907</c:v>
                </c:pt>
                <c:pt idx="880">
                  <c:v>3217.89161543317</c:v>
                </c:pt>
                <c:pt idx="881">
                  <c:v>2594.9458899131819</c:v>
                </c:pt>
                <c:pt idx="882">
                  <c:v>1714.9914574872371</c:v>
                </c:pt>
                <c:pt idx="883">
                  <c:v>1976.7167969898462</c:v>
                </c:pt>
                <c:pt idx="884">
                  <c:v>2037.5524013388927</c:v>
                </c:pt>
                <c:pt idx="885">
                  <c:v>2802.8205159804556</c:v>
                </c:pt>
                <c:pt idx="886">
                  <c:v>3082.8213267837791</c:v>
                </c:pt>
                <c:pt idx="887">
                  <c:v>3188.7740680402721</c:v>
                </c:pt>
                <c:pt idx="888">
                  <c:v>3234.5654680700313</c:v>
                </c:pt>
                <c:pt idx="889">
                  <c:v>2800.8225540443082</c:v>
                </c:pt>
                <c:pt idx="890">
                  <c:v>3353.5056168796432</c:v>
                </c:pt>
                <c:pt idx="891">
                  <c:v>2828.4439678301915</c:v>
                </c:pt>
                <c:pt idx="892">
                  <c:v>3187.4413291459205</c:v>
                </c:pt>
                <c:pt idx="893">
                  <c:v>3381.0906569932813</c:v>
                </c:pt>
                <c:pt idx="894">
                  <c:v>3156.2848115482711</c:v>
                </c:pt>
                <c:pt idx="895">
                  <c:v>3196.6783307517044</c:v>
                </c:pt>
                <c:pt idx="896">
                  <c:v>2238.9740249610468</c:v>
                </c:pt>
                <c:pt idx="897">
                  <c:v>1982.3489363121234</c:v>
                </c:pt>
                <c:pt idx="898">
                  <c:v>1660.8852853596557</c:v>
                </c:pt>
                <c:pt idx="899">
                  <c:v>2763.5499198440871</c:v>
                </c:pt>
                <c:pt idx="900">
                  <c:v>1591.9818924240001</c:v>
                </c:pt>
                <c:pt idx="901">
                  <c:v>3411.0034373411445</c:v>
                </c:pt>
                <c:pt idx="902">
                  <c:v>3666.9740464526403</c:v>
                </c:pt>
                <c:pt idx="903">
                  <c:v>3066.715351525625</c:v>
                </c:pt>
                <c:pt idx="904">
                  <c:v>1655.9330266304862</c:v>
                </c:pt>
                <c:pt idx="905">
                  <c:v>3229.3109937467079</c:v>
                </c:pt>
                <c:pt idx="906">
                  <c:v>3584.5052966553608</c:v>
                </c:pt>
                <c:pt idx="907">
                  <c:v>1423.8083356017235</c:v>
                </c:pt>
                <c:pt idx="908">
                  <c:v>1151.0451723440497</c:v>
                </c:pt>
                <c:pt idx="909">
                  <c:v>3100.0630567993485</c:v>
                </c:pt>
                <c:pt idx="910">
                  <c:v>1956.822649988123</c:v>
                </c:pt>
                <c:pt idx="911">
                  <c:v>1928.8995365327269</c:v>
                </c:pt>
                <c:pt idx="912">
                  <c:v>1953.0323655711509</c:v>
                </c:pt>
                <c:pt idx="913">
                  <c:v>1844.9044618264618</c:v>
                </c:pt>
                <c:pt idx="914">
                  <c:v>2239.8533381517782</c:v>
                </c:pt>
                <c:pt idx="915">
                  <c:v>1909.435658014856</c:v>
                </c:pt>
                <c:pt idx="916">
                  <c:v>2771.3570170297853</c:v>
                </c:pt>
                <c:pt idx="917">
                  <c:v>2995.5481547319146</c:v>
                </c:pt>
                <c:pt idx="918">
                  <c:v>3270.3946211229786</c:v>
                </c:pt>
                <c:pt idx="919">
                  <c:v>2118.1210507877545</c:v>
                </c:pt>
                <c:pt idx="920">
                  <c:v>3107.0621960148187</c:v>
                </c:pt>
                <c:pt idx="921">
                  <c:v>2722.4255133114098</c:v>
                </c:pt>
                <c:pt idx="922">
                  <c:v>2233.8681321491454</c:v>
                </c:pt>
                <c:pt idx="923">
                  <c:v>3095.1228270234469</c:v>
                </c:pt>
                <c:pt idx="924">
                  <c:v>1609.99270451712</c:v>
                </c:pt>
                <c:pt idx="925">
                  <c:v>1246.2464287243386</c:v>
                </c:pt>
                <c:pt idx="926">
                  <c:v>2516.4134889062398</c:v>
                </c:pt>
                <c:pt idx="927">
                  <c:v>2895.1750244638524</c:v>
                </c:pt>
                <c:pt idx="928">
                  <c:v>3650.4627496231574</c:v>
                </c:pt>
                <c:pt idx="929">
                  <c:v>3887.7528892654523</c:v>
                </c:pt>
                <c:pt idx="930">
                  <c:v>4248.5709757970762</c:v>
                </c:pt>
                <c:pt idx="931">
                  <c:v>3385.7766345750088</c:v>
                </c:pt>
                <c:pt idx="932">
                  <c:v>3322.5802070630407</c:v>
                </c:pt>
                <c:pt idx="933">
                  <c:v>3306.1990632714837</c:v>
                </c:pt>
                <c:pt idx="934">
                  <c:v>4230.1118865510844</c:v>
                </c:pt>
                <c:pt idx="935">
                  <c:v>4181.8291836807875</c:v>
                </c:pt>
                <c:pt idx="936">
                  <c:v>4121.7198793506832</c:v>
                </c:pt>
                <c:pt idx="937">
                  <c:v>3551.5777096885299</c:v>
                </c:pt>
                <c:pt idx="938">
                  <c:v>1541.5621182348368</c:v>
                </c:pt>
                <c:pt idx="939">
                  <c:v>1915.7871606606282</c:v>
                </c:pt>
                <c:pt idx="940">
                  <c:v>2107.2189467370458</c:v>
                </c:pt>
                <c:pt idx="941">
                  <c:v>3310.59974958565</c:v>
                </c:pt>
                <c:pt idx="942">
                  <c:v>3831.1555911978462</c:v>
                </c:pt>
                <c:pt idx="943">
                  <c:v>4086.3714951628804</c:v>
                </c:pt>
                <c:pt idx="944">
                  <c:v>3801.1125025843203</c:v>
                </c:pt>
                <c:pt idx="945">
                  <c:v>3587.6214216697299</c:v>
                </c:pt>
                <c:pt idx="946">
                  <c:v>3743.7519555118529</c:v>
                </c:pt>
                <c:pt idx="947">
                  <c:v>3883.7962685491211</c:v>
                </c:pt>
                <c:pt idx="948">
                  <c:v>3845.5904674074463</c:v>
                </c:pt>
                <c:pt idx="949">
                  <c:v>4245.7070920529359</c:v>
                </c:pt>
                <c:pt idx="950">
                  <c:v>3973.7148640358405</c:v>
                </c:pt>
                <c:pt idx="951">
                  <c:v>4243.6169797275688</c:v>
                </c:pt>
                <c:pt idx="952">
                  <c:v>1815.6685723545602</c:v>
                </c:pt>
                <c:pt idx="953">
                  <c:v>1899.5114253675324</c:v>
                </c:pt>
                <c:pt idx="954">
                  <c:v>2673.2723066706458</c:v>
                </c:pt>
                <c:pt idx="955">
                  <c:v>3188.3197824622525</c:v>
                </c:pt>
                <c:pt idx="956">
                  <c:v>4128.9460131640435</c:v>
                </c:pt>
                <c:pt idx="957">
                  <c:v>4171.1223552767997</c:v>
                </c:pt>
                <c:pt idx="958">
                  <c:v>4231.2979740776118</c:v>
                </c:pt>
                <c:pt idx="959">
                  <c:v>3995.0945424354459</c:v>
                </c:pt>
                <c:pt idx="960">
                  <c:v>4089.4721363865597</c:v>
                </c:pt>
                <c:pt idx="961">
                  <c:v>3537.1602248960494</c:v>
                </c:pt>
                <c:pt idx="962">
                  <c:v>3787.2531142751636</c:v>
                </c:pt>
                <c:pt idx="963">
                  <c:v>4136.3501167722461</c:v>
                </c:pt>
                <c:pt idx="964">
                  <c:v>4317.817131978647</c:v>
                </c:pt>
                <c:pt idx="965">
                  <c:v>3607.4734687423388</c:v>
                </c:pt>
                <c:pt idx="966">
                  <c:v>1971.5426927764615</c:v>
                </c:pt>
                <c:pt idx="967">
                  <c:v>2215.6512902092804</c:v>
                </c:pt>
                <c:pt idx="968">
                  <c:v>2152.5857005386461</c:v>
                </c:pt>
                <c:pt idx="969">
                  <c:v>3615.4265709123702</c:v>
                </c:pt>
                <c:pt idx="970">
                  <c:v>3277.4375327303082</c:v>
                </c:pt>
                <c:pt idx="971">
                  <c:v>4157.6954145505479</c:v>
                </c:pt>
                <c:pt idx="972">
                  <c:v>4176.5615576418459</c:v>
                </c:pt>
                <c:pt idx="973">
                  <c:v>3180.6185269490584</c:v>
                </c:pt>
                <c:pt idx="974">
                  <c:v>3617.2368494283328</c:v>
                </c:pt>
                <c:pt idx="975">
                  <c:v>4091.5392305356813</c:v>
                </c:pt>
                <c:pt idx="976">
                  <c:v>3887.396438536025</c:v>
                </c:pt>
                <c:pt idx="977">
                  <c:v>3928.0754743194461</c:v>
                </c:pt>
                <c:pt idx="978">
                  <c:v>4088.7113718698583</c:v>
                </c:pt>
                <c:pt idx="979">
                  <c:v>4063.0590316178586</c:v>
                </c:pt>
                <c:pt idx="980">
                  <c:v>1631.4595423753851</c:v>
                </c:pt>
                <c:pt idx="981">
                  <c:v>981.75153384000009</c:v>
                </c:pt>
                <c:pt idx="982">
                  <c:v>2260.4176979999997</c:v>
                </c:pt>
                <c:pt idx="983">
                  <c:v>2187.8016567507693</c:v>
                </c:pt>
                <c:pt idx="984">
                  <c:v>3036.5348428800003</c:v>
                </c:pt>
                <c:pt idx="985">
                  <c:v>2671.4819918769235</c:v>
                </c:pt>
                <c:pt idx="986">
                  <c:v>2704.4814663138463</c:v>
                </c:pt>
                <c:pt idx="987">
                  <c:v>1965.3300544984618</c:v>
                </c:pt>
                <c:pt idx="988">
                  <c:v>2840.2918022769236</c:v>
                </c:pt>
                <c:pt idx="989">
                  <c:v>2537.2447616492309</c:v>
                </c:pt>
                <c:pt idx="990">
                  <c:v>3202.9889351815391</c:v>
                </c:pt>
                <c:pt idx="991">
                  <c:v>3297.4108845784617</c:v>
                </c:pt>
                <c:pt idx="992">
                  <c:v>3614.1911467200002</c:v>
                </c:pt>
                <c:pt idx="993">
                  <c:v>2303.5840965415387</c:v>
                </c:pt>
                <c:pt idx="994">
                  <c:v>1308.48734016</c:v>
                </c:pt>
                <c:pt idx="995">
                  <c:v>1744.1258874092312</c:v>
                </c:pt>
                <c:pt idx="996">
                  <c:v>1877.8221426461544</c:v>
                </c:pt>
                <c:pt idx="997">
                  <c:v>2391.7790635200004</c:v>
                </c:pt>
                <c:pt idx="998">
                  <c:v>2815.9521496615389</c:v>
                </c:pt>
                <c:pt idx="999">
                  <c:v>2547.6058963384617</c:v>
                </c:pt>
                <c:pt idx="1000">
                  <c:v>2671.0879414153851</c:v>
                </c:pt>
                <c:pt idx="1001">
                  <c:v>2276.4873572861538</c:v>
                </c:pt>
                <c:pt idx="1002">
                  <c:v>2680.2549624738467</c:v>
                </c:pt>
                <c:pt idx="1003">
                  <c:v>3116.4558760246159</c:v>
                </c:pt>
                <c:pt idx="1004">
                  <c:v>2543.4271319261543</c:v>
                </c:pt>
                <c:pt idx="1005">
                  <c:v>2474.1845848246153</c:v>
                </c:pt>
                <c:pt idx="1006">
                  <c:v>3080.9426411076934</c:v>
                </c:pt>
                <c:pt idx="1007">
                  <c:v>2556.7373121230776</c:v>
                </c:pt>
                <c:pt idx="1008">
                  <c:v>1814.5268021353847</c:v>
                </c:pt>
                <c:pt idx="1009">
                  <c:v>1686.2502888000004</c:v>
                </c:pt>
                <c:pt idx="1010">
                  <c:v>1893.5813464615385</c:v>
                </c:pt>
                <c:pt idx="1011">
                  <c:v>2434.4887857230774</c:v>
                </c:pt>
                <c:pt idx="1012">
                  <c:v>2732.6290537107693</c:v>
                </c:pt>
                <c:pt idx="1013">
                  <c:v>2634.7314385107702</c:v>
                </c:pt>
                <c:pt idx="1014">
                  <c:v>2648.8882642707695</c:v>
                </c:pt>
                <c:pt idx="1015">
                  <c:v>2636.5229607876931</c:v>
                </c:pt>
                <c:pt idx="1016">
                  <c:v>2529.9100752369236</c:v>
                </c:pt>
                <c:pt idx="1017">
                  <c:v>2013.4212394153849</c:v>
                </c:pt>
                <c:pt idx="1018">
                  <c:v>2135.6544259938464</c:v>
                </c:pt>
                <c:pt idx="1019">
                  <c:v>2444.6631686400001</c:v>
                </c:pt>
                <c:pt idx="1020">
                  <c:v>2347.7458946953852</c:v>
                </c:pt>
                <c:pt idx="1021">
                  <c:v>2856.7093518276924</c:v>
                </c:pt>
                <c:pt idx="1022">
                  <c:v>1734.6661431507694</c:v>
                </c:pt>
                <c:pt idx="1023">
                  <c:v>1773.0193560369232</c:v>
                </c:pt>
                <c:pt idx="1024">
                  <c:v>1509.0707058646153</c:v>
                </c:pt>
                <c:pt idx="1025">
                  <c:v>2536.6477752000005</c:v>
                </c:pt>
                <c:pt idx="1026">
                  <c:v>2182.1219822769231</c:v>
                </c:pt>
                <c:pt idx="1027">
                  <c:v>2387.5084009107691</c:v>
                </c:pt>
                <c:pt idx="1028">
                  <c:v>2696.7406264615393</c:v>
                </c:pt>
                <c:pt idx="1029">
                  <c:v>2516.6024282215385</c:v>
                </c:pt>
                <c:pt idx="1030">
                  <c:v>2446.2272675076924</c:v>
                </c:pt>
                <c:pt idx="1031">
                  <c:v>2524.4344626092311</c:v>
                </c:pt>
                <c:pt idx="1032">
                  <c:v>3046.0216077415389</c:v>
                </c:pt>
                <c:pt idx="1033">
                  <c:v>3016.943216861539</c:v>
                </c:pt>
                <c:pt idx="1034">
                  <c:v>2712.2071070769234</c:v>
                </c:pt>
                <c:pt idx="1035">
                  <c:v>2690.7230537169239</c:v>
                </c:pt>
                <c:pt idx="1036">
                  <c:v>2025.1025840639998</c:v>
                </c:pt>
                <c:pt idx="1037">
                  <c:v>1457.0022855360003</c:v>
                </c:pt>
                <c:pt idx="1038">
                  <c:v>2307.4809743999999</c:v>
                </c:pt>
                <c:pt idx="1039">
                  <c:v>1893.6885844800001</c:v>
                </c:pt>
                <c:pt idx="1040">
                  <c:v>1679.5925247360003</c:v>
                </c:pt>
                <c:pt idx="1041">
                  <c:v>1676.5204794240003</c:v>
                </c:pt>
                <c:pt idx="1042">
                  <c:v>1696.9339820160001</c:v>
                </c:pt>
                <c:pt idx="1043">
                  <c:v>1377.8658344639998</c:v>
                </c:pt>
                <c:pt idx="1044">
                  <c:v>1827.9642044160003</c:v>
                </c:pt>
                <c:pt idx="1045">
                  <c:v>1640.3756376000001</c:v>
                </c:pt>
                <c:pt idx="1046">
                  <c:v>1891.0912292160001</c:v>
                </c:pt>
                <c:pt idx="1047">
                  <c:v>1720.4102415360003</c:v>
                </c:pt>
                <c:pt idx="1048">
                  <c:v>1894.045059648</c:v>
                </c:pt>
                <c:pt idx="1049">
                  <c:v>1793.1345062400003</c:v>
                </c:pt>
                <c:pt idx="1050">
                  <c:v>2001.2661903360001</c:v>
                </c:pt>
                <c:pt idx="1051">
                  <c:v>2237.6470697280001</c:v>
                </c:pt>
                <c:pt idx="1052">
                  <c:v>2151.2692387200004</c:v>
                </c:pt>
                <c:pt idx="1053">
                  <c:v>1921.4682977280002</c:v>
                </c:pt>
                <c:pt idx="1054">
                  <c:v>1776.6194295360001</c:v>
                </c:pt>
                <c:pt idx="1055">
                  <c:v>1869.3539981760005</c:v>
                </c:pt>
                <c:pt idx="1056">
                  <c:v>1902.4919531520004</c:v>
                </c:pt>
                <c:pt idx="1057">
                  <c:v>1832.9374029120002</c:v>
                </c:pt>
                <c:pt idx="1058">
                  <c:v>1899.8449196160002</c:v>
                </c:pt>
                <c:pt idx="1059">
                  <c:v>2053.9880309760006</c:v>
                </c:pt>
                <c:pt idx="1060">
                  <c:v>2155.2097432320002</c:v>
                </c:pt>
                <c:pt idx="1061">
                  <c:v>2256.1056598080004</c:v>
                </c:pt>
                <c:pt idx="1062">
                  <c:v>1816.5367409280002</c:v>
                </c:pt>
                <c:pt idx="1063">
                  <c:v>2033.5544033280005</c:v>
                </c:pt>
                <c:pt idx="1064">
                  <c:v>1941.683649024</c:v>
                </c:pt>
                <c:pt idx="1065">
                  <c:v>2218.547725632</c:v>
                </c:pt>
                <c:pt idx="1066">
                  <c:v>1959.1666832640001</c:v>
                </c:pt>
                <c:pt idx="1067">
                  <c:v>1927.1969472000003</c:v>
                </c:pt>
                <c:pt idx="1068">
                  <c:v>1696.7879019840004</c:v>
                </c:pt>
                <c:pt idx="1069">
                  <c:v>1985.4829209600002</c:v>
                </c:pt>
                <c:pt idx="1070">
                  <c:v>2164.5673156800003</c:v>
                </c:pt>
                <c:pt idx="1071">
                  <c:v>2043.6695381760001</c:v>
                </c:pt>
                <c:pt idx="1072">
                  <c:v>1955.8110620160003</c:v>
                </c:pt>
                <c:pt idx="1073">
                  <c:v>2060.773016736</c:v>
                </c:pt>
                <c:pt idx="1074">
                  <c:v>2197.9825136640002</c:v>
                </c:pt>
                <c:pt idx="1075">
                  <c:v>2031.2879092800001</c:v>
                </c:pt>
                <c:pt idx="1076">
                  <c:v>1700.6007621120002</c:v>
                </c:pt>
                <c:pt idx="1077">
                  <c:v>2191.8838791359999</c:v>
                </c:pt>
                <c:pt idx="1078">
                  <c:v>2270.7157845120005</c:v>
                </c:pt>
                <c:pt idx="1079">
                  <c:v>2096.5395696</c:v>
                </c:pt>
                <c:pt idx="1080">
                  <c:v>2002.1264867520001</c:v>
                </c:pt>
                <c:pt idx="1081">
                  <c:v>1742.7233490240001</c:v>
                </c:pt>
                <c:pt idx="1082">
                  <c:v>1804.9820557440003</c:v>
                </c:pt>
                <c:pt idx="1083">
                  <c:v>1803.1929256320002</c:v>
                </c:pt>
                <c:pt idx="1084">
                  <c:v>1826.0807839680003</c:v>
                </c:pt>
                <c:pt idx="1085">
                  <c:v>1890.7033709760001</c:v>
                </c:pt>
                <c:pt idx="1086">
                  <c:v>2104.4757464640002</c:v>
                </c:pt>
                <c:pt idx="1087">
                  <c:v>1940.2954656960001</c:v>
                </c:pt>
                <c:pt idx="1088">
                  <c:v>2193.0056561280003</c:v>
                </c:pt>
                <c:pt idx="1089">
                  <c:v>1865.6635751040003</c:v>
                </c:pt>
                <c:pt idx="1090">
                  <c:v>1620.3703992000003</c:v>
                </c:pt>
                <c:pt idx="1091">
                  <c:v>2543.5743379199998</c:v>
                </c:pt>
                <c:pt idx="1092">
                  <c:v>1430.135694894336</c:v>
                </c:pt>
                <c:pt idx="1093">
                  <c:v>830.6528561483259</c:v>
                </c:pt>
                <c:pt idx="1094">
                  <c:v>2716.4084051546297</c:v>
                </c:pt>
                <c:pt idx="1095">
                  <c:v>1802.7803871289227</c:v>
                </c:pt>
                <c:pt idx="1096">
                  <c:v>3418.7774117326521</c:v>
                </c:pt>
                <c:pt idx="1097">
                  <c:v>3360.5052927269235</c:v>
                </c:pt>
                <c:pt idx="1098">
                  <c:v>2641.1052205630799</c:v>
                </c:pt>
                <c:pt idx="1099">
                  <c:v>2441.5445752333767</c:v>
                </c:pt>
                <c:pt idx="1100">
                  <c:v>3335.8592712460395</c:v>
                </c:pt>
                <c:pt idx="1101">
                  <c:v>3208.3209713423871</c:v>
                </c:pt>
                <c:pt idx="1102">
                  <c:v>2894.2751921095514</c:v>
                </c:pt>
                <c:pt idx="1103">
                  <c:v>2893.8314936914717</c:v>
                </c:pt>
                <c:pt idx="1104">
                  <c:v>2309.6462385625941</c:v>
                </c:pt>
                <c:pt idx="1105">
                  <c:v>3207.5308204404109</c:v>
                </c:pt>
                <c:pt idx="1106">
                  <c:v>1537.8272025928115</c:v>
                </c:pt>
                <c:pt idx="1107">
                  <c:v>1659.4337972063263</c:v>
                </c:pt>
                <c:pt idx="1108">
                  <c:v>2496.3167588697329</c:v>
                </c:pt>
                <c:pt idx="1109">
                  <c:v>2330.5134267314702</c:v>
                </c:pt>
                <c:pt idx="1110">
                  <c:v>2607.0757288378613</c:v>
                </c:pt>
                <c:pt idx="1111">
                  <c:v>2501.1275899773227</c:v>
                </c:pt>
                <c:pt idx="1112">
                  <c:v>2251.5836304680984</c:v>
                </c:pt>
                <c:pt idx="1113">
                  <c:v>940.8161326344532</c:v>
                </c:pt>
                <c:pt idx="1114">
                  <c:v>2885.6030009615824</c:v>
                </c:pt>
                <c:pt idx="1115">
                  <c:v>2966.1374587364735</c:v>
                </c:pt>
                <c:pt idx="1116">
                  <c:v>3107.5156391564292</c:v>
                </c:pt>
                <c:pt idx="1117">
                  <c:v>2601.7695618990806</c:v>
                </c:pt>
                <c:pt idx="1118">
                  <c:v>2202.3111896506921</c:v>
                </c:pt>
                <c:pt idx="1119">
                  <c:v>2608.8875081254005</c:v>
                </c:pt>
                <c:pt idx="1120">
                  <c:v>982.40914534637216</c:v>
                </c:pt>
                <c:pt idx="1121">
                  <c:v>2361.9653992989424</c:v>
                </c:pt>
                <c:pt idx="1122">
                  <c:v>2502.5121670554486</c:v>
                </c:pt>
                <c:pt idx="1123">
                  <c:v>2011.3618413564768</c:v>
                </c:pt>
                <c:pt idx="1124">
                  <c:v>2571.0981322807606</c:v>
                </c:pt>
                <c:pt idx="1125">
                  <c:v>2598.3929344510307</c:v>
                </c:pt>
                <c:pt idx="1126">
                  <c:v>2554.801545992003</c:v>
                </c:pt>
                <c:pt idx="1127">
                  <c:v>2048.0055152860045</c:v>
                </c:pt>
                <c:pt idx="1128">
                  <c:v>3981.3657653556716</c:v>
                </c:pt>
                <c:pt idx="1129">
                  <c:v>2811.9970185978304</c:v>
                </c:pt>
                <c:pt idx="1130">
                  <c:v>2818.8278336209751</c:v>
                </c:pt>
                <c:pt idx="1131">
                  <c:v>2972.3690996306414</c:v>
                </c:pt>
                <c:pt idx="1132">
                  <c:v>2103.8608604831434</c:v>
                </c:pt>
                <c:pt idx="1133">
                  <c:v>1974.0277295263559</c:v>
                </c:pt>
                <c:pt idx="1134">
                  <c:v>1800.2270485464253</c:v>
                </c:pt>
                <c:pt idx="1135">
                  <c:v>2812.7245245851786</c:v>
                </c:pt>
                <c:pt idx="1136">
                  <c:v>1471.9286509062426</c:v>
                </c:pt>
                <c:pt idx="1137">
                  <c:v>2664.0003791553922</c:v>
                </c:pt>
                <c:pt idx="1138">
                  <c:v>1921.9214712214336</c:v>
                </c:pt>
                <c:pt idx="1139">
                  <c:v>3162.5861230107648</c:v>
                </c:pt>
                <c:pt idx="1140">
                  <c:v>3329.8449905383677</c:v>
                </c:pt>
                <c:pt idx="1141">
                  <c:v>2732.7146625838423</c:v>
                </c:pt>
                <c:pt idx="1142">
                  <c:v>3008.5541406940538</c:v>
                </c:pt>
                <c:pt idx="1143">
                  <c:v>3332.4266131297941</c:v>
                </c:pt>
                <c:pt idx="1144">
                  <c:v>3672.3555506505045</c:v>
                </c:pt>
                <c:pt idx="1145">
                  <c:v>3491.0953474696239</c:v>
                </c:pt>
                <c:pt idx="1146">
                  <c:v>2920.4876900663326</c:v>
                </c:pt>
                <c:pt idx="1147">
                  <c:v>3763.3085957790458</c:v>
                </c:pt>
                <c:pt idx="1148">
                  <c:v>1430.135694894336</c:v>
                </c:pt>
                <c:pt idx="1149">
                  <c:v>830.6528561483259</c:v>
                </c:pt>
                <c:pt idx="1150">
                  <c:v>2716.4084051546297</c:v>
                </c:pt>
                <c:pt idx="1151">
                  <c:v>1802.7803871289227</c:v>
                </c:pt>
                <c:pt idx="1152">
                  <c:v>3418.7774117326521</c:v>
                </c:pt>
                <c:pt idx="1153">
                  <c:v>3360.5052927269235</c:v>
                </c:pt>
                <c:pt idx="1154">
                  <c:v>2641.1052205630799</c:v>
                </c:pt>
                <c:pt idx="1155">
                  <c:v>2441.5445752333767</c:v>
                </c:pt>
                <c:pt idx="1156">
                  <c:v>3335.8592712460395</c:v>
                </c:pt>
                <c:pt idx="1157">
                  <c:v>3208.3209713423871</c:v>
                </c:pt>
                <c:pt idx="1158">
                  <c:v>2894.2751921095514</c:v>
                </c:pt>
                <c:pt idx="1159">
                  <c:v>2893.8314936914717</c:v>
                </c:pt>
                <c:pt idx="1160">
                  <c:v>2309.6462385625941</c:v>
                </c:pt>
                <c:pt idx="1161">
                  <c:v>3207.5308204404109</c:v>
                </c:pt>
                <c:pt idx="1162">
                  <c:v>1537.8272025928115</c:v>
                </c:pt>
                <c:pt idx="1163">
                  <c:v>1659.4337972063263</c:v>
                </c:pt>
                <c:pt idx="1164">
                  <c:v>2496.3167588697329</c:v>
                </c:pt>
                <c:pt idx="1165">
                  <c:v>2330.5134267314702</c:v>
                </c:pt>
                <c:pt idx="1166">
                  <c:v>2607.0757288378613</c:v>
                </c:pt>
                <c:pt idx="1167">
                  <c:v>2501.1275899773227</c:v>
                </c:pt>
                <c:pt idx="1168">
                  <c:v>2251.5836304680984</c:v>
                </c:pt>
                <c:pt idx="1169">
                  <c:v>940.8161326344532</c:v>
                </c:pt>
                <c:pt idx="1170">
                  <c:v>2885.6030009615824</c:v>
                </c:pt>
                <c:pt idx="1171">
                  <c:v>2966.1374587364735</c:v>
                </c:pt>
                <c:pt idx="1172">
                  <c:v>3107.5156391564292</c:v>
                </c:pt>
                <c:pt idx="1173">
                  <c:v>2601.7695618990806</c:v>
                </c:pt>
                <c:pt idx="1174">
                  <c:v>2202.3111896506921</c:v>
                </c:pt>
                <c:pt idx="1175">
                  <c:v>2608.8875081254005</c:v>
                </c:pt>
                <c:pt idx="1176">
                  <c:v>982.40914534637216</c:v>
                </c:pt>
                <c:pt idx="1177">
                  <c:v>2361.9653992989424</c:v>
                </c:pt>
                <c:pt idx="1178">
                  <c:v>2502.5121670554486</c:v>
                </c:pt>
                <c:pt idx="1179">
                  <c:v>2011.3618413564768</c:v>
                </c:pt>
                <c:pt idx="1180">
                  <c:v>2571.0981322807606</c:v>
                </c:pt>
                <c:pt idx="1181">
                  <c:v>2598.3929344510307</c:v>
                </c:pt>
                <c:pt idx="1182">
                  <c:v>2554.801545992003</c:v>
                </c:pt>
                <c:pt idx="1183">
                  <c:v>2048.0055152860045</c:v>
                </c:pt>
                <c:pt idx="1184">
                  <c:v>3981.3657653556716</c:v>
                </c:pt>
                <c:pt idx="1185">
                  <c:v>2811.9970185978304</c:v>
                </c:pt>
                <c:pt idx="1186">
                  <c:v>2818.8278336209751</c:v>
                </c:pt>
                <c:pt idx="1187">
                  <c:v>2972.3690996306414</c:v>
                </c:pt>
                <c:pt idx="1188">
                  <c:v>2103.8608604831434</c:v>
                </c:pt>
                <c:pt idx="1189">
                  <c:v>1974.0277295263559</c:v>
                </c:pt>
                <c:pt idx="1190">
                  <c:v>1800.2270485464253</c:v>
                </c:pt>
                <c:pt idx="1191">
                  <c:v>2812.7245245851786</c:v>
                </c:pt>
                <c:pt idx="1192">
                  <c:v>1471.9286509062426</c:v>
                </c:pt>
                <c:pt idx="1193">
                  <c:v>2664.0003791553922</c:v>
                </c:pt>
                <c:pt idx="1194">
                  <c:v>1921.9214712214336</c:v>
                </c:pt>
                <c:pt idx="1195">
                  <c:v>3162.5861230107648</c:v>
                </c:pt>
                <c:pt idx="1196">
                  <c:v>3329.8449905383677</c:v>
                </c:pt>
                <c:pt idx="1197">
                  <c:v>2732.7146625838423</c:v>
                </c:pt>
                <c:pt idx="1198">
                  <c:v>3008.5541406940538</c:v>
                </c:pt>
                <c:pt idx="1199">
                  <c:v>3332.4266131297941</c:v>
                </c:pt>
                <c:pt idx="1200">
                  <c:v>3672.3555506505045</c:v>
                </c:pt>
                <c:pt idx="1201">
                  <c:v>3491.0953474696239</c:v>
                </c:pt>
                <c:pt idx="1202">
                  <c:v>2920.4876900663326</c:v>
                </c:pt>
                <c:pt idx="1203">
                  <c:v>3763.3085957790458</c:v>
                </c:pt>
                <c:pt idx="1204">
                  <c:v>1430.135694894336</c:v>
                </c:pt>
                <c:pt idx="1205">
                  <c:v>830.6528561483259</c:v>
                </c:pt>
                <c:pt idx="1206">
                  <c:v>2716.4084051546297</c:v>
                </c:pt>
                <c:pt idx="1207">
                  <c:v>1802.7803871289227</c:v>
                </c:pt>
                <c:pt idx="1208">
                  <c:v>3418.7774117326521</c:v>
                </c:pt>
                <c:pt idx="1209">
                  <c:v>3360.5052927269235</c:v>
                </c:pt>
                <c:pt idx="1210">
                  <c:v>2641.1052205630799</c:v>
                </c:pt>
                <c:pt idx="1211">
                  <c:v>2441.5445752333767</c:v>
                </c:pt>
                <c:pt idx="1212">
                  <c:v>3335.8592712460395</c:v>
                </c:pt>
                <c:pt idx="1213">
                  <c:v>3208.3209713423871</c:v>
                </c:pt>
                <c:pt idx="1214">
                  <c:v>2894.2751921095514</c:v>
                </c:pt>
                <c:pt idx="1215">
                  <c:v>2893.8314936914717</c:v>
                </c:pt>
                <c:pt idx="1216">
                  <c:v>2309.6462385625941</c:v>
                </c:pt>
                <c:pt idx="1217">
                  <c:v>3207.5308204404109</c:v>
                </c:pt>
                <c:pt idx="1218">
                  <c:v>1537.8272025928115</c:v>
                </c:pt>
                <c:pt idx="1219">
                  <c:v>1659.4337972063263</c:v>
                </c:pt>
                <c:pt idx="1220">
                  <c:v>2496.3167588697329</c:v>
                </c:pt>
                <c:pt idx="1221">
                  <c:v>2330.5134267314702</c:v>
                </c:pt>
                <c:pt idx="1222">
                  <c:v>2607.0757288378613</c:v>
                </c:pt>
                <c:pt idx="1223">
                  <c:v>2501.1275899773227</c:v>
                </c:pt>
                <c:pt idx="1224">
                  <c:v>2251.5836304680984</c:v>
                </c:pt>
                <c:pt idx="1225">
                  <c:v>940.8161326344532</c:v>
                </c:pt>
                <c:pt idx="1226">
                  <c:v>2885.6030009615824</c:v>
                </c:pt>
                <c:pt idx="1227">
                  <c:v>2966.1374587364735</c:v>
                </c:pt>
                <c:pt idx="1228">
                  <c:v>3107.5156391564292</c:v>
                </c:pt>
                <c:pt idx="1229">
                  <c:v>2601.7695618990806</c:v>
                </c:pt>
                <c:pt idx="1230">
                  <c:v>2202.3111896506921</c:v>
                </c:pt>
                <c:pt idx="1231">
                  <c:v>2608.8875081254005</c:v>
                </c:pt>
                <c:pt idx="1232">
                  <c:v>982.40914534637216</c:v>
                </c:pt>
                <c:pt idx="1233">
                  <c:v>2361.9653992989424</c:v>
                </c:pt>
                <c:pt idx="1234">
                  <c:v>2502.5121670554486</c:v>
                </c:pt>
                <c:pt idx="1235">
                  <c:v>2011.3618413564768</c:v>
                </c:pt>
                <c:pt idx="1236">
                  <c:v>2571.0981322807606</c:v>
                </c:pt>
                <c:pt idx="1237">
                  <c:v>2598.3929344510307</c:v>
                </c:pt>
                <c:pt idx="1238">
                  <c:v>2554.801545992003</c:v>
                </c:pt>
                <c:pt idx="1239">
                  <c:v>2048.0055152860045</c:v>
                </c:pt>
                <c:pt idx="1240">
                  <c:v>3981.3657653556716</c:v>
                </c:pt>
                <c:pt idx="1241">
                  <c:v>2811.9970185978304</c:v>
                </c:pt>
                <c:pt idx="1242">
                  <c:v>2818.8278336209751</c:v>
                </c:pt>
                <c:pt idx="1243">
                  <c:v>2972.3690996306414</c:v>
                </c:pt>
                <c:pt idx="1244">
                  <c:v>2103.8608604831434</c:v>
                </c:pt>
                <c:pt idx="1245">
                  <c:v>1974.0277295263559</c:v>
                </c:pt>
                <c:pt idx="1246">
                  <c:v>1800.2270485464253</c:v>
                </c:pt>
                <c:pt idx="1247">
                  <c:v>2812.7245245851786</c:v>
                </c:pt>
                <c:pt idx="1248">
                  <c:v>1471.9286509062426</c:v>
                </c:pt>
                <c:pt idx="1249">
                  <c:v>2664.0003791553922</c:v>
                </c:pt>
                <c:pt idx="1250">
                  <c:v>1921.9214712214336</c:v>
                </c:pt>
                <c:pt idx="1251">
                  <c:v>3162.5861230107648</c:v>
                </c:pt>
                <c:pt idx="1252">
                  <c:v>3329.8449905383677</c:v>
                </c:pt>
                <c:pt idx="1253">
                  <c:v>2732.7146625838423</c:v>
                </c:pt>
                <c:pt idx="1254">
                  <c:v>3008.5541406940538</c:v>
                </c:pt>
                <c:pt idx="1255">
                  <c:v>3332.4266131297941</c:v>
                </c:pt>
                <c:pt idx="1256">
                  <c:v>3672.3555506505045</c:v>
                </c:pt>
                <c:pt idx="1257">
                  <c:v>3491.0953474696239</c:v>
                </c:pt>
                <c:pt idx="1258">
                  <c:v>2920.4876900663326</c:v>
                </c:pt>
                <c:pt idx="1259">
                  <c:v>3763.3085957790458</c:v>
                </c:pt>
                <c:pt idx="1260" formatCode="0.00">
                  <c:v>2142.4201919999996</c:v>
                </c:pt>
                <c:pt idx="1261" formatCode="0.00">
                  <c:v>772.00516800000003</c:v>
                </c:pt>
                <c:pt idx="1262" formatCode="0.00">
                  <c:v>3285.6088319999994</c:v>
                </c:pt>
                <c:pt idx="1263" formatCode="0.00">
                  <c:v>2850.9148799999994</c:v>
                </c:pt>
                <c:pt idx="1264" formatCode="0.00">
                  <c:v>4684.250736</c:v>
                </c:pt>
                <c:pt idx="1265" formatCode="0.00">
                  <c:v>4641.9104160000006</c:v>
                </c:pt>
                <c:pt idx="1266" formatCode="0.00">
                  <c:v>5315.1215040000006</c:v>
                </c:pt>
                <c:pt idx="1267" formatCode="0.00">
                  <c:v>2646.2700000000004</c:v>
                </c:pt>
                <c:pt idx="1268" formatCode="0.00">
                  <c:v>4358.2302719999998</c:v>
                </c:pt>
                <c:pt idx="1269" formatCode="0.00">
                  <c:v>4259.4361920000001</c:v>
                </c:pt>
                <c:pt idx="1270" formatCode="0.00">
                  <c:v>5277.0152160000007</c:v>
                </c:pt>
                <c:pt idx="1271" formatCode="0.00">
                  <c:v>5247.3769919999995</c:v>
                </c:pt>
                <c:pt idx="1272" formatCode="0.00">
                  <c:v>5384.2773599999982</c:v>
                </c:pt>
                <c:pt idx="1273" formatCode="0.00">
                  <c:v>4307.4218880000008</c:v>
                </c:pt>
                <c:pt idx="1274" formatCode="0.00">
                  <c:v>1589.173344</c:v>
                </c:pt>
                <c:pt idx="1275" formatCode="0.00">
                  <c:v>1563.7691520000001</c:v>
                </c:pt>
                <c:pt idx="1276" formatCode="0.00">
                  <c:v>2745.0640800000001</c:v>
                </c:pt>
                <c:pt idx="1277" formatCode="0.00">
                  <c:v>2431.7457119999999</c:v>
                </c:pt>
                <c:pt idx="1278" formatCode="0.00">
                  <c:v>3240.4458240000013</c:v>
                </c:pt>
                <c:pt idx="1279" formatCode="0.00">
                  <c:v>5521.1777279999988</c:v>
                </c:pt>
                <c:pt idx="1280" formatCode="0.00">
                  <c:v>5483.0714400000006</c:v>
                </c:pt>
                <c:pt idx="1281" formatCode="0.00">
                  <c:v>3322.3037759999997</c:v>
                </c:pt>
                <c:pt idx="1282" formatCode="0.00">
                  <c:v>5233.2635519999994</c:v>
                </c:pt>
                <c:pt idx="1283" formatCode="0.00">
                  <c:v>5202.2139839999982</c:v>
                </c:pt>
                <c:pt idx="1284" formatCode="0.00">
                  <c:v>4966.5195360000007</c:v>
                </c:pt>
                <c:pt idx="1285" formatCode="0.00">
                  <c:v>5260.0790880000004</c:v>
                </c:pt>
                <c:pt idx="1286" formatCode="0.00">
                  <c:v>5629.851216</c:v>
                </c:pt>
                <c:pt idx="1287" formatCode="0.00">
                  <c:v>5569.1634239999994</c:v>
                </c:pt>
                <c:pt idx="1288" formatCode="0.00">
                  <c:v>2273.6751839999997</c:v>
                </c:pt>
                <c:pt idx="1289" formatCode="0.00">
                  <c:v>2721.0712320000002</c:v>
                </c:pt>
                <c:pt idx="1290" formatCode="0.00">
                  <c:v>3908.0115360000004</c:v>
                </c:pt>
                <c:pt idx="1291" formatCode="0.00">
                  <c:v>4409.0386560000006</c:v>
                </c:pt>
                <c:pt idx="1292" formatCode="0.00">
                  <c:v>4811.2716960000007</c:v>
                </c:pt>
                <c:pt idx="1293" formatCode="0.00">
                  <c:v>5039.9094239999995</c:v>
                </c:pt>
                <c:pt idx="1294" formatCode="0.00">
                  <c:v>5387.1000480000002</c:v>
                </c:pt>
                <c:pt idx="1295" formatCode="0.00">
                  <c:v>4486.6625759999988</c:v>
                </c:pt>
                <c:pt idx="1296" formatCode="0.00">
                  <c:v>4980.6329759999999</c:v>
                </c:pt>
                <c:pt idx="1297" formatCode="0.00">
                  <c:v>4852.2006720000008</c:v>
                </c:pt>
                <c:pt idx="1298" formatCode="0.00">
                  <c:v>5346.1710719999992</c:v>
                </c:pt>
                <c:pt idx="1299" formatCode="0.00">
                  <c:v>5000.3917919999985</c:v>
                </c:pt>
                <c:pt idx="1300" formatCode="0.00">
                  <c:v>5325.0009120000004</c:v>
                </c:pt>
                <c:pt idx="1301" formatCode="0.00">
                  <c:v>4898.7750239999987</c:v>
                </c:pt>
                <c:pt idx="1302" formatCode="0.00">
                  <c:v>2248.2709919999993</c:v>
                </c:pt>
                <c:pt idx="1303" formatCode="0.00">
                  <c:v>2695.6670400000007</c:v>
                </c:pt>
                <c:pt idx="1304" formatCode="0.00">
                  <c:v>2852.3262240000008</c:v>
                </c:pt>
                <c:pt idx="1305" formatCode="0.00">
                  <c:v>3549.5301599999998</c:v>
                </c:pt>
                <c:pt idx="1306" formatCode="0.00">
                  <c:v>4948.1720640000003</c:v>
                </c:pt>
                <c:pt idx="1307" formatCode="0.00">
                  <c:v>5272.7811839999986</c:v>
                </c:pt>
                <c:pt idx="1308" formatCode="0.00">
                  <c:v>5267.135808</c:v>
                </c:pt>
                <c:pt idx="1309" formatCode="0.00">
                  <c:v>4126.7698559999999</c:v>
                </c:pt>
                <c:pt idx="1310" formatCode="0.00">
                  <c:v>4698.364176</c:v>
                </c:pt>
                <c:pt idx="1311" formatCode="0.00">
                  <c:v>5175.3984480000008</c:v>
                </c:pt>
                <c:pt idx="1312" formatCode="0.00">
                  <c:v>4222.7412480000003</c:v>
                </c:pt>
                <c:pt idx="1313" formatCode="0.00">
                  <c:v>5381.4546720000008</c:v>
                </c:pt>
                <c:pt idx="1314" formatCode="0.00">
                  <c:v>5377.2206400000005</c:v>
                </c:pt>
                <c:pt idx="1315" formatCode="0.00">
                  <c:v>5007.4485119999999</c:v>
                </c:pt>
                <c:pt idx="1316" formatCode="0.00">
                  <c:v>2142.4201919999996</c:v>
                </c:pt>
                <c:pt idx="1317" formatCode="0.00">
                  <c:v>772.00516800000003</c:v>
                </c:pt>
                <c:pt idx="1318" formatCode="0.00">
                  <c:v>3285.6088319999994</c:v>
                </c:pt>
                <c:pt idx="1319" formatCode="0.00">
                  <c:v>2850.9148799999994</c:v>
                </c:pt>
                <c:pt idx="1320" formatCode="0.00">
                  <c:v>4684.250736</c:v>
                </c:pt>
                <c:pt idx="1321" formatCode="0.00">
                  <c:v>4641.9104160000006</c:v>
                </c:pt>
                <c:pt idx="1322" formatCode="0.00">
                  <c:v>5315.1215040000006</c:v>
                </c:pt>
                <c:pt idx="1323" formatCode="0.00">
                  <c:v>2646.2700000000004</c:v>
                </c:pt>
                <c:pt idx="1324" formatCode="0.00">
                  <c:v>4358.2302719999998</c:v>
                </c:pt>
                <c:pt idx="1325" formatCode="0.00">
                  <c:v>4259.4361920000001</c:v>
                </c:pt>
                <c:pt idx="1326" formatCode="0.00">
                  <c:v>5277.0152160000007</c:v>
                </c:pt>
                <c:pt idx="1327" formatCode="0.00">
                  <c:v>5247.3769919999995</c:v>
                </c:pt>
                <c:pt idx="1328" formatCode="0.00">
                  <c:v>5384.2773599999982</c:v>
                </c:pt>
                <c:pt idx="1329" formatCode="0.00">
                  <c:v>4307.4218880000008</c:v>
                </c:pt>
                <c:pt idx="1330" formatCode="0.00">
                  <c:v>1589.173344</c:v>
                </c:pt>
                <c:pt idx="1331" formatCode="0.00">
                  <c:v>1563.7691520000001</c:v>
                </c:pt>
                <c:pt idx="1332" formatCode="0.00">
                  <c:v>2745.0640800000001</c:v>
                </c:pt>
                <c:pt idx="1333" formatCode="0.00">
                  <c:v>2431.7457119999999</c:v>
                </c:pt>
                <c:pt idx="1334" formatCode="0.00">
                  <c:v>3240.4458240000013</c:v>
                </c:pt>
                <c:pt idx="1335" formatCode="0.00">
                  <c:v>5521.1777279999988</c:v>
                </c:pt>
                <c:pt idx="1336" formatCode="0.00">
                  <c:v>5483.0714400000006</c:v>
                </c:pt>
                <c:pt idx="1337" formatCode="0.00">
                  <c:v>3322.3037759999997</c:v>
                </c:pt>
                <c:pt idx="1338" formatCode="0.00">
                  <c:v>5233.2635519999994</c:v>
                </c:pt>
                <c:pt idx="1339" formatCode="0.00">
                  <c:v>5202.2139839999982</c:v>
                </c:pt>
                <c:pt idx="1340" formatCode="0.00">
                  <c:v>4966.5195360000007</c:v>
                </c:pt>
                <c:pt idx="1341" formatCode="0.00">
                  <c:v>5260.0790880000004</c:v>
                </c:pt>
                <c:pt idx="1342" formatCode="0.00">
                  <c:v>5629.851216</c:v>
                </c:pt>
                <c:pt idx="1343" formatCode="0.00">
                  <c:v>5569.1634239999994</c:v>
                </c:pt>
                <c:pt idx="1344" formatCode="0.00">
                  <c:v>2273.6751839999997</c:v>
                </c:pt>
                <c:pt idx="1345" formatCode="0.00">
                  <c:v>2721.0712320000002</c:v>
                </c:pt>
                <c:pt idx="1346" formatCode="0.00">
                  <c:v>3908.0115360000004</c:v>
                </c:pt>
                <c:pt idx="1347" formatCode="0.00">
                  <c:v>4409.0386560000006</c:v>
                </c:pt>
                <c:pt idx="1348" formatCode="0.00">
                  <c:v>4811.2716960000007</c:v>
                </c:pt>
                <c:pt idx="1349" formatCode="0.00">
                  <c:v>5039.9094239999995</c:v>
                </c:pt>
                <c:pt idx="1350" formatCode="0.00">
                  <c:v>5387.1000480000002</c:v>
                </c:pt>
                <c:pt idx="1351" formatCode="0.00">
                  <c:v>4486.6625759999988</c:v>
                </c:pt>
                <c:pt idx="1352" formatCode="0.00">
                  <c:v>4980.6329759999999</c:v>
                </c:pt>
                <c:pt idx="1353" formatCode="0.00">
                  <c:v>4852.2006720000008</c:v>
                </c:pt>
                <c:pt idx="1354" formatCode="0.00">
                  <c:v>5346.1710719999992</c:v>
                </c:pt>
                <c:pt idx="1355" formatCode="0.00">
                  <c:v>5000.3917919999985</c:v>
                </c:pt>
                <c:pt idx="1356" formatCode="0.00">
                  <c:v>5325.0009120000004</c:v>
                </c:pt>
                <c:pt idx="1357" formatCode="0.00">
                  <c:v>4898.7750239999987</c:v>
                </c:pt>
                <c:pt idx="1358" formatCode="0.00">
                  <c:v>2248.2709919999993</c:v>
                </c:pt>
                <c:pt idx="1359" formatCode="0.00">
                  <c:v>2695.6670400000007</c:v>
                </c:pt>
                <c:pt idx="1360" formatCode="0.00">
                  <c:v>2852.3262240000008</c:v>
                </c:pt>
                <c:pt idx="1361" formatCode="0.00">
                  <c:v>3549.5301599999998</c:v>
                </c:pt>
                <c:pt idx="1362" formatCode="0.00">
                  <c:v>4948.1720640000003</c:v>
                </c:pt>
                <c:pt idx="1363" formatCode="0.00">
                  <c:v>5272.7811839999986</c:v>
                </c:pt>
                <c:pt idx="1364" formatCode="0.00">
                  <c:v>5267.135808</c:v>
                </c:pt>
                <c:pt idx="1365" formatCode="0.00">
                  <c:v>4126.7698559999999</c:v>
                </c:pt>
                <c:pt idx="1366" formatCode="0.00">
                  <c:v>4698.364176</c:v>
                </c:pt>
                <c:pt idx="1367" formatCode="0.00">
                  <c:v>5175.3984480000008</c:v>
                </c:pt>
                <c:pt idx="1368" formatCode="0.00">
                  <c:v>4222.7412480000003</c:v>
                </c:pt>
                <c:pt idx="1369" formatCode="0.00">
                  <c:v>5381.4546720000008</c:v>
                </c:pt>
                <c:pt idx="1370" formatCode="0.00">
                  <c:v>5377.2206400000005</c:v>
                </c:pt>
                <c:pt idx="1371" formatCode="0.00">
                  <c:v>5007.4485119999999</c:v>
                </c:pt>
                <c:pt idx="1372" formatCode="0.00">
                  <c:v>2142.4201919999996</c:v>
                </c:pt>
                <c:pt idx="1373" formatCode="0.00">
                  <c:v>772.00516800000003</c:v>
                </c:pt>
                <c:pt idx="1374" formatCode="0.00">
                  <c:v>3285.6088319999994</c:v>
                </c:pt>
                <c:pt idx="1375" formatCode="0.00">
                  <c:v>2850.9148799999994</c:v>
                </c:pt>
                <c:pt idx="1376" formatCode="0.00">
                  <c:v>4684.250736</c:v>
                </c:pt>
                <c:pt idx="1377" formatCode="0.00">
                  <c:v>4641.9104160000006</c:v>
                </c:pt>
                <c:pt idx="1378" formatCode="0.00">
                  <c:v>5315.1215040000006</c:v>
                </c:pt>
                <c:pt idx="1379" formatCode="0.00">
                  <c:v>2646.2700000000004</c:v>
                </c:pt>
                <c:pt idx="1380" formatCode="0.00">
                  <c:v>4358.2302719999998</c:v>
                </c:pt>
                <c:pt idx="1381" formatCode="0.00">
                  <c:v>4259.4361920000001</c:v>
                </c:pt>
                <c:pt idx="1382" formatCode="0.00">
                  <c:v>5277.0152160000007</c:v>
                </c:pt>
                <c:pt idx="1383" formatCode="0.00">
                  <c:v>5247.3769919999995</c:v>
                </c:pt>
                <c:pt idx="1384" formatCode="0.00">
                  <c:v>5384.2773599999982</c:v>
                </c:pt>
                <c:pt idx="1385" formatCode="0.00">
                  <c:v>4307.4218880000008</c:v>
                </c:pt>
                <c:pt idx="1386" formatCode="0.00">
                  <c:v>1589.173344</c:v>
                </c:pt>
                <c:pt idx="1387" formatCode="0.00">
                  <c:v>1563.7691520000001</c:v>
                </c:pt>
                <c:pt idx="1388" formatCode="0.00">
                  <c:v>2745.0640800000001</c:v>
                </c:pt>
                <c:pt idx="1389" formatCode="0.00">
                  <c:v>2431.7457119999999</c:v>
                </c:pt>
                <c:pt idx="1390" formatCode="0.00">
                  <c:v>3240.4458240000013</c:v>
                </c:pt>
                <c:pt idx="1391" formatCode="0.00">
                  <c:v>5521.1777279999988</c:v>
                </c:pt>
                <c:pt idx="1392" formatCode="0.00">
                  <c:v>5483.0714400000006</c:v>
                </c:pt>
                <c:pt idx="1393" formatCode="0.00">
                  <c:v>3322.3037759999997</c:v>
                </c:pt>
                <c:pt idx="1394" formatCode="0.00">
                  <c:v>5233.2635519999994</c:v>
                </c:pt>
                <c:pt idx="1395" formatCode="0.00">
                  <c:v>5202.2139839999982</c:v>
                </c:pt>
                <c:pt idx="1396" formatCode="0.00">
                  <c:v>4966.5195360000007</c:v>
                </c:pt>
                <c:pt idx="1397" formatCode="0.00">
                  <c:v>5260.0790880000004</c:v>
                </c:pt>
                <c:pt idx="1398" formatCode="0.00">
                  <c:v>5629.851216</c:v>
                </c:pt>
                <c:pt idx="1399" formatCode="0.00">
                  <c:v>5569.1634239999994</c:v>
                </c:pt>
                <c:pt idx="1400" formatCode="0.00">
                  <c:v>2273.6751839999997</c:v>
                </c:pt>
                <c:pt idx="1401" formatCode="0.00">
                  <c:v>2721.0712320000002</c:v>
                </c:pt>
                <c:pt idx="1402" formatCode="0.00">
                  <c:v>3908.0115360000004</c:v>
                </c:pt>
                <c:pt idx="1403" formatCode="0.00">
                  <c:v>4409.0386560000006</c:v>
                </c:pt>
                <c:pt idx="1404" formatCode="0.00">
                  <c:v>4811.2716960000007</c:v>
                </c:pt>
                <c:pt idx="1405" formatCode="0.00">
                  <c:v>5039.9094239999995</c:v>
                </c:pt>
                <c:pt idx="1406" formatCode="0.00">
                  <c:v>5387.1000480000002</c:v>
                </c:pt>
                <c:pt idx="1407" formatCode="0.00">
                  <c:v>4486.6625759999988</c:v>
                </c:pt>
                <c:pt idx="1408" formatCode="0.00">
                  <c:v>4980.6329759999999</c:v>
                </c:pt>
                <c:pt idx="1409" formatCode="0.00">
                  <c:v>4852.2006720000008</c:v>
                </c:pt>
                <c:pt idx="1410" formatCode="0.00">
                  <c:v>5346.1710719999992</c:v>
                </c:pt>
                <c:pt idx="1411" formatCode="0.00">
                  <c:v>5000.3917919999985</c:v>
                </c:pt>
                <c:pt idx="1412" formatCode="0.00">
                  <c:v>5325.0009120000004</c:v>
                </c:pt>
                <c:pt idx="1413" formatCode="0.00">
                  <c:v>4898.7750239999987</c:v>
                </c:pt>
                <c:pt idx="1414" formatCode="0.00">
                  <c:v>2248.2709919999993</c:v>
                </c:pt>
                <c:pt idx="1415" formatCode="0.00">
                  <c:v>2695.6670400000007</c:v>
                </c:pt>
                <c:pt idx="1416" formatCode="0.00">
                  <c:v>2852.3262240000008</c:v>
                </c:pt>
                <c:pt idx="1417" formatCode="0.00">
                  <c:v>3549.5301599999998</c:v>
                </c:pt>
                <c:pt idx="1418" formatCode="0.00">
                  <c:v>4948.1720640000003</c:v>
                </c:pt>
                <c:pt idx="1419" formatCode="0.00">
                  <c:v>5272.7811839999986</c:v>
                </c:pt>
                <c:pt idx="1420" formatCode="0.00">
                  <c:v>5267.135808</c:v>
                </c:pt>
                <c:pt idx="1421" formatCode="0.00">
                  <c:v>4126.7698559999999</c:v>
                </c:pt>
                <c:pt idx="1422" formatCode="0.00">
                  <c:v>4698.364176</c:v>
                </c:pt>
                <c:pt idx="1423" formatCode="0.00">
                  <c:v>5175.3984480000008</c:v>
                </c:pt>
                <c:pt idx="1424" formatCode="0.00">
                  <c:v>4222.7412480000003</c:v>
                </c:pt>
                <c:pt idx="1425" formatCode="0.00">
                  <c:v>5381.4546720000008</c:v>
                </c:pt>
                <c:pt idx="1426" formatCode="0.00">
                  <c:v>5377.2206400000005</c:v>
                </c:pt>
                <c:pt idx="1427" formatCode="0.00">
                  <c:v>5007.4485119999999</c:v>
                </c:pt>
                <c:pt idx="1428" formatCode="0.00">
                  <c:v>2142.4201919999996</c:v>
                </c:pt>
                <c:pt idx="1429" formatCode="0.00">
                  <c:v>772.00516800000003</c:v>
                </c:pt>
                <c:pt idx="1430" formatCode="0.00">
                  <c:v>3285.6088319999994</c:v>
                </c:pt>
                <c:pt idx="1431" formatCode="0.00">
                  <c:v>2850.9148799999994</c:v>
                </c:pt>
                <c:pt idx="1432" formatCode="0.00">
                  <c:v>4684.250736</c:v>
                </c:pt>
                <c:pt idx="1433" formatCode="0.00">
                  <c:v>4641.9104160000006</c:v>
                </c:pt>
                <c:pt idx="1434" formatCode="0.00">
                  <c:v>5315.1215040000006</c:v>
                </c:pt>
                <c:pt idx="1435" formatCode="0.00">
                  <c:v>2646.2700000000004</c:v>
                </c:pt>
                <c:pt idx="1436" formatCode="0.00">
                  <c:v>4358.2302719999998</c:v>
                </c:pt>
                <c:pt idx="1437" formatCode="0.00">
                  <c:v>4259.4361920000001</c:v>
                </c:pt>
                <c:pt idx="1438" formatCode="0.00">
                  <c:v>5277.0152160000007</c:v>
                </c:pt>
                <c:pt idx="1439" formatCode="0.00">
                  <c:v>5247.3769919999995</c:v>
                </c:pt>
                <c:pt idx="1440" formatCode="0.00">
                  <c:v>5384.2773599999982</c:v>
                </c:pt>
                <c:pt idx="1441" formatCode="0.00">
                  <c:v>4307.4218880000008</c:v>
                </c:pt>
                <c:pt idx="1442" formatCode="0.00">
                  <c:v>1589.173344</c:v>
                </c:pt>
                <c:pt idx="1443" formatCode="0.00">
                  <c:v>1563.7691520000001</c:v>
                </c:pt>
                <c:pt idx="1444" formatCode="0.00">
                  <c:v>2745.0640800000001</c:v>
                </c:pt>
                <c:pt idx="1445" formatCode="0.00">
                  <c:v>2431.7457119999999</c:v>
                </c:pt>
                <c:pt idx="1446" formatCode="0.00">
                  <c:v>3240.4458240000013</c:v>
                </c:pt>
                <c:pt idx="1447" formatCode="0.00">
                  <c:v>5521.1777279999988</c:v>
                </c:pt>
                <c:pt idx="1448" formatCode="0.00">
                  <c:v>5483.0714400000006</c:v>
                </c:pt>
                <c:pt idx="1449" formatCode="0.00">
                  <c:v>3322.3037759999997</c:v>
                </c:pt>
                <c:pt idx="1450" formatCode="0.00">
                  <c:v>5233.2635519999994</c:v>
                </c:pt>
                <c:pt idx="1451" formatCode="0.00">
                  <c:v>5202.2139839999982</c:v>
                </c:pt>
                <c:pt idx="1452" formatCode="0.00">
                  <c:v>4966.5195360000007</c:v>
                </c:pt>
                <c:pt idx="1453" formatCode="0.00">
                  <c:v>5260.0790880000004</c:v>
                </c:pt>
                <c:pt idx="1454" formatCode="0.00">
                  <c:v>5629.851216</c:v>
                </c:pt>
                <c:pt idx="1455" formatCode="0.00">
                  <c:v>5569.1634239999994</c:v>
                </c:pt>
                <c:pt idx="1456" formatCode="0.00">
                  <c:v>2273.6751839999997</c:v>
                </c:pt>
                <c:pt idx="1457" formatCode="0.00">
                  <c:v>2721.0712320000002</c:v>
                </c:pt>
                <c:pt idx="1458" formatCode="0.00">
                  <c:v>3908.0115360000004</c:v>
                </c:pt>
                <c:pt idx="1459" formatCode="0.00">
                  <c:v>4409.0386560000006</c:v>
                </c:pt>
                <c:pt idx="1460" formatCode="0.00">
                  <c:v>4811.2716960000007</c:v>
                </c:pt>
                <c:pt idx="1461" formatCode="0.00">
                  <c:v>5039.9094239999995</c:v>
                </c:pt>
                <c:pt idx="1462" formatCode="0.00">
                  <c:v>5387.1000480000002</c:v>
                </c:pt>
                <c:pt idx="1463" formatCode="0.00">
                  <c:v>4486.6625759999988</c:v>
                </c:pt>
                <c:pt idx="1464" formatCode="0.00">
                  <c:v>4980.6329759999999</c:v>
                </c:pt>
                <c:pt idx="1465" formatCode="0.00">
                  <c:v>4852.2006720000008</c:v>
                </c:pt>
                <c:pt idx="1466" formatCode="0.00">
                  <c:v>5346.1710719999992</c:v>
                </c:pt>
                <c:pt idx="1467" formatCode="0.00">
                  <c:v>5000.3917919999985</c:v>
                </c:pt>
                <c:pt idx="1468" formatCode="0.00">
                  <c:v>5325.0009120000004</c:v>
                </c:pt>
                <c:pt idx="1469" formatCode="0.00">
                  <c:v>4898.7750239999987</c:v>
                </c:pt>
                <c:pt idx="1470" formatCode="0.00">
                  <c:v>2248.2709919999993</c:v>
                </c:pt>
                <c:pt idx="1471" formatCode="0.00">
                  <c:v>2695.6670400000007</c:v>
                </c:pt>
                <c:pt idx="1472" formatCode="0.00">
                  <c:v>2852.3262240000008</c:v>
                </c:pt>
                <c:pt idx="1473" formatCode="0.00">
                  <c:v>3549.5301599999998</c:v>
                </c:pt>
                <c:pt idx="1474" formatCode="0.00">
                  <c:v>4948.1720640000003</c:v>
                </c:pt>
                <c:pt idx="1475" formatCode="0.00">
                  <c:v>5272.7811839999986</c:v>
                </c:pt>
                <c:pt idx="1476" formatCode="0.00">
                  <c:v>5267.135808</c:v>
                </c:pt>
                <c:pt idx="1477" formatCode="0.00">
                  <c:v>4126.7698559999999</c:v>
                </c:pt>
                <c:pt idx="1478" formatCode="0.00">
                  <c:v>4698.364176</c:v>
                </c:pt>
                <c:pt idx="1479" formatCode="0.00">
                  <c:v>5175.3984480000008</c:v>
                </c:pt>
                <c:pt idx="1480" formatCode="0.00">
                  <c:v>4222.7412480000003</c:v>
                </c:pt>
                <c:pt idx="1481" formatCode="0.00">
                  <c:v>5381.4546720000008</c:v>
                </c:pt>
                <c:pt idx="1482" formatCode="0.00">
                  <c:v>5377.2206400000005</c:v>
                </c:pt>
                <c:pt idx="1483" formatCode="0.00">
                  <c:v>5007.4485119999999</c:v>
                </c:pt>
                <c:pt idx="1484" formatCode="0.00">
                  <c:v>2142.4201919999996</c:v>
                </c:pt>
                <c:pt idx="1485" formatCode="0.00">
                  <c:v>772.00516800000003</c:v>
                </c:pt>
                <c:pt idx="1486" formatCode="0.00">
                  <c:v>3285.6088319999994</c:v>
                </c:pt>
                <c:pt idx="1487" formatCode="0.00">
                  <c:v>2850.9148799999994</c:v>
                </c:pt>
                <c:pt idx="1488" formatCode="0.00">
                  <c:v>4684.250736</c:v>
                </c:pt>
                <c:pt idx="1489" formatCode="0.00">
                  <c:v>4641.9104160000006</c:v>
                </c:pt>
                <c:pt idx="1490" formatCode="0.00">
                  <c:v>5315.1215040000006</c:v>
                </c:pt>
                <c:pt idx="1491" formatCode="0.00">
                  <c:v>2646.2700000000004</c:v>
                </c:pt>
                <c:pt idx="1492" formatCode="0.00">
                  <c:v>4358.2302719999998</c:v>
                </c:pt>
                <c:pt idx="1493" formatCode="0.00">
                  <c:v>4259.4361920000001</c:v>
                </c:pt>
                <c:pt idx="1494" formatCode="0.00">
                  <c:v>5277.0152160000007</c:v>
                </c:pt>
                <c:pt idx="1495" formatCode="0.00">
                  <c:v>5247.3769919999995</c:v>
                </c:pt>
                <c:pt idx="1496" formatCode="0.00">
                  <c:v>5384.2773599999982</c:v>
                </c:pt>
                <c:pt idx="1497" formatCode="0.00">
                  <c:v>4307.4218880000008</c:v>
                </c:pt>
                <c:pt idx="1498" formatCode="0.00">
                  <c:v>1589.173344</c:v>
                </c:pt>
                <c:pt idx="1499" formatCode="0.00">
                  <c:v>1563.7691520000001</c:v>
                </c:pt>
                <c:pt idx="1500" formatCode="0.00">
                  <c:v>2745.0640800000001</c:v>
                </c:pt>
                <c:pt idx="1501" formatCode="0.00">
                  <c:v>2431.7457119999999</c:v>
                </c:pt>
                <c:pt idx="1502" formatCode="0.00">
                  <c:v>3240.4458240000013</c:v>
                </c:pt>
                <c:pt idx="1503" formatCode="0.00">
                  <c:v>5521.1777279999988</c:v>
                </c:pt>
                <c:pt idx="1504" formatCode="0.00">
                  <c:v>5483.0714400000006</c:v>
                </c:pt>
                <c:pt idx="1505" formatCode="0.00">
                  <c:v>3322.3037759999997</c:v>
                </c:pt>
                <c:pt idx="1506" formatCode="0.00">
                  <c:v>5233.2635519999994</c:v>
                </c:pt>
                <c:pt idx="1507" formatCode="0.00">
                  <c:v>5202.2139839999982</c:v>
                </c:pt>
                <c:pt idx="1508" formatCode="0.00">
                  <c:v>4966.5195360000007</c:v>
                </c:pt>
                <c:pt idx="1509" formatCode="0.00">
                  <c:v>5260.0790880000004</c:v>
                </c:pt>
                <c:pt idx="1510" formatCode="0.00">
                  <c:v>5629.851216</c:v>
                </c:pt>
                <c:pt idx="1511" formatCode="0.00">
                  <c:v>5569.1634239999994</c:v>
                </c:pt>
                <c:pt idx="1512" formatCode="0.00">
                  <c:v>2273.6751839999997</c:v>
                </c:pt>
                <c:pt idx="1513" formatCode="0.00">
                  <c:v>2721.0712320000002</c:v>
                </c:pt>
                <c:pt idx="1514" formatCode="0.00">
                  <c:v>3908.0115360000004</c:v>
                </c:pt>
                <c:pt idx="1515" formatCode="0.00">
                  <c:v>4409.0386560000006</c:v>
                </c:pt>
                <c:pt idx="1516" formatCode="0.00">
                  <c:v>4811.2716960000007</c:v>
                </c:pt>
                <c:pt idx="1517" formatCode="0.00">
                  <c:v>5039.9094239999995</c:v>
                </c:pt>
                <c:pt idx="1518" formatCode="0.00">
                  <c:v>5387.1000480000002</c:v>
                </c:pt>
                <c:pt idx="1519" formatCode="0.00">
                  <c:v>4486.6625759999988</c:v>
                </c:pt>
                <c:pt idx="1520" formatCode="0.00">
                  <c:v>4980.6329759999999</c:v>
                </c:pt>
                <c:pt idx="1521" formatCode="0.00">
                  <c:v>4852.2006720000008</c:v>
                </c:pt>
                <c:pt idx="1522" formatCode="0.00">
                  <c:v>5346.1710719999992</c:v>
                </c:pt>
                <c:pt idx="1523" formatCode="0.00">
                  <c:v>5000.3917919999985</c:v>
                </c:pt>
                <c:pt idx="1524" formatCode="0.00">
                  <c:v>5325.0009120000004</c:v>
                </c:pt>
                <c:pt idx="1525" formatCode="0.00">
                  <c:v>4898.7750239999987</c:v>
                </c:pt>
                <c:pt idx="1526" formatCode="0.00">
                  <c:v>2248.2709919999993</c:v>
                </c:pt>
                <c:pt idx="1527" formatCode="0.00">
                  <c:v>2695.6670400000007</c:v>
                </c:pt>
                <c:pt idx="1528" formatCode="0.00">
                  <c:v>2852.3262240000008</c:v>
                </c:pt>
                <c:pt idx="1529" formatCode="0.00">
                  <c:v>3549.5301599999998</c:v>
                </c:pt>
                <c:pt idx="1530" formatCode="0.00">
                  <c:v>4948.1720640000003</c:v>
                </c:pt>
                <c:pt idx="1531" formatCode="0.00">
                  <c:v>5272.7811839999986</c:v>
                </c:pt>
                <c:pt idx="1532" formatCode="0.00">
                  <c:v>5267.135808</c:v>
                </c:pt>
                <c:pt idx="1533" formatCode="0.00">
                  <c:v>4126.7698559999999</c:v>
                </c:pt>
                <c:pt idx="1534" formatCode="0.00">
                  <c:v>4698.364176</c:v>
                </c:pt>
                <c:pt idx="1535" formatCode="0.00">
                  <c:v>5175.3984480000008</c:v>
                </c:pt>
                <c:pt idx="1536" formatCode="0.00">
                  <c:v>4222.7412480000003</c:v>
                </c:pt>
                <c:pt idx="1537" formatCode="0.00">
                  <c:v>5381.4546720000008</c:v>
                </c:pt>
                <c:pt idx="1538" formatCode="0.00">
                  <c:v>5377.2206400000005</c:v>
                </c:pt>
                <c:pt idx="1539" formatCode="0.00">
                  <c:v>5007.4485119999999</c:v>
                </c:pt>
                <c:pt idx="1540" formatCode="0.00">
                  <c:v>2142.4201919999996</c:v>
                </c:pt>
                <c:pt idx="1541" formatCode="0.00">
                  <c:v>772.00516800000003</c:v>
                </c:pt>
                <c:pt idx="1542" formatCode="0.00">
                  <c:v>3285.6088319999994</c:v>
                </c:pt>
                <c:pt idx="1543" formatCode="0.00">
                  <c:v>2850.9148799999994</c:v>
                </c:pt>
                <c:pt idx="1544" formatCode="0.00">
                  <c:v>4684.250736</c:v>
                </c:pt>
                <c:pt idx="1545" formatCode="0.00">
                  <c:v>4641.9104160000006</c:v>
                </c:pt>
                <c:pt idx="1546" formatCode="0.00">
                  <c:v>5315.1215040000006</c:v>
                </c:pt>
                <c:pt idx="1547" formatCode="0.00">
                  <c:v>2646.2700000000004</c:v>
                </c:pt>
                <c:pt idx="1548" formatCode="0.00">
                  <c:v>4358.2302719999998</c:v>
                </c:pt>
                <c:pt idx="1549" formatCode="0.00">
                  <c:v>4259.4361920000001</c:v>
                </c:pt>
                <c:pt idx="1550" formatCode="0.00">
                  <c:v>5277.0152160000007</c:v>
                </c:pt>
                <c:pt idx="1551" formatCode="0.00">
                  <c:v>5247.3769919999995</c:v>
                </c:pt>
                <c:pt idx="1552" formatCode="0.00">
                  <c:v>5384.2773599999982</c:v>
                </c:pt>
                <c:pt idx="1553" formatCode="0.00">
                  <c:v>4307.4218880000008</c:v>
                </c:pt>
                <c:pt idx="1554" formatCode="0.00">
                  <c:v>1589.173344</c:v>
                </c:pt>
                <c:pt idx="1555" formatCode="0.00">
                  <c:v>1563.7691520000001</c:v>
                </c:pt>
                <c:pt idx="1556" formatCode="0.00">
                  <c:v>2745.0640800000001</c:v>
                </c:pt>
                <c:pt idx="1557" formatCode="0.00">
                  <c:v>2431.7457119999999</c:v>
                </c:pt>
                <c:pt idx="1558" formatCode="0.00">
                  <c:v>3240.4458240000013</c:v>
                </c:pt>
                <c:pt idx="1559" formatCode="0.00">
                  <c:v>5521.1777279999988</c:v>
                </c:pt>
                <c:pt idx="1560" formatCode="0.00">
                  <c:v>5483.0714400000006</c:v>
                </c:pt>
                <c:pt idx="1561" formatCode="0.00">
                  <c:v>3322.3037759999997</c:v>
                </c:pt>
                <c:pt idx="1562" formatCode="0.00">
                  <c:v>5233.2635519999994</c:v>
                </c:pt>
                <c:pt idx="1563" formatCode="0.00">
                  <c:v>5202.2139839999982</c:v>
                </c:pt>
                <c:pt idx="1564" formatCode="0.00">
                  <c:v>4966.5195360000007</c:v>
                </c:pt>
                <c:pt idx="1565" formatCode="0.00">
                  <c:v>5260.0790880000004</c:v>
                </c:pt>
                <c:pt idx="1566" formatCode="0.00">
                  <c:v>5629.851216</c:v>
                </c:pt>
                <c:pt idx="1567" formatCode="0.00">
                  <c:v>5569.1634239999994</c:v>
                </c:pt>
                <c:pt idx="1568" formatCode="0.00">
                  <c:v>2273.6751839999997</c:v>
                </c:pt>
                <c:pt idx="1569" formatCode="0.00">
                  <c:v>2721.0712320000002</c:v>
                </c:pt>
                <c:pt idx="1570" formatCode="0.00">
                  <c:v>3908.0115360000004</c:v>
                </c:pt>
                <c:pt idx="1571" formatCode="0.00">
                  <c:v>4409.0386560000006</c:v>
                </c:pt>
                <c:pt idx="1572" formatCode="0.00">
                  <c:v>4811.2716960000007</c:v>
                </c:pt>
                <c:pt idx="1573" formatCode="0.00">
                  <c:v>5039.9094239999995</c:v>
                </c:pt>
                <c:pt idx="1574" formatCode="0.00">
                  <c:v>5387.1000480000002</c:v>
                </c:pt>
                <c:pt idx="1575" formatCode="0.00">
                  <c:v>4486.6625759999988</c:v>
                </c:pt>
                <c:pt idx="1576" formatCode="0.00">
                  <c:v>4980.6329759999999</c:v>
                </c:pt>
                <c:pt idx="1577" formatCode="0.00">
                  <c:v>4852.2006720000008</c:v>
                </c:pt>
                <c:pt idx="1578" formatCode="0.00">
                  <c:v>5346.1710719999992</c:v>
                </c:pt>
                <c:pt idx="1579" formatCode="0.00">
                  <c:v>5000.3917919999985</c:v>
                </c:pt>
                <c:pt idx="1580" formatCode="0.00">
                  <c:v>5325.0009120000004</c:v>
                </c:pt>
                <c:pt idx="1581" formatCode="0.00">
                  <c:v>4898.7750239999987</c:v>
                </c:pt>
                <c:pt idx="1582" formatCode="0.00">
                  <c:v>2248.2709919999993</c:v>
                </c:pt>
                <c:pt idx="1583" formatCode="0.00">
                  <c:v>2695.6670400000007</c:v>
                </c:pt>
                <c:pt idx="1584" formatCode="0.00">
                  <c:v>2852.3262240000008</c:v>
                </c:pt>
                <c:pt idx="1585" formatCode="0.00">
                  <c:v>3549.5301599999998</c:v>
                </c:pt>
                <c:pt idx="1586" formatCode="0.00">
                  <c:v>4948.1720640000003</c:v>
                </c:pt>
                <c:pt idx="1587" formatCode="0.00">
                  <c:v>5272.7811839999986</c:v>
                </c:pt>
                <c:pt idx="1588" formatCode="0.00">
                  <c:v>5267.135808</c:v>
                </c:pt>
                <c:pt idx="1589" formatCode="0.00">
                  <c:v>4126.7698559999999</c:v>
                </c:pt>
                <c:pt idx="1590" formatCode="0.00">
                  <c:v>4698.364176</c:v>
                </c:pt>
                <c:pt idx="1591" formatCode="0.00">
                  <c:v>5175.3984480000008</c:v>
                </c:pt>
                <c:pt idx="1592" formatCode="0.00">
                  <c:v>4222.7412480000003</c:v>
                </c:pt>
                <c:pt idx="1593" formatCode="0.00">
                  <c:v>5381.4546720000008</c:v>
                </c:pt>
                <c:pt idx="1594" formatCode="0.00">
                  <c:v>5377.2206400000005</c:v>
                </c:pt>
                <c:pt idx="1595" formatCode="0.00">
                  <c:v>5007.4485119999999</c:v>
                </c:pt>
                <c:pt idx="1596" formatCode="0.00">
                  <c:v>2142.4201919999996</c:v>
                </c:pt>
                <c:pt idx="1597" formatCode="0.00">
                  <c:v>772.00516800000003</c:v>
                </c:pt>
                <c:pt idx="1598" formatCode="0.00">
                  <c:v>3285.6088319999994</c:v>
                </c:pt>
                <c:pt idx="1599" formatCode="0.00">
                  <c:v>2850.9148799999994</c:v>
                </c:pt>
                <c:pt idx="1600" formatCode="0.00">
                  <c:v>4684.250736</c:v>
                </c:pt>
                <c:pt idx="1601" formatCode="0.00">
                  <c:v>4641.9104160000006</c:v>
                </c:pt>
                <c:pt idx="1602" formatCode="0.00">
                  <c:v>5315.1215040000006</c:v>
                </c:pt>
                <c:pt idx="1603" formatCode="0.00">
                  <c:v>2646.2700000000004</c:v>
                </c:pt>
                <c:pt idx="1604" formatCode="0.00">
                  <c:v>4358.2302719999998</c:v>
                </c:pt>
                <c:pt idx="1605" formatCode="0.00">
                  <c:v>4259.4361920000001</c:v>
                </c:pt>
                <c:pt idx="1606" formatCode="0.00">
                  <c:v>5277.0152160000007</c:v>
                </c:pt>
                <c:pt idx="1607" formatCode="0.00">
                  <c:v>5247.3769919999995</c:v>
                </c:pt>
                <c:pt idx="1608" formatCode="0.00">
                  <c:v>5384.2773599999982</c:v>
                </c:pt>
                <c:pt idx="1609" formatCode="0.00">
                  <c:v>4307.4218880000008</c:v>
                </c:pt>
                <c:pt idx="1610" formatCode="0.00">
                  <c:v>1589.173344</c:v>
                </c:pt>
                <c:pt idx="1611" formatCode="0.00">
                  <c:v>1563.7691520000001</c:v>
                </c:pt>
                <c:pt idx="1612" formatCode="0.00">
                  <c:v>2745.0640800000001</c:v>
                </c:pt>
                <c:pt idx="1613" formatCode="0.00">
                  <c:v>2431.7457119999999</c:v>
                </c:pt>
                <c:pt idx="1614" formatCode="0.00">
                  <c:v>3240.4458240000013</c:v>
                </c:pt>
                <c:pt idx="1615" formatCode="0.00">
                  <c:v>5521.1777279999988</c:v>
                </c:pt>
                <c:pt idx="1616" formatCode="0.00">
                  <c:v>5483.0714400000006</c:v>
                </c:pt>
                <c:pt idx="1617" formatCode="0.00">
                  <c:v>3322.3037759999997</c:v>
                </c:pt>
                <c:pt idx="1618" formatCode="0.00">
                  <c:v>5233.2635519999994</c:v>
                </c:pt>
                <c:pt idx="1619" formatCode="0.00">
                  <c:v>5202.2139839999982</c:v>
                </c:pt>
                <c:pt idx="1620" formatCode="0.00">
                  <c:v>4966.5195360000007</c:v>
                </c:pt>
                <c:pt idx="1621" formatCode="0.00">
                  <c:v>5260.0790880000004</c:v>
                </c:pt>
                <c:pt idx="1622" formatCode="0.00">
                  <c:v>5629.851216</c:v>
                </c:pt>
                <c:pt idx="1623" formatCode="0.00">
                  <c:v>5569.1634239999994</c:v>
                </c:pt>
                <c:pt idx="1624" formatCode="0.00">
                  <c:v>2273.6751839999997</c:v>
                </c:pt>
                <c:pt idx="1625" formatCode="0.00">
                  <c:v>2721.0712320000002</c:v>
                </c:pt>
                <c:pt idx="1626" formatCode="0.00">
                  <c:v>3908.0115360000004</c:v>
                </c:pt>
                <c:pt idx="1627" formatCode="0.00">
                  <c:v>4409.0386560000006</c:v>
                </c:pt>
                <c:pt idx="1628" formatCode="0.00">
                  <c:v>4811.2716960000007</c:v>
                </c:pt>
                <c:pt idx="1629" formatCode="0.00">
                  <c:v>5039.9094239999995</c:v>
                </c:pt>
                <c:pt idx="1630" formatCode="0.00">
                  <c:v>5387.1000480000002</c:v>
                </c:pt>
                <c:pt idx="1631" formatCode="0.00">
                  <c:v>4486.6625759999988</c:v>
                </c:pt>
                <c:pt idx="1632" formatCode="0.00">
                  <c:v>4980.6329759999999</c:v>
                </c:pt>
                <c:pt idx="1633" formatCode="0.00">
                  <c:v>4852.2006720000008</c:v>
                </c:pt>
                <c:pt idx="1634" formatCode="0.00">
                  <c:v>5346.1710719999992</c:v>
                </c:pt>
                <c:pt idx="1635" formatCode="0.00">
                  <c:v>5000.3917919999985</c:v>
                </c:pt>
                <c:pt idx="1636" formatCode="0.00">
                  <c:v>5325.0009120000004</c:v>
                </c:pt>
                <c:pt idx="1637" formatCode="0.00">
                  <c:v>4898.7750239999987</c:v>
                </c:pt>
                <c:pt idx="1638" formatCode="0.00">
                  <c:v>2248.2709919999993</c:v>
                </c:pt>
                <c:pt idx="1639" formatCode="0.00">
                  <c:v>2695.6670400000007</c:v>
                </c:pt>
                <c:pt idx="1640" formatCode="0.00">
                  <c:v>2852.3262240000008</c:v>
                </c:pt>
                <c:pt idx="1641" formatCode="0.00">
                  <c:v>3549.5301599999998</c:v>
                </c:pt>
                <c:pt idx="1642" formatCode="0.00">
                  <c:v>4948.1720640000003</c:v>
                </c:pt>
                <c:pt idx="1643" formatCode="0.00">
                  <c:v>5272.7811839999986</c:v>
                </c:pt>
                <c:pt idx="1644" formatCode="0.00">
                  <c:v>5267.135808</c:v>
                </c:pt>
                <c:pt idx="1645" formatCode="0.00">
                  <c:v>4126.7698559999999</c:v>
                </c:pt>
                <c:pt idx="1646" formatCode="0.00">
                  <c:v>4698.364176</c:v>
                </c:pt>
                <c:pt idx="1647" formatCode="0.00">
                  <c:v>5175.3984480000008</c:v>
                </c:pt>
                <c:pt idx="1648" formatCode="0.00">
                  <c:v>4222.7412480000003</c:v>
                </c:pt>
                <c:pt idx="1649" formatCode="0.00">
                  <c:v>5381.4546720000008</c:v>
                </c:pt>
                <c:pt idx="1650" formatCode="0.00">
                  <c:v>5377.2206400000005</c:v>
                </c:pt>
                <c:pt idx="1651" formatCode="0.00">
                  <c:v>5007.4485119999999</c:v>
                </c:pt>
                <c:pt idx="1652" formatCode="0.00">
                  <c:v>2142.4201919999996</c:v>
                </c:pt>
                <c:pt idx="1653" formatCode="0.00">
                  <c:v>772.00516800000003</c:v>
                </c:pt>
                <c:pt idx="1654" formatCode="0.00">
                  <c:v>3285.6088319999994</c:v>
                </c:pt>
                <c:pt idx="1655" formatCode="0.00">
                  <c:v>2850.9148799999994</c:v>
                </c:pt>
                <c:pt idx="1656" formatCode="0.00">
                  <c:v>4684.250736</c:v>
                </c:pt>
                <c:pt idx="1657" formatCode="0.00">
                  <c:v>4641.9104160000006</c:v>
                </c:pt>
                <c:pt idx="1658" formatCode="0.00">
                  <c:v>5315.1215040000006</c:v>
                </c:pt>
                <c:pt idx="1659" formatCode="0.00">
                  <c:v>2646.2700000000004</c:v>
                </c:pt>
                <c:pt idx="1660" formatCode="0.00">
                  <c:v>4358.2302719999998</c:v>
                </c:pt>
                <c:pt idx="1661" formatCode="0.00">
                  <c:v>4259.4361920000001</c:v>
                </c:pt>
                <c:pt idx="1662" formatCode="0.00">
                  <c:v>5277.0152160000007</c:v>
                </c:pt>
                <c:pt idx="1663" formatCode="0.00">
                  <c:v>5247.3769919999995</c:v>
                </c:pt>
                <c:pt idx="1664" formatCode="0.00">
                  <c:v>5384.2773599999982</c:v>
                </c:pt>
                <c:pt idx="1665" formatCode="0.00">
                  <c:v>4307.4218880000008</c:v>
                </c:pt>
                <c:pt idx="1666" formatCode="0.00">
                  <c:v>1589.173344</c:v>
                </c:pt>
                <c:pt idx="1667" formatCode="0.00">
                  <c:v>1563.7691520000001</c:v>
                </c:pt>
                <c:pt idx="1668" formatCode="0.00">
                  <c:v>2745.0640800000001</c:v>
                </c:pt>
                <c:pt idx="1669" formatCode="0.00">
                  <c:v>2431.7457119999999</c:v>
                </c:pt>
                <c:pt idx="1670" formatCode="0.00">
                  <c:v>3240.4458240000013</c:v>
                </c:pt>
                <c:pt idx="1671" formatCode="0.00">
                  <c:v>5521.1777279999988</c:v>
                </c:pt>
                <c:pt idx="1672" formatCode="0.00">
                  <c:v>5483.0714400000006</c:v>
                </c:pt>
                <c:pt idx="1673" formatCode="0.00">
                  <c:v>3322.3037759999997</c:v>
                </c:pt>
                <c:pt idx="1674" formatCode="0.00">
                  <c:v>5233.2635519999994</c:v>
                </c:pt>
                <c:pt idx="1675" formatCode="0.00">
                  <c:v>5202.2139839999982</c:v>
                </c:pt>
                <c:pt idx="1676" formatCode="0.00">
                  <c:v>4966.5195360000007</c:v>
                </c:pt>
                <c:pt idx="1677" formatCode="0.00">
                  <c:v>5260.0790880000004</c:v>
                </c:pt>
                <c:pt idx="1678" formatCode="0.00">
                  <c:v>5629.851216</c:v>
                </c:pt>
                <c:pt idx="1679" formatCode="0.00">
                  <c:v>5569.1634239999994</c:v>
                </c:pt>
                <c:pt idx="1680" formatCode="0.00">
                  <c:v>2273.6751839999997</c:v>
                </c:pt>
                <c:pt idx="1681" formatCode="0.00">
                  <c:v>2721.0712320000002</c:v>
                </c:pt>
                <c:pt idx="1682" formatCode="0.00">
                  <c:v>3908.0115360000004</c:v>
                </c:pt>
                <c:pt idx="1683" formatCode="0.00">
                  <c:v>4409.0386560000006</c:v>
                </c:pt>
                <c:pt idx="1684" formatCode="0.00">
                  <c:v>4811.2716960000007</c:v>
                </c:pt>
                <c:pt idx="1685" formatCode="0.00">
                  <c:v>5039.9094239999995</c:v>
                </c:pt>
                <c:pt idx="1686" formatCode="0.00">
                  <c:v>5387.1000480000002</c:v>
                </c:pt>
                <c:pt idx="1687" formatCode="0.00">
                  <c:v>4486.6625759999988</c:v>
                </c:pt>
                <c:pt idx="1688" formatCode="0.00">
                  <c:v>4980.6329759999999</c:v>
                </c:pt>
                <c:pt idx="1689" formatCode="0.00">
                  <c:v>4852.2006720000008</c:v>
                </c:pt>
                <c:pt idx="1690" formatCode="0.00">
                  <c:v>5346.1710719999992</c:v>
                </c:pt>
                <c:pt idx="1691" formatCode="0.00">
                  <c:v>5000.3917919999985</c:v>
                </c:pt>
                <c:pt idx="1692" formatCode="0.00">
                  <c:v>5325.0009120000004</c:v>
                </c:pt>
                <c:pt idx="1693" formatCode="0.00">
                  <c:v>4898.7750239999987</c:v>
                </c:pt>
                <c:pt idx="1694" formatCode="0.00">
                  <c:v>2248.2709919999993</c:v>
                </c:pt>
                <c:pt idx="1695" formatCode="0.00">
                  <c:v>2695.6670400000007</c:v>
                </c:pt>
                <c:pt idx="1696" formatCode="0.00">
                  <c:v>2852.3262240000008</c:v>
                </c:pt>
                <c:pt idx="1697" formatCode="0.00">
                  <c:v>3549.5301599999998</c:v>
                </c:pt>
                <c:pt idx="1698" formatCode="0.00">
                  <c:v>4948.1720640000003</c:v>
                </c:pt>
                <c:pt idx="1699" formatCode="0.00">
                  <c:v>5272.7811839999986</c:v>
                </c:pt>
                <c:pt idx="1700" formatCode="0.00">
                  <c:v>5267.135808</c:v>
                </c:pt>
                <c:pt idx="1701" formatCode="0.00">
                  <c:v>4126.7698559999999</c:v>
                </c:pt>
                <c:pt idx="1702" formatCode="0.00">
                  <c:v>4698.364176</c:v>
                </c:pt>
                <c:pt idx="1703" formatCode="0.00">
                  <c:v>5175.3984480000008</c:v>
                </c:pt>
                <c:pt idx="1704" formatCode="0.00">
                  <c:v>4222.7412480000003</c:v>
                </c:pt>
                <c:pt idx="1705" formatCode="0.00">
                  <c:v>5381.4546720000008</c:v>
                </c:pt>
                <c:pt idx="1706" formatCode="0.00">
                  <c:v>5377.2206400000005</c:v>
                </c:pt>
                <c:pt idx="1707" formatCode="0.00">
                  <c:v>5007.4485119999999</c:v>
                </c:pt>
                <c:pt idx="1708" formatCode="0.00">
                  <c:v>2142.4201919999996</c:v>
                </c:pt>
                <c:pt idx="1709" formatCode="0.00">
                  <c:v>772.00516800000003</c:v>
                </c:pt>
                <c:pt idx="1710" formatCode="0.00">
                  <c:v>3285.6088319999994</c:v>
                </c:pt>
                <c:pt idx="1711" formatCode="0.00">
                  <c:v>2850.9148799999994</c:v>
                </c:pt>
                <c:pt idx="1712" formatCode="0.00">
                  <c:v>4684.250736</c:v>
                </c:pt>
                <c:pt idx="1713" formatCode="0.00">
                  <c:v>4641.9104160000006</c:v>
                </c:pt>
                <c:pt idx="1714" formatCode="0.00">
                  <c:v>5315.1215040000006</c:v>
                </c:pt>
                <c:pt idx="1715" formatCode="0.00">
                  <c:v>2646.2700000000004</c:v>
                </c:pt>
                <c:pt idx="1716" formatCode="0.00">
                  <c:v>4358.2302719999998</c:v>
                </c:pt>
                <c:pt idx="1717" formatCode="0.00">
                  <c:v>4259.4361920000001</c:v>
                </c:pt>
                <c:pt idx="1718" formatCode="0.00">
                  <c:v>5277.0152160000007</c:v>
                </c:pt>
                <c:pt idx="1719" formatCode="0.00">
                  <c:v>5247.3769919999995</c:v>
                </c:pt>
                <c:pt idx="1720" formatCode="0.00">
                  <c:v>5384.2773599999982</c:v>
                </c:pt>
                <c:pt idx="1721" formatCode="0.00">
                  <c:v>4307.4218880000008</c:v>
                </c:pt>
                <c:pt idx="1722" formatCode="0.00">
                  <c:v>1589.173344</c:v>
                </c:pt>
                <c:pt idx="1723" formatCode="0.00">
                  <c:v>1563.7691520000001</c:v>
                </c:pt>
                <c:pt idx="1724" formatCode="0.00">
                  <c:v>2745.0640800000001</c:v>
                </c:pt>
                <c:pt idx="1725" formatCode="0.00">
                  <c:v>2431.7457119999999</c:v>
                </c:pt>
                <c:pt idx="1726" formatCode="0.00">
                  <c:v>3240.4458240000013</c:v>
                </c:pt>
                <c:pt idx="1727" formatCode="0.00">
                  <c:v>5521.1777279999988</c:v>
                </c:pt>
                <c:pt idx="1728" formatCode="0.00">
                  <c:v>5483.0714400000006</c:v>
                </c:pt>
                <c:pt idx="1729" formatCode="0.00">
                  <c:v>3322.3037759999997</c:v>
                </c:pt>
                <c:pt idx="1730" formatCode="0.00">
                  <c:v>5233.2635519999994</c:v>
                </c:pt>
                <c:pt idx="1731" formatCode="0.00">
                  <c:v>5202.2139839999982</c:v>
                </c:pt>
                <c:pt idx="1732" formatCode="0.00">
                  <c:v>4966.5195360000007</c:v>
                </c:pt>
                <c:pt idx="1733" formatCode="0.00">
                  <c:v>5260.0790880000004</c:v>
                </c:pt>
                <c:pt idx="1734" formatCode="0.00">
                  <c:v>5629.851216</c:v>
                </c:pt>
                <c:pt idx="1735" formatCode="0.00">
                  <c:v>5569.1634239999994</c:v>
                </c:pt>
                <c:pt idx="1736" formatCode="0.00">
                  <c:v>2273.6751839999997</c:v>
                </c:pt>
                <c:pt idx="1737" formatCode="0.00">
                  <c:v>2721.0712320000002</c:v>
                </c:pt>
                <c:pt idx="1738" formatCode="0.00">
                  <c:v>3908.0115360000004</c:v>
                </c:pt>
                <c:pt idx="1739" formatCode="0.00">
                  <c:v>4409.0386560000006</c:v>
                </c:pt>
                <c:pt idx="1740" formatCode="0.00">
                  <c:v>4811.2716960000007</c:v>
                </c:pt>
                <c:pt idx="1741" formatCode="0.00">
                  <c:v>5039.9094239999995</c:v>
                </c:pt>
                <c:pt idx="1742" formatCode="0.00">
                  <c:v>5387.1000480000002</c:v>
                </c:pt>
                <c:pt idx="1743" formatCode="0.00">
                  <c:v>4486.6625759999988</c:v>
                </c:pt>
                <c:pt idx="1744" formatCode="0.00">
                  <c:v>4980.6329759999999</c:v>
                </c:pt>
                <c:pt idx="1745" formatCode="0.00">
                  <c:v>4852.2006720000008</c:v>
                </c:pt>
                <c:pt idx="1746" formatCode="0.00">
                  <c:v>5346.1710719999992</c:v>
                </c:pt>
                <c:pt idx="1747" formatCode="0.00">
                  <c:v>5000.3917919999985</c:v>
                </c:pt>
                <c:pt idx="1748" formatCode="0.00">
                  <c:v>5325.0009120000004</c:v>
                </c:pt>
                <c:pt idx="1749" formatCode="0.00">
                  <c:v>4898.7750239999987</c:v>
                </c:pt>
                <c:pt idx="1750" formatCode="0.00">
                  <c:v>2248.2709919999993</c:v>
                </c:pt>
                <c:pt idx="1751" formatCode="0.00">
                  <c:v>2695.6670400000007</c:v>
                </c:pt>
                <c:pt idx="1752" formatCode="0.00">
                  <c:v>2852.3262240000008</c:v>
                </c:pt>
                <c:pt idx="1753" formatCode="0.00">
                  <c:v>3549.5301599999998</c:v>
                </c:pt>
                <c:pt idx="1754" formatCode="0.00">
                  <c:v>4948.1720640000003</c:v>
                </c:pt>
                <c:pt idx="1755" formatCode="0.00">
                  <c:v>5272.7811839999986</c:v>
                </c:pt>
                <c:pt idx="1756" formatCode="0.00">
                  <c:v>5267.135808</c:v>
                </c:pt>
                <c:pt idx="1757" formatCode="0.00">
                  <c:v>4126.7698559999999</c:v>
                </c:pt>
                <c:pt idx="1758" formatCode="0.00">
                  <c:v>4698.364176</c:v>
                </c:pt>
                <c:pt idx="1759" formatCode="0.00">
                  <c:v>5175.3984480000008</c:v>
                </c:pt>
                <c:pt idx="1760" formatCode="0.00">
                  <c:v>4222.7412480000003</c:v>
                </c:pt>
                <c:pt idx="1761" formatCode="0.00">
                  <c:v>5381.4546720000008</c:v>
                </c:pt>
                <c:pt idx="1762" formatCode="0.00">
                  <c:v>5377.2206400000005</c:v>
                </c:pt>
                <c:pt idx="1763" formatCode="0.00">
                  <c:v>5007.4485119999999</c:v>
                </c:pt>
                <c:pt idx="1764" formatCode="0.00">
                  <c:v>2142.4201919999996</c:v>
                </c:pt>
                <c:pt idx="1765" formatCode="0.00">
                  <c:v>772.00516800000003</c:v>
                </c:pt>
                <c:pt idx="1766" formatCode="0.00">
                  <c:v>3285.6088319999994</c:v>
                </c:pt>
                <c:pt idx="1767" formatCode="0.00">
                  <c:v>2850.9148799999994</c:v>
                </c:pt>
                <c:pt idx="1768" formatCode="0.00">
                  <c:v>4684.250736</c:v>
                </c:pt>
                <c:pt idx="1769" formatCode="0.00">
                  <c:v>4641.9104160000006</c:v>
                </c:pt>
                <c:pt idx="1770" formatCode="0.00">
                  <c:v>5315.1215040000006</c:v>
                </c:pt>
                <c:pt idx="1771" formatCode="0.00">
                  <c:v>2646.2700000000004</c:v>
                </c:pt>
                <c:pt idx="1772" formatCode="0.00">
                  <c:v>4358.2302719999998</c:v>
                </c:pt>
                <c:pt idx="1773" formatCode="0.00">
                  <c:v>4259.4361920000001</c:v>
                </c:pt>
                <c:pt idx="1774" formatCode="0.00">
                  <c:v>5277.0152160000007</c:v>
                </c:pt>
                <c:pt idx="1775" formatCode="0.00">
                  <c:v>5247.3769919999995</c:v>
                </c:pt>
                <c:pt idx="1776" formatCode="0.00">
                  <c:v>5384.2773599999982</c:v>
                </c:pt>
                <c:pt idx="1777" formatCode="0.00">
                  <c:v>4307.4218880000008</c:v>
                </c:pt>
                <c:pt idx="1778" formatCode="0.00">
                  <c:v>1589.173344</c:v>
                </c:pt>
                <c:pt idx="1779" formatCode="0.00">
                  <c:v>1563.7691520000001</c:v>
                </c:pt>
                <c:pt idx="1780" formatCode="0.00">
                  <c:v>2745.0640800000001</c:v>
                </c:pt>
                <c:pt idx="1781" formatCode="0.00">
                  <c:v>2431.7457119999999</c:v>
                </c:pt>
                <c:pt idx="1782" formatCode="0.00">
                  <c:v>3240.4458240000013</c:v>
                </c:pt>
                <c:pt idx="1783" formatCode="0.00">
                  <c:v>5521.1777279999988</c:v>
                </c:pt>
                <c:pt idx="1784" formatCode="0.00">
                  <c:v>5483.0714400000006</c:v>
                </c:pt>
                <c:pt idx="1785" formatCode="0.00">
                  <c:v>3322.3037759999997</c:v>
                </c:pt>
                <c:pt idx="1786" formatCode="0.00">
                  <c:v>5233.2635519999994</c:v>
                </c:pt>
                <c:pt idx="1787" formatCode="0.00">
                  <c:v>5202.2139839999982</c:v>
                </c:pt>
                <c:pt idx="1788" formatCode="0.00">
                  <c:v>4966.5195360000007</c:v>
                </c:pt>
                <c:pt idx="1789" formatCode="0.00">
                  <c:v>5260.0790880000004</c:v>
                </c:pt>
                <c:pt idx="1790" formatCode="0.00">
                  <c:v>5629.851216</c:v>
                </c:pt>
                <c:pt idx="1791" formatCode="0.00">
                  <c:v>5569.1634239999994</c:v>
                </c:pt>
                <c:pt idx="1792" formatCode="0.00">
                  <c:v>2273.6751839999997</c:v>
                </c:pt>
                <c:pt idx="1793" formatCode="0.00">
                  <c:v>2721.0712320000002</c:v>
                </c:pt>
                <c:pt idx="1794" formatCode="0.00">
                  <c:v>3908.0115360000004</c:v>
                </c:pt>
                <c:pt idx="1795" formatCode="0.00">
                  <c:v>4409.0386560000006</c:v>
                </c:pt>
                <c:pt idx="1796" formatCode="0.00">
                  <c:v>4811.2716960000007</c:v>
                </c:pt>
                <c:pt idx="1797" formatCode="0.00">
                  <c:v>5039.9094239999995</c:v>
                </c:pt>
                <c:pt idx="1798" formatCode="0.00">
                  <c:v>5387.1000480000002</c:v>
                </c:pt>
                <c:pt idx="1799" formatCode="0.00">
                  <c:v>4486.6625759999988</c:v>
                </c:pt>
                <c:pt idx="1800" formatCode="0.00">
                  <c:v>4980.6329759999999</c:v>
                </c:pt>
                <c:pt idx="1801" formatCode="0.00">
                  <c:v>4852.2006720000008</c:v>
                </c:pt>
                <c:pt idx="1802" formatCode="0.00">
                  <c:v>5346.1710719999992</c:v>
                </c:pt>
                <c:pt idx="1803" formatCode="0.00">
                  <c:v>5000.3917919999985</c:v>
                </c:pt>
                <c:pt idx="1804" formatCode="0.00">
                  <c:v>5325.0009120000004</c:v>
                </c:pt>
                <c:pt idx="1805" formatCode="0.00">
                  <c:v>4898.7750239999987</c:v>
                </c:pt>
                <c:pt idx="1806" formatCode="0.00">
                  <c:v>2248.2709919999993</c:v>
                </c:pt>
                <c:pt idx="1807" formatCode="0.00">
                  <c:v>2695.6670400000007</c:v>
                </c:pt>
                <c:pt idx="1808" formatCode="0.00">
                  <c:v>2852.3262240000008</c:v>
                </c:pt>
                <c:pt idx="1809" formatCode="0.00">
                  <c:v>3549.5301599999998</c:v>
                </c:pt>
                <c:pt idx="1810" formatCode="0.00">
                  <c:v>4948.1720640000003</c:v>
                </c:pt>
                <c:pt idx="1811" formatCode="0.00">
                  <c:v>5272.7811839999986</c:v>
                </c:pt>
                <c:pt idx="1812" formatCode="0.00">
                  <c:v>5267.135808</c:v>
                </c:pt>
                <c:pt idx="1813" formatCode="0.00">
                  <c:v>4126.7698559999999</c:v>
                </c:pt>
                <c:pt idx="1814" formatCode="0.00">
                  <c:v>4698.364176</c:v>
                </c:pt>
                <c:pt idx="1815" formatCode="0.00">
                  <c:v>5175.3984480000008</c:v>
                </c:pt>
                <c:pt idx="1816" formatCode="0.00">
                  <c:v>4222.7412480000003</c:v>
                </c:pt>
                <c:pt idx="1817" formatCode="0.00">
                  <c:v>5381.4546720000008</c:v>
                </c:pt>
                <c:pt idx="1818" formatCode="0.00">
                  <c:v>5377.2206400000005</c:v>
                </c:pt>
                <c:pt idx="1819" formatCode="0.00">
                  <c:v>5007.4485119999999</c:v>
                </c:pt>
                <c:pt idx="1820" formatCode="0.00">
                  <c:v>2142.4201919999996</c:v>
                </c:pt>
                <c:pt idx="1821" formatCode="0.00">
                  <c:v>772.00516800000003</c:v>
                </c:pt>
                <c:pt idx="1822" formatCode="0.00">
                  <c:v>3285.6088319999994</c:v>
                </c:pt>
                <c:pt idx="1823" formatCode="0.00">
                  <c:v>2850.9148799999994</c:v>
                </c:pt>
                <c:pt idx="1824" formatCode="0.00">
                  <c:v>4684.250736</c:v>
                </c:pt>
                <c:pt idx="1825" formatCode="0.00">
                  <c:v>4641.9104160000006</c:v>
                </c:pt>
                <c:pt idx="1826" formatCode="0.00">
                  <c:v>5315.1215040000006</c:v>
                </c:pt>
                <c:pt idx="1827" formatCode="0.00">
                  <c:v>2646.2700000000004</c:v>
                </c:pt>
                <c:pt idx="1828" formatCode="0.00">
                  <c:v>4358.2302719999998</c:v>
                </c:pt>
                <c:pt idx="1829" formatCode="0.00">
                  <c:v>4259.4361920000001</c:v>
                </c:pt>
                <c:pt idx="1830" formatCode="0.00">
                  <c:v>5277.0152160000007</c:v>
                </c:pt>
                <c:pt idx="1831" formatCode="0.00">
                  <c:v>5247.3769919999995</c:v>
                </c:pt>
                <c:pt idx="1832" formatCode="0.00">
                  <c:v>5384.2773599999982</c:v>
                </c:pt>
                <c:pt idx="1833" formatCode="0.00">
                  <c:v>4307.4218880000008</c:v>
                </c:pt>
                <c:pt idx="1834" formatCode="0.00">
                  <c:v>1589.173344</c:v>
                </c:pt>
                <c:pt idx="1835" formatCode="0.00">
                  <c:v>1563.7691520000001</c:v>
                </c:pt>
                <c:pt idx="1836" formatCode="0.00">
                  <c:v>2745.0640800000001</c:v>
                </c:pt>
                <c:pt idx="1837" formatCode="0.00">
                  <c:v>2431.7457119999999</c:v>
                </c:pt>
                <c:pt idx="1838" formatCode="0.00">
                  <c:v>3240.4458240000013</c:v>
                </c:pt>
                <c:pt idx="1839" formatCode="0.00">
                  <c:v>5521.1777279999988</c:v>
                </c:pt>
                <c:pt idx="1840" formatCode="0.00">
                  <c:v>5483.0714400000006</c:v>
                </c:pt>
                <c:pt idx="1841" formatCode="0.00">
                  <c:v>3322.3037759999997</c:v>
                </c:pt>
                <c:pt idx="1842" formatCode="0.00">
                  <c:v>5233.2635519999994</c:v>
                </c:pt>
                <c:pt idx="1843" formatCode="0.00">
                  <c:v>5202.2139839999982</c:v>
                </c:pt>
                <c:pt idx="1844" formatCode="0.00">
                  <c:v>4966.5195360000007</c:v>
                </c:pt>
                <c:pt idx="1845" formatCode="0.00">
                  <c:v>5260.0790880000004</c:v>
                </c:pt>
                <c:pt idx="1846" formatCode="0.00">
                  <c:v>5629.851216</c:v>
                </c:pt>
                <c:pt idx="1847" formatCode="0.00">
                  <c:v>5569.1634239999994</c:v>
                </c:pt>
                <c:pt idx="1848" formatCode="0.00">
                  <c:v>2273.6751839999997</c:v>
                </c:pt>
                <c:pt idx="1849" formatCode="0.00">
                  <c:v>2721.0712320000002</c:v>
                </c:pt>
                <c:pt idx="1850" formatCode="0.00">
                  <c:v>3908.0115360000004</c:v>
                </c:pt>
                <c:pt idx="1851" formatCode="0.00">
                  <c:v>4409.0386560000006</c:v>
                </c:pt>
                <c:pt idx="1852" formatCode="0.00">
                  <c:v>4811.2716960000007</c:v>
                </c:pt>
                <c:pt idx="1853" formatCode="0.00">
                  <c:v>5039.9094239999995</c:v>
                </c:pt>
                <c:pt idx="1854" formatCode="0.00">
                  <c:v>5387.1000480000002</c:v>
                </c:pt>
                <c:pt idx="1855" formatCode="0.00">
                  <c:v>4486.6625759999988</c:v>
                </c:pt>
                <c:pt idx="1856" formatCode="0.00">
                  <c:v>4980.6329759999999</c:v>
                </c:pt>
                <c:pt idx="1857" formatCode="0.00">
                  <c:v>4852.2006720000008</c:v>
                </c:pt>
                <c:pt idx="1858" formatCode="0.00">
                  <c:v>5346.1710719999992</c:v>
                </c:pt>
                <c:pt idx="1859" formatCode="0.00">
                  <c:v>5000.3917919999985</c:v>
                </c:pt>
                <c:pt idx="1860" formatCode="0.00">
                  <c:v>5325.0009120000004</c:v>
                </c:pt>
                <c:pt idx="1861" formatCode="0.00">
                  <c:v>4898.7750239999987</c:v>
                </c:pt>
                <c:pt idx="1862" formatCode="0.00">
                  <c:v>2248.2709919999993</c:v>
                </c:pt>
                <c:pt idx="1863" formatCode="0.00">
                  <c:v>2695.6670400000007</c:v>
                </c:pt>
                <c:pt idx="1864" formatCode="0.00">
                  <c:v>2852.3262240000008</c:v>
                </c:pt>
                <c:pt idx="1865" formatCode="0.00">
                  <c:v>3549.5301599999998</c:v>
                </c:pt>
                <c:pt idx="1866" formatCode="0.00">
                  <c:v>4948.1720640000003</c:v>
                </c:pt>
                <c:pt idx="1867" formatCode="0.00">
                  <c:v>5272.7811839999986</c:v>
                </c:pt>
                <c:pt idx="1868" formatCode="0.00">
                  <c:v>5267.135808</c:v>
                </c:pt>
                <c:pt idx="1869" formatCode="0.00">
                  <c:v>4126.7698559999999</c:v>
                </c:pt>
                <c:pt idx="1870" formatCode="0.00">
                  <c:v>4698.364176</c:v>
                </c:pt>
                <c:pt idx="1871" formatCode="0.00">
                  <c:v>5175.3984480000008</c:v>
                </c:pt>
                <c:pt idx="1872" formatCode="0.00">
                  <c:v>4222.7412480000003</c:v>
                </c:pt>
                <c:pt idx="1873" formatCode="0.00">
                  <c:v>5381.4546720000008</c:v>
                </c:pt>
                <c:pt idx="1874" formatCode="0.00">
                  <c:v>5377.2206400000005</c:v>
                </c:pt>
                <c:pt idx="1875" formatCode="0.00">
                  <c:v>5007.4485119999999</c:v>
                </c:pt>
              </c:numCache>
            </c:numRef>
          </c:xVal>
          <c:yVal>
            <c:numRef>
              <c:f>'502_NDVI_Final 2009_2020'!$S$4:$S$1879</c:f>
              <c:numCache>
                <c:formatCode>General</c:formatCode>
                <c:ptCount val="1876"/>
                <c:pt idx="0">
                  <c:v>5.5012037037037E-3</c:v>
                </c:pt>
                <c:pt idx="1">
                  <c:v>5.5779629629629625E-3</c:v>
                </c:pt>
                <c:pt idx="2">
                  <c:v>7.1325925925925923E-3</c:v>
                </c:pt>
                <c:pt idx="3">
                  <c:v>6.8945370370370367E-3</c:v>
                </c:pt>
                <c:pt idx="4">
                  <c:v>6.8062037037037041E-3</c:v>
                </c:pt>
                <c:pt idx="5">
                  <c:v>7.4587037037037044E-3</c:v>
                </c:pt>
                <c:pt idx="6">
                  <c:v>7.8787037037037037E-3</c:v>
                </c:pt>
                <c:pt idx="14">
                  <c:v>4.922592592592593E-3</c:v>
                </c:pt>
                <c:pt idx="15">
                  <c:v>6.1371296296296295E-3</c:v>
                </c:pt>
                <c:pt idx="16">
                  <c:v>5.8615740740740737E-3</c:v>
                </c:pt>
                <c:pt idx="17">
                  <c:v>5.6424999999999999E-3</c:v>
                </c:pt>
                <c:pt idx="18">
                  <c:v>7.6453703703703701E-3</c:v>
                </c:pt>
                <c:pt idx="19">
                  <c:v>8.1183333333333333E-3</c:v>
                </c:pt>
                <c:pt idx="20">
                  <c:v>8.0075925925925905E-3</c:v>
                </c:pt>
                <c:pt idx="28">
                  <c:v>3.7662962962962962E-3</c:v>
                </c:pt>
                <c:pt idx="29">
                  <c:v>6.049444444444445E-3</c:v>
                </c:pt>
                <c:pt idx="30">
                  <c:v>6.5920370370370369E-3</c:v>
                </c:pt>
                <c:pt idx="31">
                  <c:v>7.3013888888888885E-3</c:v>
                </c:pt>
                <c:pt idx="32">
                  <c:v>7.8250000000000004E-3</c:v>
                </c:pt>
                <c:pt idx="33">
                  <c:v>7.8697222222222224E-3</c:v>
                </c:pt>
                <c:pt idx="34">
                  <c:v>8.0299074074074075E-3</c:v>
                </c:pt>
                <c:pt idx="42">
                  <c:v>6.5753703703703703E-3</c:v>
                </c:pt>
                <c:pt idx="43">
                  <c:v>5.2402777777777777E-3</c:v>
                </c:pt>
                <c:pt idx="44">
                  <c:v>6.4087037037037038E-3</c:v>
                </c:pt>
                <c:pt idx="45">
                  <c:v>6.9994444444444436E-3</c:v>
                </c:pt>
                <c:pt idx="46">
                  <c:v>7.7126851851851853E-3</c:v>
                </c:pt>
                <c:pt idx="47">
                  <c:v>7.9604629629629626E-3</c:v>
                </c:pt>
                <c:pt idx="48">
                  <c:v>8.1465740740740734E-3</c:v>
                </c:pt>
                <c:pt idx="56">
                  <c:v>5.9361538461538462E-3</c:v>
                </c:pt>
                <c:pt idx="57">
                  <c:v>5.4033333333333338E-3</c:v>
                </c:pt>
                <c:pt idx="58">
                  <c:v>1.0459102564102565E-2</c:v>
                </c:pt>
                <c:pt idx="59">
                  <c:v>8.2257692307692309E-3</c:v>
                </c:pt>
                <c:pt idx="60">
                  <c:v>1.0266794871794872E-2</c:v>
                </c:pt>
                <c:pt idx="61">
                  <c:v>1.0662051282051282E-2</c:v>
                </c:pt>
                <c:pt idx="62">
                  <c:v>1.1248333333333332E-2</c:v>
                </c:pt>
                <c:pt idx="70">
                  <c:v>5.7829487179487183E-3</c:v>
                </c:pt>
                <c:pt idx="71">
                  <c:v>6.9615384615384617E-3</c:v>
                </c:pt>
                <c:pt idx="72">
                  <c:v>8.9375641025641033E-3</c:v>
                </c:pt>
                <c:pt idx="73">
                  <c:v>9.1630769230769231E-3</c:v>
                </c:pt>
                <c:pt idx="74">
                  <c:v>1.0335641025641025E-2</c:v>
                </c:pt>
                <c:pt idx="75">
                  <c:v>1.1315769230769232E-2</c:v>
                </c:pt>
                <c:pt idx="76">
                  <c:v>1.1355769230769232E-2</c:v>
                </c:pt>
                <c:pt idx="84">
                  <c:v>6.3235897435897437E-3</c:v>
                </c:pt>
                <c:pt idx="85">
                  <c:v>7.3292307692307684E-3</c:v>
                </c:pt>
                <c:pt idx="86">
                  <c:v>8.9520512820512824E-3</c:v>
                </c:pt>
                <c:pt idx="87">
                  <c:v>9.8619230769230772E-3</c:v>
                </c:pt>
                <c:pt idx="88">
                  <c:v>1.1110256410256411E-2</c:v>
                </c:pt>
                <c:pt idx="89">
                  <c:v>1.0676666666666666E-2</c:v>
                </c:pt>
                <c:pt idx="90">
                  <c:v>1.1379999999999999E-2</c:v>
                </c:pt>
                <c:pt idx="98">
                  <c:v>6.8332051282051281E-3</c:v>
                </c:pt>
                <c:pt idx="99">
                  <c:v>7.1566666666666671E-3</c:v>
                </c:pt>
                <c:pt idx="100">
                  <c:v>9.4424358974358972E-3</c:v>
                </c:pt>
                <c:pt idx="101">
                  <c:v>1.0396153846153845E-2</c:v>
                </c:pt>
                <c:pt idx="102">
                  <c:v>1.0766282051282052E-2</c:v>
                </c:pt>
                <c:pt idx="103">
                  <c:v>1.1212564102564103E-2</c:v>
                </c:pt>
                <c:pt idx="104">
                  <c:v>1.1433076923076923E-2</c:v>
                </c:pt>
                <c:pt idx="112">
                  <c:v>3.6127272727272727E-3</c:v>
                </c:pt>
                <c:pt idx="113">
                  <c:v>4.9150909090909098E-3</c:v>
                </c:pt>
                <c:pt idx="114">
                  <c:v>5.5329090909090909E-3</c:v>
                </c:pt>
                <c:pt idx="115">
                  <c:v>7.6436363636363637E-3</c:v>
                </c:pt>
                <c:pt idx="116">
                  <c:v>5.382909090909091E-3</c:v>
                </c:pt>
                <c:pt idx="117">
                  <c:v>7.7296363636363639E-3</c:v>
                </c:pt>
                <c:pt idx="118">
                  <c:v>6.6365454545454549E-3</c:v>
                </c:pt>
                <c:pt idx="126">
                  <c:v>3.9774545454545453E-3</c:v>
                </c:pt>
                <c:pt idx="127">
                  <c:v>7.7832727272727272E-3</c:v>
                </c:pt>
                <c:pt idx="128">
                  <c:v>6.2225454545454546E-3</c:v>
                </c:pt>
                <c:pt idx="129">
                  <c:v>5.2959999999999995E-3</c:v>
                </c:pt>
                <c:pt idx="130">
                  <c:v>6.1045454545454545E-3</c:v>
                </c:pt>
                <c:pt idx="131">
                  <c:v>4.2007272727272726E-3</c:v>
                </c:pt>
                <c:pt idx="132">
                  <c:v>1.9076363636363635E-3</c:v>
                </c:pt>
                <c:pt idx="140">
                  <c:v>3.5279999999999999E-3</c:v>
                </c:pt>
                <c:pt idx="141">
                  <c:v>6.9858181818181816E-3</c:v>
                </c:pt>
                <c:pt idx="142">
                  <c:v>3.5641818181818183E-3</c:v>
                </c:pt>
                <c:pt idx="143">
                  <c:v>4.9607272727272729E-3</c:v>
                </c:pt>
                <c:pt idx="144">
                  <c:v>6.7285454545454549E-3</c:v>
                </c:pt>
                <c:pt idx="145">
                  <c:v>5.3830909090909094E-3</c:v>
                </c:pt>
                <c:pt idx="146">
                  <c:v>5.980727272727273E-3</c:v>
                </c:pt>
                <c:pt idx="154">
                  <c:v>4.1718181818181819E-3</c:v>
                </c:pt>
                <c:pt idx="155">
                  <c:v>5.3680000000000004E-3</c:v>
                </c:pt>
                <c:pt idx="156">
                  <c:v>4.223090909090909E-3</c:v>
                </c:pt>
                <c:pt idx="157">
                  <c:v>4.6516363636363639E-3</c:v>
                </c:pt>
                <c:pt idx="158">
                  <c:v>5.5625454545454546E-3</c:v>
                </c:pt>
                <c:pt idx="159">
                  <c:v>3.635090909090909E-3</c:v>
                </c:pt>
                <c:pt idx="160">
                  <c:v>5.4239999999999991E-3</c:v>
                </c:pt>
                <c:pt idx="168">
                  <c:v>3.5283582702702711E-3</c:v>
                </c:pt>
                <c:pt idx="169">
                  <c:v>1.9152423243243252E-3</c:v>
                </c:pt>
                <c:pt idx="170">
                  <c:v>6.8697209189189177E-3</c:v>
                </c:pt>
                <c:pt idx="171">
                  <c:v>4.1007068648648646E-3</c:v>
                </c:pt>
                <c:pt idx="172">
                  <c:v>4.3357425405405412E-3</c:v>
                </c:pt>
                <c:pt idx="173">
                  <c:v>7.7298045945945939E-3</c:v>
                </c:pt>
                <c:pt idx="174">
                  <c:v>4.9875992972972976E-3</c:v>
                </c:pt>
                <c:pt idx="182">
                  <c:v>4.4018463243243235E-3</c:v>
                </c:pt>
                <c:pt idx="183">
                  <c:v>5.8480502162162164E-3</c:v>
                </c:pt>
                <c:pt idx="184">
                  <c:v>5.3328079459459467E-3</c:v>
                </c:pt>
                <c:pt idx="185">
                  <c:v>2.4629856216216214E-3</c:v>
                </c:pt>
                <c:pt idx="186">
                  <c:v>6.3318931891891885E-3</c:v>
                </c:pt>
                <c:pt idx="187">
                  <c:v>2.252738864864864E-3</c:v>
                </c:pt>
                <c:pt idx="188">
                  <c:v>4.6739735675675681E-3</c:v>
                </c:pt>
                <c:pt idx="196">
                  <c:v>4.2213462702702705E-3</c:v>
                </c:pt>
                <c:pt idx="197">
                  <c:v>6.1717751351351357E-3</c:v>
                </c:pt>
                <c:pt idx="198">
                  <c:v>7.2116243783783788E-3</c:v>
                </c:pt>
                <c:pt idx="199">
                  <c:v>6.8935917297297308E-3</c:v>
                </c:pt>
                <c:pt idx="200">
                  <c:v>7.197485513513513E-3</c:v>
                </c:pt>
                <c:pt idx="201">
                  <c:v>4.8706323243243241E-3</c:v>
                </c:pt>
                <c:pt idx="202">
                  <c:v>3.0360687027027032E-3</c:v>
                </c:pt>
                <c:pt idx="210">
                  <c:v>4.9229644864864867E-3</c:v>
                </c:pt>
                <c:pt idx="211">
                  <c:v>5.770745513513512E-3</c:v>
                </c:pt>
                <c:pt idx="212">
                  <c:v>6.8741278378378397E-3</c:v>
                </c:pt>
                <c:pt idx="213">
                  <c:v>7.9582298918918926E-3</c:v>
                </c:pt>
                <c:pt idx="214">
                  <c:v>5.2286944864864864E-3</c:v>
                </c:pt>
                <c:pt idx="215">
                  <c:v>7.2253959999999994E-3</c:v>
                </c:pt>
                <c:pt idx="216">
                  <c:v>7.4514342162162149E-3</c:v>
                </c:pt>
                <c:pt idx="224">
                  <c:v>5.2581336067415727E-3</c:v>
                </c:pt>
                <c:pt idx="225">
                  <c:v>4.941876404494382E-3</c:v>
                </c:pt>
                <c:pt idx="226">
                  <c:v>0</c:v>
                </c:pt>
                <c:pt idx="227">
                  <c:v>7.8796204157303377E-3</c:v>
                </c:pt>
                <c:pt idx="228">
                  <c:v>8.4868662696629214E-3</c:v>
                </c:pt>
                <c:pt idx="229">
                  <c:v>8.6227756629213489E-3</c:v>
                </c:pt>
                <c:pt idx="230">
                  <c:v>9.0078176853932591E-3</c:v>
                </c:pt>
                <c:pt idx="238">
                  <c:v>4.8094765168539329E-3</c:v>
                </c:pt>
                <c:pt idx="239">
                  <c:v>6.3650301011235954E-3</c:v>
                </c:pt>
                <c:pt idx="240">
                  <c:v>6.8517058988764043E-3</c:v>
                </c:pt>
                <c:pt idx="241">
                  <c:v>7.9267700786516855E-3</c:v>
                </c:pt>
                <c:pt idx="242">
                  <c:v>8.3617193146067418E-3</c:v>
                </c:pt>
                <c:pt idx="243">
                  <c:v>9.02484706741573E-3</c:v>
                </c:pt>
                <c:pt idx="244">
                  <c:v>9.2423784831460673E-3</c:v>
                </c:pt>
                <c:pt idx="252">
                  <c:v>5.1865579887640451E-3</c:v>
                </c:pt>
                <c:pt idx="253">
                  <c:v>6.233679123595506E-3</c:v>
                </c:pt>
                <c:pt idx="254">
                  <c:v>8.5363289662921341E-3</c:v>
                </c:pt>
                <c:pt idx="255">
                  <c:v>8.8187992134831465E-3</c:v>
                </c:pt>
                <c:pt idx="256">
                  <c:v>8.6888273595505626E-3</c:v>
                </c:pt>
                <c:pt idx="257">
                  <c:v>8.9050684157303377E-3</c:v>
                </c:pt>
                <c:pt idx="258">
                  <c:v>9.0777568764044934E-3</c:v>
                </c:pt>
                <c:pt idx="266">
                  <c:v>6.2254859550561802E-3</c:v>
                </c:pt>
                <c:pt idx="267">
                  <c:v>6.7771999101123599E-3</c:v>
                </c:pt>
                <c:pt idx="268">
                  <c:v>8.0995439438202241E-3</c:v>
                </c:pt>
                <c:pt idx="269">
                  <c:v>8.5799360674157308E-3</c:v>
                </c:pt>
                <c:pt idx="270">
                  <c:v>9.1444875168539327E-3</c:v>
                </c:pt>
                <c:pt idx="271">
                  <c:v>9.2986375393258429E-3</c:v>
                </c:pt>
                <c:pt idx="272">
                  <c:v>9.3255155617977536E-3</c:v>
                </c:pt>
                <c:pt idx="280">
                  <c:v>3.3127843137254901E-3</c:v>
                </c:pt>
                <c:pt idx="281">
                  <c:v>4.7838786026966696E-3</c:v>
                </c:pt>
                <c:pt idx="282">
                  <c:v>7.320272491349482E-3</c:v>
                </c:pt>
                <c:pt idx="283">
                  <c:v>7.7473777203188963E-3</c:v>
                </c:pt>
                <c:pt idx="284">
                  <c:v>9.1483187235678609E-3</c:v>
                </c:pt>
                <c:pt idx="285">
                  <c:v>5.3043022875816992E-3</c:v>
                </c:pt>
                <c:pt idx="286">
                  <c:v>5.6670265282583619E-3</c:v>
                </c:pt>
                <c:pt idx="294">
                  <c:v>8.9234032698046559E-3</c:v>
                </c:pt>
                <c:pt idx="295">
                  <c:v>5.4932857554786619E-3</c:v>
                </c:pt>
                <c:pt idx="296">
                  <c:v>9.2218431372549023E-3</c:v>
                </c:pt>
                <c:pt idx="297">
                  <c:v>9.4313721899016035E-3</c:v>
                </c:pt>
                <c:pt idx="298">
                  <c:v>4.4111880046136106E-3</c:v>
                </c:pt>
                <c:pt idx="299">
                  <c:v>4.8380961168781253E-3</c:v>
                </c:pt>
                <c:pt idx="300">
                  <c:v>6.1369575163398695E-3</c:v>
                </c:pt>
                <c:pt idx="308">
                  <c:v>5.2257775263951731E-3</c:v>
                </c:pt>
                <c:pt idx="309">
                  <c:v>4.5861089324618735E-3</c:v>
                </c:pt>
                <c:pt idx="310">
                  <c:v>9.6878816526610647E-3</c:v>
                </c:pt>
                <c:pt idx="311">
                  <c:v>7.7123638344226576E-3</c:v>
                </c:pt>
                <c:pt idx="312">
                  <c:v>8.8561605975723615E-3</c:v>
                </c:pt>
                <c:pt idx="313">
                  <c:v>7.864324229691879E-3</c:v>
                </c:pt>
                <c:pt idx="314">
                  <c:v>8.9970048206311198E-3</c:v>
                </c:pt>
                <c:pt idx="322">
                  <c:v>6.0178582202111601E-3</c:v>
                </c:pt>
                <c:pt idx="323">
                  <c:v>9.4936650326797375E-3</c:v>
                </c:pt>
                <c:pt idx="324">
                  <c:v>8.0469410328233865E-3</c:v>
                </c:pt>
                <c:pt idx="325">
                  <c:v>6.1222314494425228E-3</c:v>
                </c:pt>
                <c:pt idx="326">
                  <c:v>9.5978398692810451E-3</c:v>
                </c:pt>
                <c:pt idx="327">
                  <c:v>8.8104389657823901E-3</c:v>
                </c:pt>
                <c:pt idx="328">
                  <c:v>6.6364636998590288E-3</c:v>
                </c:pt>
                <c:pt idx="336">
                  <c:v>5.2244484897518879E-3</c:v>
                </c:pt>
                <c:pt idx="337">
                  <c:v>4.7152410262918535E-3</c:v>
                </c:pt>
                <c:pt idx="338">
                  <c:v>6.1374649406688237E-3</c:v>
                </c:pt>
                <c:pt idx="339">
                  <c:v>6.0086433413710687E-3</c:v>
                </c:pt>
                <c:pt idx="340">
                  <c:v>6.7980139794803973E-3</c:v>
                </c:pt>
                <c:pt idx="341">
                  <c:v>6.3113967944243505E-3</c:v>
                </c:pt>
                <c:pt idx="342">
                  <c:v>7.6038691935536593E-3</c:v>
                </c:pt>
                <c:pt idx="350">
                  <c:v>4.8792597729490949E-3</c:v>
                </c:pt>
                <c:pt idx="351">
                  <c:v>5.7298586888078606E-3</c:v>
                </c:pt>
                <c:pt idx="352">
                  <c:v>5.8008863372334251E-3</c:v>
                </c:pt>
                <c:pt idx="353">
                  <c:v>6.4502053248483866E-3</c:v>
                </c:pt>
                <c:pt idx="354">
                  <c:v>6.8761166974880576E-3</c:v>
                </c:pt>
                <c:pt idx="355">
                  <c:v>7.5272331154684112E-3</c:v>
                </c:pt>
                <c:pt idx="356">
                  <c:v>7.6737254901960792E-3</c:v>
                </c:pt>
                <c:pt idx="364">
                  <c:v>5.715012849800115E-3</c:v>
                </c:pt>
                <c:pt idx="365">
                  <c:v>5.7430079750346742E-3</c:v>
                </c:pt>
                <c:pt idx="366">
                  <c:v>6.760366321285796E-3</c:v>
                </c:pt>
                <c:pt idx="367">
                  <c:v>7.2112919941439363E-3</c:v>
                </c:pt>
                <c:pt idx="368">
                  <c:v>7.3723329865926952E-3</c:v>
                </c:pt>
                <c:pt idx="369">
                  <c:v>7.3536707595659619E-3</c:v>
                </c:pt>
                <c:pt idx="370">
                  <c:v>7.8241171711403018E-3</c:v>
                </c:pt>
                <c:pt idx="378">
                  <c:v>5.6251024811218991E-3</c:v>
                </c:pt>
                <c:pt idx="379">
                  <c:v>5.6646139620896907E-3</c:v>
                </c:pt>
                <c:pt idx="380">
                  <c:v>6.5696930900814403E-3</c:v>
                </c:pt>
                <c:pt idx="381">
                  <c:v>7.1067696664177228E-3</c:v>
                </c:pt>
                <c:pt idx="382">
                  <c:v>7.5377777777777761E-3</c:v>
                </c:pt>
                <c:pt idx="383">
                  <c:v>7.7190707350901517E-3</c:v>
                </c:pt>
                <c:pt idx="384">
                  <c:v>7.5676862767760818E-3</c:v>
                </c:pt>
                <c:pt idx="392">
                  <c:v>3.6415191076430574E-3</c:v>
                </c:pt>
                <c:pt idx="393">
                  <c:v>4.8704815259437107E-3</c:v>
                </c:pt>
                <c:pt idx="394">
                  <c:v>5.5419310581375399E-3</c:v>
                </c:pt>
                <c:pt idx="395">
                  <c:v>5.4854733560090697E-3</c:v>
                </c:pt>
                <c:pt idx="396">
                  <c:v>6.3202947845805001E-3</c:v>
                </c:pt>
                <c:pt idx="397">
                  <c:v>4.3191609977324252E-3</c:v>
                </c:pt>
                <c:pt idx="398">
                  <c:v>5.3668133920234768E-3</c:v>
                </c:pt>
                <c:pt idx="406">
                  <c:v>6.2557499190152238E-3</c:v>
                </c:pt>
                <c:pt idx="407">
                  <c:v>4.9476290516206481E-3</c:v>
                </c:pt>
                <c:pt idx="408">
                  <c:v>6.7972078941466695E-3</c:v>
                </c:pt>
                <c:pt idx="409">
                  <c:v>7.0989020608243298E-3</c:v>
                </c:pt>
                <c:pt idx="410">
                  <c:v>4.3128322757674496E-3</c:v>
                </c:pt>
                <c:pt idx="411">
                  <c:v>5.1238366225611126E-3</c:v>
                </c:pt>
                <c:pt idx="412">
                  <c:v>5.5200842241658566E-3</c:v>
                </c:pt>
                <c:pt idx="420">
                  <c:v>4.9315172497570456E-3</c:v>
                </c:pt>
                <c:pt idx="421">
                  <c:v>4.5304502753482339E-3</c:v>
                </c:pt>
                <c:pt idx="422">
                  <c:v>7.0100522351797855E-3</c:v>
                </c:pt>
                <c:pt idx="423">
                  <c:v>6.0946712018140588E-3</c:v>
                </c:pt>
                <c:pt idx="424">
                  <c:v>6.7459227280655858E-3</c:v>
                </c:pt>
                <c:pt idx="425">
                  <c:v>6.1699885998355384E-3</c:v>
                </c:pt>
                <c:pt idx="426">
                  <c:v>6.6614400338890134E-3</c:v>
                </c:pt>
                <c:pt idx="434">
                  <c:v>5.0866225611123578E-3</c:v>
                </c:pt>
                <c:pt idx="435">
                  <c:v>7.0063066893424038E-3</c:v>
                </c:pt>
                <c:pt idx="436">
                  <c:v>5.817971144501756E-3</c:v>
                </c:pt>
                <c:pt idx="437">
                  <c:v>5.0349729635443922E-3</c:v>
                </c:pt>
                <c:pt idx="438">
                  <c:v>7.141969425132691E-3</c:v>
                </c:pt>
                <c:pt idx="439">
                  <c:v>6.4953838678328477E-3</c:v>
                </c:pt>
                <c:pt idx="440">
                  <c:v>5.419065061922205E-3</c:v>
                </c:pt>
                <c:pt idx="448">
                  <c:v>6.05004016064257E-3</c:v>
                </c:pt>
                <c:pt idx="449">
                  <c:v>4.9095180722891572E-3</c:v>
                </c:pt>
                <c:pt idx="450">
                  <c:v>7.1930923694779117E-3</c:v>
                </c:pt>
                <c:pt idx="451">
                  <c:v>7.01598393574297E-3</c:v>
                </c:pt>
                <c:pt idx="452">
                  <c:v>7.6256626506024097E-3</c:v>
                </c:pt>
                <c:pt idx="453">
                  <c:v>7.5933333333333339E-3</c:v>
                </c:pt>
                <c:pt idx="454">
                  <c:v>7.8269477911646589E-3</c:v>
                </c:pt>
                <c:pt idx="462">
                  <c:v>5.3418072289156621E-3</c:v>
                </c:pt>
                <c:pt idx="463">
                  <c:v>6.612610441767067E-3</c:v>
                </c:pt>
                <c:pt idx="464">
                  <c:v>6.727510040160643E-3</c:v>
                </c:pt>
                <c:pt idx="465">
                  <c:v>7.7060240963855425E-3</c:v>
                </c:pt>
                <c:pt idx="466">
                  <c:v>7.9481526104417683E-3</c:v>
                </c:pt>
                <c:pt idx="467">
                  <c:v>8.0058232931726914E-3</c:v>
                </c:pt>
                <c:pt idx="468">
                  <c:v>8.4298393574297175E-3</c:v>
                </c:pt>
                <c:pt idx="476">
                  <c:v>6.3761044176706824E-3</c:v>
                </c:pt>
                <c:pt idx="477">
                  <c:v>6.2608032128514063E-3</c:v>
                </c:pt>
                <c:pt idx="478">
                  <c:v>7.9220481927710848E-3</c:v>
                </c:pt>
                <c:pt idx="479">
                  <c:v>7.9734939759036148E-3</c:v>
                </c:pt>
                <c:pt idx="480">
                  <c:v>8.2017269076305223E-3</c:v>
                </c:pt>
                <c:pt idx="481">
                  <c:v>7.7452610441767064E-3</c:v>
                </c:pt>
                <c:pt idx="482">
                  <c:v>8.151325301204819E-3</c:v>
                </c:pt>
                <c:pt idx="490">
                  <c:v>6.4940963855421698E-3</c:v>
                </c:pt>
                <c:pt idx="491">
                  <c:v>6.9832530120481923E-3</c:v>
                </c:pt>
                <c:pt idx="492">
                  <c:v>6.7204417670682724E-3</c:v>
                </c:pt>
                <c:pt idx="493">
                  <c:v>7.9216465863453829E-3</c:v>
                </c:pt>
                <c:pt idx="494">
                  <c:v>7.8987148594377513E-3</c:v>
                </c:pt>
                <c:pt idx="495">
                  <c:v>8.4571887550200803E-3</c:v>
                </c:pt>
                <c:pt idx="496">
                  <c:v>8.494096385542169E-3</c:v>
                </c:pt>
                <c:pt idx="504">
                  <c:v>4.7893939393939397E-3</c:v>
                </c:pt>
                <c:pt idx="505">
                  <c:v>3.4498863636363633E-3</c:v>
                </c:pt>
                <c:pt idx="506">
                  <c:v>6.7116287878787881E-3</c:v>
                </c:pt>
                <c:pt idx="507">
                  <c:v>6.1733712121212125E-3</c:v>
                </c:pt>
                <c:pt idx="508">
                  <c:v>7.9676515151515161E-3</c:v>
                </c:pt>
                <c:pt idx="509">
                  <c:v>8.7600000000000004E-3</c:v>
                </c:pt>
                <c:pt idx="510">
                  <c:v>9.5098863636363645E-3</c:v>
                </c:pt>
                <c:pt idx="518">
                  <c:v>4.2449999999999996E-3</c:v>
                </c:pt>
                <c:pt idx="519">
                  <c:v>5.5552651515151522E-3</c:v>
                </c:pt>
                <c:pt idx="520">
                  <c:v>5.7248484848484854E-3</c:v>
                </c:pt>
                <c:pt idx="521">
                  <c:v>6.578219696969697E-3</c:v>
                </c:pt>
                <c:pt idx="522">
                  <c:v>8.5045454545454521E-3</c:v>
                </c:pt>
                <c:pt idx="523">
                  <c:v>9.4868939393939391E-3</c:v>
                </c:pt>
                <c:pt idx="524">
                  <c:v>9.7425000000000012E-3</c:v>
                </c:pt>
                <c:pt idx="532">
                  <c:v>4.6641287878787874E-3</c:v>
                </c:pt>
                <c:pt idx="533">
                  <c:v>5.6166287878787876E-3</c:v>
                </c:pt>
                <c:pt idx="534">
                  <c:v>8.0967803030303036E-3</c:v>
                </c:pt>
                <c:pt idx="535">
                  <c:v>8.6387878787878777E-3</c:v>
                </c:pt>
                <c:pt idx="536">
                  <c:v>9.1632196969696975E-3</c:v>
                </c:pt>
                <c:pt idx="537">
                  <c:v>9.5431439393939398E-3</c:v>
                </c:pt>
                <c:pt idx="538">
                  <c:v>9.6343181818181814E-3</c:v>
                </c:pt>
                <c:pt idx="546">
                  <c:v>5.2974242424242424E-3</c:v>
                </c:pt>
                <c:pt idx="547">
                  <c:v>5.6665909090909084E-3</c:v>
                </c:pt>
                <c:pt idx="548">
                  <c:v>6.0546212121212117E-3</c:v>
                </c:pt>
                <c:pt idx="549">
                  <c:v>8.1976893939393943E-3</c:v>
                </c:pt>
                <c:pt idx="550">
                  <c:v>8.7682575757575751E-3</c:v>
                </c:pt>
                <c:pt idx="551">
                  <c:v>9.6164772727272713E-3</c:v>
                </c:pt>
                <c:pt idx="552">
                  <c:v>9.5059090909090909E-3</c:v>
                </c:pt>
                <c:pt idx="560">
                  <c:v>3.3640329218107001E-3</c:v>
                </c:pt>
                <c:pt idx="561">
                  <c:v>2.7407407407407406E-3</c:v>
                </c:pt>
                <c:pt idx="562">
                  <c:v>4.6254732510288069E-3</c:v>
                </c:pt>
                <c:pt idx="563">
                  <c:v>4.457489711934156E-3</c:v>
                </c:pt>
                <c:pt idx="564">
                  <c:v>5.5091769547325102E-3</c:v>
                </c:pt>
                <c:pt idx="565">
                  <c:v>6.0882304526748976E-3</c:v>
                </c:pt>
                <c:pt idx="566">
                  <c:v>6.7567489711934155E-3</c:v>
                </c:pt>
                <c:pt idx="567">
                  <c:v>3.5504115226337452E-3</c:v>
                </c:pt>
                <c:pt idx="568">
                  <c:v>3.851851851851852E-3</c:v>
                </c:pt>
                <c:pt idx="569">
                  <c:v>4.9853909465020574E-3</c:v>
                </c:pt>
                <c:pt idx="570">
                  <c:v>4.1263786008230458E-3</c:v>
                </c:pt>
                <c:pt idx="571">
                  <c:v>6.8074897119341574E-3</c:v>
                </c:pt>
                <c:pt idx="572">
                  <c:v>7.7613991769547325E-3</c:v>
                </c:pt>
                <c:pt idx="573">
                  <c:v>8.1809465020576139E-3</c:v>
                </c:pt>
                <c:pt idx="574">
                  <c:v>3.7593415637860081E-3</c:v>
                </c:pt>
                <c:pt idx="575">
                  <c:v>3.9237860082304522E-3</c:v>
                </c:pt>
                <c:pt idx="576">
                  <c:v>5.4310288065843619E-3</c:v>
                </c:pt>
                <c:pt idx="577">
                  <c:v>6.305061728395062E-3</c:v>
                </c:pt>
                <c:pt idx="578">
                  <c:v>7.8905349794238695E-3</c:v>
                </c:pt>
                <c:pt idx="579">
                  <c:v>7.3857613168724287E-3</c:v>
                </c:pt>
                <c:pt idx="580">
                  <c:v>8.060493827160493E-3</c:v>
                </c:pt>
                <c:pt idx="581">
                  <c:v>4.0223868312757203E-3</c:v>
                </c:pt>
                <c:pt idx="582">
                  <c:v>3.6737860082304524E-3</c:v>
                </c:pt>
                <c:pt idx="583">
                  <c:v>3.9244444444444448E-3</c:v>
                </c:pt>
                <c:pt idx="584">
                  <c:v>5.9805761316872423E-3</c:v>
                </c:pt>
                <c:pt idx="585">
                  <c:v>7.5890123456790123E-3</c:v>
                </c:pt>
                <c:pt idx="586">
                  <c:v>8.3376954732510295E-3</c:v>
                </c:pt>
                <c:pt idx="587">
                  <c:v>8.2188888888888902E-3</c:v>
                </c:pt>
                <c:pt idx="588">
                  <c:v>3.2570114942528736E-3</c:v>
                </c:pt>
                <c:pt idx="589">
                  <c:v>2.6304980842911875E-3</c:v>
                </c:pt>
                <c:pt idx="590">
                  <c:v>4.6461302681992337E-3</c:v>
                </c:pt>
                <c:pt idx="591">
                  <c:v>4.1399999999999996E-3</c:v>
                </c:pt>
                <c:pt idx="592">
                  <c:v>5.2044827586206896E-3</c:v>
                </c:pt>
                <c:pt idx="593">
                  <c:v>5.7516091954022989E-3</c:v>
                </c:pt>
                <c:pt idx="594">
                  <c:v>6.1962068965517245E-3</c:v>
                </c:pt>
                <c:pt idx="595">
                  <c:v>3.3870498084291184E-3</c:v>
                </c:pt>
                <c:pt idx="596">
                  <c:v>3.7048275862068963E-3</c:v>
                </c:pt>
                <c:pt idx="597">
                  <c:v>4.8541379310344827E-3</c:v>
                </c:pt>
                <c:pt idx="598">
                  <c:v>4.1281609195402301E-3</c:v>
                </c:pt>
                <c:pt idx="599">
                  <c:v>6.7215708812260527E-3</c:v>
                </c:pt>
                <c:pt idx="600">
                  <c:v>7.3870114942528728E-3</c:v>
                </c:pt>
                <c:pt idx="601">
                  <c:v>8.5189655172413781E-3</c:v>
                </c:pt>
                <c:pt idx="602">
                  <c:v>3.5452490421455933E-3</c:v>
                </c:pt>
                <c:pt idx="603">
                  <c:v>3.7742911877394632E-3</c:v>
                </c:pt>
                <c:pt idx="604">
                  <c:v>5.2709195402298849E-3</c:v>
                </c:pt>
                <c:pt idx="605">
                  <c:v>5.9696934865900381E-3</c:v>
                </c:pt>
                <c:pt idx="606">
                  <c:v>7.6563601532567051E-3</c:v>
                </c:pt>
                <c:pt idx="607">
                  <c:v>7.2222988505747125E-3</c:v>
                </c:pt>
                <c:pt idx="608">
                  <c:v>8.0414559386973172E-3</c:v>
                </c:pt>
                <c:pt idx="609">
                  <c:v>3.8422222222222213E-3</c:v>
                </c:pt>
                <c:pt idx="610">
                  <c:v>3.5980459770114941E-3</c:v>
                </c:pt>
                <c:pt idx="611">
                  <c:v>3.8747126436781609E-3</c:v>
                </c:pt>
                <c:pt idx="612">
                  <c:v>5.692567049808429E-3</c:v>
                </c:pt>
                <c:pt idx="613">
                  <c:v>7.3005747126436782E-3</c:v>
                </c:pt>
                <c:pt idx="614">
                  <c:v>8.3478927203065132E-3</c:v>
                </c:pt>
                <c:pt idx="615">
                  <c:v>8.2703448275862068E-3</c:v>
                </c:pt>
                <c:pt idx="616">
                  <c:v>3.0330402930402933E-3</c:v>
                </c:pt>
                <c:pt idx="617">
                  <c:v>2.5573626373626376E-3</c:v>
                </c:pt>
                <c:pt idx="618">
                  <c:v>4.0758608058608058E-3</c:v>
                </c:pt>
                <c:pt idx="619">
                  <c:v>4.0047252747252753E-3</c:v>
                </c:pt>
                <c:pt idx="620">
                  <c:v>5.0576190476190478E-3</c:v>
                </c:pt>
                <c:pt idx="621">
                  <c:v>5.490549450549451E-3</c:v>
                </c:pt>
                <c:pt idx="622">
                  <c:v>6.2849450549450556E-3</c:v>
                </c:pt>
                <c:pt idx="623">
                  <c:v>3.15014652014652E-3</c:v>
                </c:pt>
                <c:pt idx="624">
                  <c:v>3.461904761904762E-3</c:v>
                </c:pt>
                <c:pt idx="625">
                  <c:v>4.4832600732600736E-3</c:v>
                </c:pt>
                <c:pt idx="626">
                  <c:v>3.745750915750916E-3</c:v>
                </c:pt>
                <c:pt idx="627">
                  <c:v>6.127545787545788E-3</c:v>
                </c:pt>
                <c:pt idx="628">
                  <c:v>7.1714285714285725E-3</c:v>
                </c:pt>
                <c:pt idx="629">
                  <c:v>7.9626373626373627E-3</c:v>
                </c:pt>
                <c:pt idx="630">
                  <c:v>3.3903663003663001E-3</c:v>
                </c:pt>
                <c:pt idx="631">
                  <c:v>3.5059706959706962E-3</c:v>
                </c:pt>
                <c:pt idx="632">
                  <c:v>4.8609523809523807E-3</c:v>
                </c:pt>
                <c:pt idx="633">
                  <c:v>5.5861904761904755E-3</c:v>
                </c:pt>
                <c:pt idx="634">
                  <c:v>6.896703296703297E-3</c:v>
                </c:pt>
                <c:pt idx="635">
                  <c:v>6.7730769230769242E-3</c:v>
                </c:pt>
                <c:pt idx="636">
                  <c:v>7.7598168498168498E-3</c:v>
                </c:pt>
                <c:pt idx="637">
                  <c:v>3.6143956043956042E-3</c:v>
                </c:pt>
                <c:pt idx="638">
                  <c:v>3.3998901098901101E-3</c:v>
                </c:pt>
                <c:pt idx="639">
                  <c:v>3.5104029304029302E-3</c:v>
                </c:pt>
                <c:pt idx="640">
                  <c:v>5.4288278388278386E-3</c:v>
                </c:pt>
                <c:pt idx="641">
                  <c:v>6.9662271062271063E-3</c:v>
                </c:pt>
                <c:pt idx="642">
                  <c:v>7.8907692307692307E-3</c:v>
                </c:pt>
                <c:pt idx="643">
                  <c:v>7.530695970695972E-3</c:v>
                </c:pt>
                <c:pt idx="644">
                  <c:v>2.7770567375886525E-3</c:v>
                </c:pt>
                <c:pt idx="645">
                  <c:v>2.2790780141843975E-3</c:v>
                </c:pt>
                <c:pt idx="646">
                  <c:v>3.7058510638297865E-3</c:v>
                </c:pt>
                <c:pt idx="647">
                  <c:v>3.4869858156028367E-3</c:v>
                </c:pt>
                <c:pt idx="648">
                  <c:v>4.3289716312056737E-3</c:v>
                </c:pt>
                <c:pt idx="649">
                  <c:v>5.2176241134751777E-3</c:v>
                </c:pt>
                <c:pt idx="650">
                  <c:v>5.2509574468085109E-3</c:v>
                </c:pt>
                <c:pt idx="651">
                  <c:v>2.7450709219858159E-3</c:v>
                </c:pt>
                <c:pt idx="652">
                  <c:v>3.0612411347517728E-3</c:v>
                </c:pt>
                <c:pt idx="653">
                  <c:v>3.7805673758865245E-3</c:v>
                </c:pt>
                <c:pt idx="654">
                  <c:v>3.2699290780141845E-3</c:v>
                </c:pt>
                <c:pt idx="655">
                  <c:v>5.173510638297873E-3</c:v>
                </c:pt>
                <c:pt idx="656">
                  <c:v>5.6755673758865244E-3</c:v>
                </c:pt>
                <c:pt idx="657">
                  <c:v>6.6237943262411345E-3</c:v>
                </c:pt>
                <c:pt idx="658">
                  <c:v>2.9415248226950354E-3</c:v>
                </c:pt>
                <c:pt idx="659">
                  <c:v>3.0121276595744683E-3</c:v>
                </c:pt>
                <c:pt idx="660">
                  <c:v>4.0941134751773045E-3</c:v>
                </c:pt>
                <c:pt idx="661">
                  <c:v>4.651312056737588E-3</c:v>
                </c:pt>
                <c:pt idx="662">
                  <c:v>5.7516666666666671E-3</c:v>
                </c:pt>
                <c:pt idx="663">
                  <c:v>5.9361347517730501E-3</c:v>
                </c:pt>
                <c:pt idx="664">
                  <c:v>6.3370921985815591E-3</c:v>
                </c:pt>
                <c:pt idx="665">
                  <c:v>3.1915957446808515E-3</c:v>
                </c:pt>
                <c:pt idx="666">
                  <c:v>2.970780141843972E-3</c:v>
                </c:pt>
                <c:pt idx="667">
                  <c:v>3.1524468085106388E-3</c:v>
                </c:pt>
                <c:pt idx="668">
                  <c:v>4.438581560283688E-3</c:v>
                </c:pt>
                <c:pt idx="669">
                  <c:v>5.6940425531914899E-3</c:v>
                </c:pt>
                <c:pt idx="670">
                  <c:v>6.5251418439716312E-3</c:v>
                </c:pt>
                <c:pt idx="671">
                  <c:v>6.3441843971631211E-3</c:v>
                </c:pt>
                <c:pt idx="672">
                  <c:v>2.5274570446735395E-3</c:v>
                </c:pt>
                <c:pt idx="673">
                  <c:v>2.1540893470790375E-3</c:v>
                </c:pt>
                <c:pt idx="674">
                  <c:v>3.495257731958763E-3</c:v>
                </c:pt>
                <c:pt idx="675">
                  <c:v>3.2512371134020617E-3</c:v>
                </c:pt>
                <c:pt idx="676">
                  <c:v>4.1509278350515466E-3</c:v>
                </c:pt>
                <c:pt idx="677">
                  <c:v>4.8108591065292097E-3</c:v>
                </c:pt>
                <c:pt idx="678">
                  <c:v>5.0891408934707902E-3</c:v>
                </c:pt>
                <c:pt idx="679">
                  <c:v>2.6847766323024051E-3</c:v>
                </c:pt>
                <c:pt idx="680">
                  <c:v>2.9217869415807556E-3</c:v>
                </c:pt>
                <c:pt idx="681">
                  <c:v>3.7294845360824743E-3</c:v>
                </c:pt>
                <c:pt idx="682">
                  <c:v>3.1175257731958761E-3</c:v>
                </c:pt>
                <c:pt idx="683">
                  <c:v>5.1739518900343652E-3</c:v>
                </c:pt>
                <c:pt idx="684">
                  <c:v>5.7738144329896905E-3</c:v>
                </c:pt>
                <c:pt idx="685">
                  <c:v>6.8194158075601382E-3</c:v>
                </c:pt>
                <c:pt idx="686">
                  <c:v>2.7685223367697595E-3</c:v>
                </c:pt>
                <c:pt idx="687">
                  <c:v>2.8702061855670103E-3</c:v>
                </c:pt>
                <c:pt idx="688">
                  <c:v>3.9134707903780066E-3</c:v>
                </c:pt>
                <c:pt idx="689">
                  <c:v>4.4230584192439864E-3</c:v>
                </c:pt>
                <c:pt idx="690">
                  <c:v>5.5714089347079047E-3</c:v>
                </c:pt>
                <c:pt idx="691">
                  <c:v>5.6928178694158078E-3</c:v>
                </c:pt>
                <c:pt idx="692">
                  <c:v>6.4305154639175254E-3</c:v>
                </c:pt>
                <c:pt idx="693">
                  <c:v>3.0227835051546388E-3</c:v>
                </c:pt>
                <c:pt idx="694">
                  <c:v>2.8421993127147769E-3</c:v>
                </c:pt>
                <c:pt idx="695">
                  <c:v>2.9794501718213061E-3</c:v>
                </c:pt>
                <c:pt idx="696">
                  <c:v>4.4408247422680408E-3</c:v>
                </c:pt>
                <c:pt idx="697">
                  <c:v>5.834639175257731E-3</c:v>
                </c:pt>
                <c:pt idx="698">
                  <c:v>6.5814089347079035E-3</c:v>
                </c:pt>
                <c:pt idx="699">
                  <c:v>6.2484192439862538E-3</c:v>
                </c:pt>
                <c:pt idx="700">
                  <c:v>2.7388235294117645E-3</c:v>
                </c:pt>
                <c:pt idx="701">
                  <c:v>2.3284313725490196E-3</c:v>
                </c:pt>
                <c:pt idx="702">
                  <c:v>3.7340849673202616E-3</c:v>
                </c:pt>
                <c:pt idx="703">
                  <c:v>3.5127124183006535E-3</c:v>
                </c:pt>
                <c:pt idx="704">
                  <c:v>4.4687581699346408E-3</c:v>
                </c:pt>
                <c:pt idx="705">
                  <c:v>5.2152614379084973E-3</c:v>
                </c:pt>
                <c:pt idx="706">
                  <c:v>5.5883986928104579E-3</c:v>
                </c:pt>
                <c:pt idx="707">
                  <c:v>2.8621895424836602E-3</c:v>
                </c:pt>
                <c:pt idx="708">
                  <c:v>3.1465032679738564E-3</c:v>
                </c:pt>
                <c:pt idx="709">
                  <c:v>4.0085620915032679E-3</c:v>
                </c:pt>
                <c:pt idx="710">
                  <c:v>3.3027124183006534E-3</c:v>
                </c:pt>
                <c:pt idx="711">
                  <c:v>5.7249019607843142E-3</c:v>
                </c:pt>
                <c:pt idx="712">
                  <c:v>6.2106862745098038E-3</c:v>
                </c:pt>
                <c:pt idx="713">
                  <c:v>7.5537254901960789E-3</c:v>
                </c:pt>
                <c:pt idx="714">
                  <c:v>2.9518627450980397E-3</c:v>
                </c:pt>
                <c:pt idx="715">
                  <c:v>2.9258496732026146E-3</c:v>
                </c:pt>
                <c:pt idx="716">
                  <c:v>4.1963071895424831E-3</c:v>
                </c:pt>
                <c:pt idx="717">
                  <c:v>4.9154575163398691E-3</c:v>
                </c:pt>
                <c:pt idx="718">
                  <c:v>5.9432679738562087E-3</c:v>
                </c:pt>
                <c:pt idx="719">
                  <c:v>6.1766666666666671E-3</c:v>
                </c:pt>
                <c:pt idx="720">
                  <c:v>6.9591176470588222E-3</c:v>
                </c:pt>
                <c:pt idx="721">
                  <c:v>3.3316339869281044E-3</c:v>
                </c:pt>
                <c:pt idx="722">
                  <c:v>3.0533006535947709E-3</c:v>
                </c:pt>
                <c:pt idx="723">
                  <c:v>3.1853267973856207E-3</c:v>
                </c:pt>
                <c:pt idx="724">
                  <c:v>4.7805228758169933E-3</c:v>
                </c:pt>
                <c:pt idx="725">
                  <c:v>6.3619607843137249E-3</c:v>
                </c:pt>
                <c:pt idx="726">
                  <c:v>7.0950653594771236E-3</c:v>
                </c:pt>
                <c:pt idx="727">
                  <c:v>6.8365359477124184E-3</c:v>
                </c:pt>
                <c:pt idx="728">
                  <c:v>2.6302777777777778E-3</c:v>
                </c:pt>
                <c:pt idx="729">
                  <c:v>2.1554320987654321E-3</c:v>
                </c:pt>
                <c:pt idx="730">
                  <c:v>3.6012345679012343E-3</c:v>
                </c:pt>
                <c:pt idx="731">
                  <c:v>3.1564506172839508E-3</c:v>
                </c:pt>
                <c:pt idx="732">
                  <c:v>3.9987962962962963E-3</c:v>
                </c:pt>
                <c:pt idx="733">
                  <c:v>4.786820987654321E-3</c:v>
                </c:pt>
                <c:pt idx="734">
                  <c:v>4.9641049382716041E-3</c:v>
                </c:pt>
                <c:pt idx="735">
                  <c:v>2.6054012345679009E-3</c:v>
                </c:pt>
                <c:pt idx="736">
                  <c:v>2.97E-3</c:v>
                </c:pt>
                <c:pt idx="737">
                  <c:v>3.6152777777777776E-3</c:v>
                </c:pt>
                <c:pt idx="738">
                  <c:v>3.2106172839506167E-3</c:v>
                </c:pt>
                <c:pt idx="739">
                  <c:v>5.0587037037037033E-3</c:v>
                </c:pt>
                <c:pt idx="740">
                  <c:v>5.7771604938271605E-3</c:v>
                </c:pt>
                <c:pt idx="741">
                  <c:v>7.0264197530864195E-3</c:v>
                </c:pt>
                <c:pt idx="742">
                  <c:v>2.7357407407407408E-3</c:v>
                </c:pt>
                <c:pt idx="743">
                  <c:v>2.7123456790123456E-3</c:v>
                </c:pt>
                <c:pt idx="744">
                  <c:v>3.9893518518518516E-3</c:v>
                </c:pt>
                <c:pt idx="745">
                  <c:v>4.5177777777777777E-3</c:v>
                </c:pt>
                <c:pt idx="746">
                  <c:v>5.5323456790123456E-3</c:v>
                </c:pt>
                <c:pt idx="747">
                  <c:v>5.8679629629629628E-3</c:v>
                </c:pt>
                <c:pt idx="748">
                  <c:v>6.2977469135802469E-3</c:v>
                </c:pt>
                <c:pt idx="749">
                  <c:v>3.11716049382716E-3</c:v>
                </c:pt>
                <c:pt idx="750">
                  <c:v>2.8233024691358024E-3</c:v>
                </c:pt>
                <c:pt idx="751">
                  <c:v>3.0387654320987658E-3</c:v>
                </c:pt>
                <c:pt idx="752">
                  <c:v>4.3037345679012356E-3</c:v>
                </c:pt>
                <c:pt idx="753">
                  <c:v>5.6362962962962955E-3</c:v>
                </c:pt>
                <c:pt idx="754">
                  <c:v>6.3724691358024686E-3</c:v>
                </c:pt>
                <c:pt idx="755">
                  <c:v>6.4409876543209876E-3</c:v>
                </c:pt>
                <c:pt idx="756">
                  <c:v>2.2407536231884057E-3</c:v>
                </c:pt>
                <c:pt idx="757">
                  <c:v>1.8461159420289858E-3</c:v>
                </c:pt>
                <c:pt idx="758">
                  <c:v>3.0528985507246378E-3</c:v>
                </c:pt>
                <c:pt idx="759">
                  <c:v>2.6070724637681157E-3</c:v>
                </c:pt>
                <c:pt idx="760">
                  <c:v>3.4016811594202901E-3</c:v>
                </c:pt>
                <c:pt idx="761">
                  <c:v>3.8867246376811599E-3</c:v>
                </c:pt>
                <c:pt idx="762">
                  <c:v>4.4408985507246382E-3</c:v>
                </c:pt>
                <c:pt idx="763">
                  <c:v>2.2245217391304345E-3</c:v>
                </c:pt>
                <c:pt idx="764">
                  <c:v>2.45063768115942E-3</c:v>
                </c:pt>
                <c:pt idx="765">
                  <c:v>2.8721159420289854E-3</c:v>
                </c:pt>
                <c:pt idx="766">
                  <c:v>2.6538840579710139E-3</c:v>
                </c:pt>
                <c:pt idx="767">
                  <c:v>4.4184637681159416E-3</c:v>
                </c:pt>
                <c:pt idx="768">
                  <c:v>4.9227536231884065E-3</c:v>
                </c:pt>
                <c:pt idx="769">
                  <c:v>6.5102028985507231E-3</c:v>
                </c:pt>
                <c:pt idx="770">
                  <c:v>2.3368695652173912E-3</c:v>
                </c:pt>
                <c:pt idx="771">
                  <c:v>2.193304347826087E-3</c:v>
                </c:pt>
                <c:pt idx="772">
                  <c:v>3.4511884057971016E-3</c:v>
                </c:pt>
                <c:pt idx="773">
                  <c:v>3.6885797101449277E-3</c:v>
                </c:pt>
                <c:pt idx="774">
                  <c:v>4.8471594202898552E-3</c:v>
                </c:pt>
                <c:pt idx="775">
                  <c:v>5.0136521739130423E-3</c:v>
                </c:pt>
                <c:pt idx="776">
                  <c:v>5.2860289855072469E-3</c:v>
                </c:pt>
                <c:pt idx="777">
                  <c:v>2.5933043478260868E-3</c:v>
                </c:pt>
                <c:pt idx="778">
                  <c:v>2.3740869565217391E-3</c:v>
                </c:pt>
                <c:pt idx="779">
                  <c:v>2.5724057971014493E-3</c:v>
                </c:pt>
                <c:pt idx="780">
                  <c:v>3.3617681159420292E-3</c:v>
                </c:pt>
                <c:pt idx="781">
                  <c:v>4.6922318840579708E-3</c:v>
                </c:pt>
                <c:pt idx="782">
                  <c:v>5.1668985507246365E-3</c:v>
                </c:pt>
                <c:pt idx="783">
                  <c:v>5.1458550724637689E-3</c:v>
                </c:pt>
                <c:pt idx="784">
                  <c:v>2.7231388888888887E-3</c:v>
                </c:pt>
                <c:pt idx="785">
                  <c:v>1.9550833333333334E-3</c:v>
                </c:pt>
                <c:pt idx="786">
                  <c:v>3.580388888888889E-3</c:v>
                </c:pt>
                <c:pt idx="787">
                  <c:v>2.6759166666666667E-3</c:v>
                </c:pt>
                <c:pt idx="788">
                  <c:v>3.7455000000000001E-3</c:v>
                </c:pt>
                <c:pt idx="789">
                  <c:v>4.0033055555555551E-3</c:v>
                </c:pt>
                <c:pt idx="790">
                  <c:v>4.6561111111111117E-3</c:v>
                </c:pt>
                <c:pt idx="791">
                  <c:v>2.3468611111111112E-3</c:v>
                </c:pt>
                <c:pt idx="792">
                  <c:v>2.9519999999999993E-3</c:v>
                </c:pt>
                <c:pt idx="793">
                  <c:v>3.0728611111111113E-3</c:v>
                </c:pt>
                <c:pt idx="794">
                  <c:v>2.7926111111111112E-3</c:v>
                </c:pt>
                <c:pt idx="795">
                  <c:v>4.8325277777777776E-3</c:v>
                </c:pt>
                <c:pt idx="796">
                  <c:v>5.5613333333333339E-3</c:v>
                </c:pt>
                <c:pt idx="797">
                  <c:v>6.5940277777777776E-3</c:v>
                </c:pt>
                <c:pt idx="798">
                  <c:v>2.496472222222222E-3</c:v>
                </c:pt>
                <c:pt idx="799">
                  <c:v>2.4112499999999998E-3</c:v>
                </c:pt>
                <c:pt idx="800">
                  <c:v>4.0511111111111112E-3</c:v>
                </c:pt>
                <c:pt idx="801">
                  <c:v>4.4172222222222217E-3</c:v>
                </c:pt>
                <c:pt idx="802">
                  <c:v>5.4887777777777782E-3</c:v>
                </c:pt>
                <c:pt idx="803">
                  <c:v>5.5815555555555557E-3</c:v>
                </c:pt>
                <c:pt idx="804">
                  <c:v>5.5465277777777778E-3</c:v>
                </c:pt>
                <c:pt idx="805">
                  <c:v>3.2137777777777781E-3</c:v>
                </c:pt>
                <c:pt idx="806">
                  <c:v>2.9866944444444446E-3</c:v>
                </c:pt>
                <c:pt idx="807">
                  <c:v>3.1119722222222221E-3</c:v>
                </c:pt>
                <c:pt idx="808">
                  <c:v>4.0711388888888889E-3</c:v>
                </c:pt>
                <c:pt idx="809">
                  <c:v>5.2877222222222223E-3</c:v>
                </c:pt>
                <c:pt idx="810">
                  <c:v>5.7086666666666666E-3</c:v>
                </c:pt>
                <c:pt idx="811">
                  <c:v>5.6507222222222228E-3</c:v>
                </c:pt>
                <c:pt idx="812">
                  <c:v>1.8147089947089948E-3</c:v>
                </c:pt>
                <c:pt idx="813">
                  <c:v>1.4947883597883598E-3</c:v>
                </c:pt>
                <c:pt idx="814">
                  <c:v>2.3997883597883596E-3</c:v>
                </c:pt>
                <c:pt idx="815">
                  <c:v>2.0576984126984129E-3</c:v>
                </c:pt>
                <c:pt idx="816">
                  <c:v>2.7460582010582005E-3</c:v>
                </c:pt>
                <c:pt idx="817">
                  <c:v>3.1981481481481483E-3</c:v>
                </c:pt>
                <c:pt idx="818">
                  <c:v>3.6105555555555557E-3</c:v>
                </c:pt>
                <c:pt idx="819">
                  <c:v>1.69505291005291E-3</c:v>
                </c:pt>
                <c:pt idx="820">
                  <c:v>1.9801058201058203E-3</c:v>
                </c:pt>
                <c:pt idx="821">
                  <c:v>2.3162433862433862E-3</c:v>
                </c:pt>
                <c:pt idx="822">
                  <c:v>2.094973544973545E-3</c:v>
                </c:pt>
                <c:pt idx="823">
                  <c:v>3.5354761904761904E-3</c:v>
                </c:pt>
                <c:pt idx="824">
                  <c:v>4.203597883597884E-3</c:v>
                </c:pt>
                <c:pt idx="825">
                  <c:v>5.5703439153439145E-3</c:v>
                </c:pt>
                <c:pt idx="826">
                  <c:v>1.7768518518518519E-3</c:v>
                </c:pt>
                <c:pt idx="827">
                  <c:v>1.7777777777777776E-3</c:v>
                </c:pt>
                <c:pt idx="828">
                  <c:v>2.9434920634920638E-3</c:v>
                </c:pt>
                <c:pt idx="829">
                  <c:v>3.1299206349206352E-3</c:v>
                </c:pt>
                <c:pt idx="830">
                  <c:v>4.3314550264550271E-3</c:v>
                </c:pt>
                <c:pt idx="831">
                  <c:v>4.3683333333333326E-3</c:v>
                </c:pt>
                <c:pt idx="832">
                  <c:v>4.6478571428571428E-3</c:v>
                </c:pt>
                <c:pt idx="833">
                  <c:v>2.0537830687830686E-3</c:v>
                </c:pt>
                <c:pt idx="834">
                  <c:v>1.9958465608465609E-3</c:v>
                </c:pt>
                <c:pt idx="835">
                  <c:v>2.1829100529100528E-3</c:v>
                </c:pt>
                <c:pt idx="836">
                  <c:v>2.9686507936507937E-3</c:v>
                </c:pt>
                <c:pt idx="837">
                  <c:v>4.1240211640211641E-3</c:v>
                </c:pt>
                <c:pt idx="838">
                  <c:v>4.6697089947089938E-3</c:v>
                </c:pt>
                <c:pt idx="839">
                  <c:v>4.5519841269841274E-3</c:v>
                </c:pt>
                <c:pt idx="840">
                  <c:v>2.3362406015037594E-3</c:v>
                </c:pt>
                <c:pt idx="841">
                  <c:v>1.955538847117794E-3</c:v>
                </c:pt>
                <c:pt idx="842">
                  <c:v>2.8723308270676693E-3</c:v>
                </c:pt>
                <c:pt idx="843">
                  <c:v>2.464260651629073E-3</c:v>
                </c:pt>
                <c:pt idx="844">
                  <c:v>2.960952380952381E-3</c:v>
                </c:pt>
                <c:pt idx="845">
                  <c:v>3.5159899749373433E-3</c:v>
                </c:pt>
                <c:pt idx="846">
                  <c:v>3.8536090225563904E-3</c:v>
                </c:pt>
                <c:pt idx="847">
                  <c:v>2.3529573934837093E-3</c:v>
                </c:pt>
                <c:pt idx="848">
                  <c:v>2.4348370927318296E-3</c:v>
                </c:pt>
                <c:pt idx="849">
                  <c:v>2.7793734335839599E-3</c:v>
                </c:pt>
                <c:pt idx="850">
                  <c:v>2.5216541353383459E-3</c:v>
                </c:pt>
                <c:pt idx="851">
                  <c:v>3.798721804511278E-3</c:v>
                </c:pt>
                <c:pt idx="852">
                  <c:v>4.4326065162907267E-3</c:v>
                </c:pt>
                <c:pt idx="853">
                  <c:v>5.6206015037593982E-3</c:v>
                </c:pt>
                <c:pt idx="854">
                  <c:v>2.3381453634085214E-3</c:v>
                </c:pt>
                <c:pt idx="855">
                  <c:v>2.181779448621554E-3</c:v>
                </c:pt>
                <c:pt idx="856">
                  <c:v>3.2546365914786967E-3</c:v>
                </c:pt>
                <c:pt idx="857">
                  <c:v>3.2753383458646612E-3</c:v>
                </c:pt>
                <c:pt idx="858">
                  <c:v>4.3322807017543864E-3</c:v>
                </c:pt>
                <c:pt idx="859">
                  <c:v>4.4920300751879697E-3</c:v>
                </c:pt>
                <c:pt idx="860">
                  <c:v>4.7784711779448631E-3</c:v>
                </c:pt>
                <c:pt idx="861">
                  <c:v>2.5069674185463661E-3</c:v>
                </c:pt>
                <c:pt idx="862">
                  <c:v>2.4934085213032583E-3</c:v>
                </c:pt>
                <c:pt idx="863">
                  <c:v>2.5728070175438595E-3</c:v>
                </c:pt>
                <c:pt idx="864">
                  <c:v>3.3405764411027564E-3</c:v>
                </c:pt>
                <c:pt idx="865">
                  <c:v>4.1528070175438601E-3</c:v>
                </c:pt>
                <c:pt idx="866">
                  <c:v>4.6740100250626578E-3</c:v>
                </c:pt>
                <c:pt idx="867">
                  <c:v>4.5174185463659148E-3</c:v>
                </c:pt>
                <c:pt idx="868">
                  <c:v>5.0692696629213484E-3</c:v>
                </c:pt>
                <c:pt idx="869">
                  <c:v>4.5389887640449435E-3</c:v>
                </c:pt>
                <c:pt idx="870">
                  <c:v>5.9788764044943809E-3</c:v>
                </c:pt>
                <c:pt idx="871">
                  <c:v>5.9213483146067407E-3</c:v>
                </c:pt>
                <c:pt idx="872">
                  <c:v>7.1283707865168544E-3</c:v>
                </c:pt>
                <c:pt idx="873">
                  <c:v>7.5885393258426966E-3</c:v>
                </c:pt>
                <c:pt idx="874">
                  <c:v>8.3516853932584286E-3</c:v>
                </c:pt>
                <c:pt idx="875">
                  <c:v>7.3628089887640439E-3</c:v>
                </c:pt>
                <c:pt idx="876">
                  <c:v>6.4111235955056174E-3</c:v>
                </c:pt>
                <c:pt idx="877">
                  <c:v>7.0525280898876405E-3</c:v>
                </c:pt>
                <c:pt idx="878">
                  <c:v>7.7704494382022475E-3</c:v>
                </c:pt>
                <c:pt idx="879">
                  <c:v>8.5201685393258425E-3</c:v>
                </c:pt>
                <c:pt idx="880">
                  <c:v>8.6443258426966291E-3</c:v>
                </c:pt>
                <c:pt idx="881">
                  <c:v>7.0866292134831475E-3</c:v>
                </c:pt>
                <c:pt idx="882">
                  <c:v>4.8320786516853932E-3</c:v>
                </c:pt>
                <c:pt idx="883">
                  <c:v>5.2681460674157297E-3</c:v>
                </c:pt>
                <c:pt idx="884">
                  <c:v>5.44752808988764E-3</c:v>
                </c:pt>
                <c:pt idx="885">
                  <c:v>6.5524719101123594E-3</c:v>
                </c:pt>
                <c:pt idx="886">
                  <c:v>7.5349999999999992E-3</c:v>
                </c:pt>
                <c:pt idx="887">
                  <c:v>8.4489325842696614E-3</c:v>
                </c:pt>
                <c:pt idx="888">
                  <c:v>8.9460674157303376E-3</c:v>
                </c:pt>
                <c:pt idx="889">
                  <c:v>7.1864044943820227E-3</c:v>
                </c:pt>
                <c:pt idx="890">
                  <c:v>7.5588202247191009E-3</c:v>
                </c:pt>
                <c:pt idx="891">
                  <c:v>7.3143820224719101E-3</c:v>
                </c:pt>
                <c:pt idx="892">
                  <c:v>7.3645505617977534E-3</c:v>
                </c:pt>
                <c:pt idx="893">
                  <c:v>7.8292696629213478E-3</c:v>
                </c:pt>
                <c:pt idx="894">
                  <c:v>8.7918539325842707E-3</c:v>
                </c:pt>
                <c:pt idx="895">
                  <c:v>8.0113483146067414E-3</c:v>
                </c:pt>
                <c:pt idx="896">
                  <c:v>6.1124157303370794E-3</c:v>
                </c:pt>
                <c:pt idx="897">
                  <c:v>6.0898876404494387E-3</c:v>
                </c:pt>
                <c:pt idx="898">
                  <c:v>5.8648876404494375E-3</c:v>
                </c:pt>
                <c:pt idx="899">
                  <c:v>7.319887640449438E-3</c:v>
                </c:pt>
                <c:pt idx="900">
                  <c:v>8.1341573033707863E-3</c:v>
                </c:pt>
                <c:pt idx="901">
                  <c:v>8.2848876404494377E-3</c:v>
                </c:pt>
                <c:pt idx="902">
                  <c:v>9.1044943820224721E-3</c:v>
                </c:pt>
                <c:pt idx="903">
                  <c:v>8.0282584269662921E-3</c:v>
                </c:pt>
                <c:pt idx="904">
                  <c:v>7.8369101123595512E-3</c:v>
                </c:pt>
                <c:pt idx="905">
                  <c:v>7.7221910112359547E-3</c:v>
                </c:pt>
                <c:pt idx="906">
                  <c:v>8.3153932584269664E-3</c:v>
                </c:pt>
                <c:pt idx="907">
                  <c:v>7.7243258426966293E-3</c:v>
                </c:pt>
                <c:pt idx="908">
                  <c:v>9.0911235955056183E-3</c:v>
                </c:pt>
                <c:pt idx="909">
                  <c:v>8.2894382022471909E-3</c:v>
                </c:pt>
                <c:pt idx="910">
                  <c:v>5.9552808988764042E-3</c:v>
                </c:pt>
                <c:pt idx="911">
                  <c:v>6.2995505617977517E-3</c:v>
                </c:pt>
                <c:pt idx="912">
                  <c:v>6.4147752808988772E-3</c:v>
                </c:pt>
                <c:pt idx="913">
                  <c:v>7.4345505617977531E-3</c:v>
                </c:pt>
                <c:pt idx="914">
                  <c:v>7.8442134831460675E-3</c:v>
                </c:pt>
                <c:pt idx="915">
                  <c:v>8.7055617977528088E-3</c:v>
                </c:pt>
                <c:pt idx="916">
                  <c:v>9.2107865168539332E-3</c:v>
                </c:pt>
                <c:pt idx="917">
                  <c:v>7.9792134831460672E-3</c:v>
                </c:pt>
                <c:pt idx="918">
                  <c:v>8.5872471910112356E-3</c:v>
                </c:pt>
                <c:pt idx="919">
                  <c:v>8.4586516853932588E-3</c:v>
                </c:pt>
                <c:pt idx="920">
                  <c:v>7.9578651685393263E-3</c:v>
                </c:pt>
                <c:pt idx="921">
                  <c:v>8.314943820224718E-3</c:v>
                </c:pt>
                <c:pt idx="922">
                  <c:v>8.9285955056179773E-3</c:v>
                </c:pt>
                <c:pt idx="923">
                  <c:v>8.510674157303371E-3</c:v>
                </c:pt>
                <c:pt idx="924">
                  <c:v>4.2382222222222222E-3</c:v>
                </c:pt>
                <c:pt idx="925">
                  <c:v>3.1322222222222229E-3</c:v>
                </c:pt>
                <c:pt idx="926">
                  <c:v>4.5241666666666659E-3</c:v>
                </c:pt>
                <c:pt idx="927">
                  <c:v>5.5620555555555562E-3</c:v>
                </c:pt>
                <c:pt idx="928">
                  <c:v>6.0401111111111107E-3</c:v>
                </c:pt>
                <c:pt idx="929">
                  <c:v>5.7293888888888889E-3</c:v>
                </c:pt>
                <c:pt idx="930">
                  <c:v>6.6363888888888887E-3</c:v>
                </c:pt>
                <c:pt idx="931">
                  <c:v>5.4859444444444452E-3</c:v>
                </c:pt>
                <c:pt idx="932">
                  <c:v>6.4958333333333326E-3</c:v>
                </c:pt>
                <c:pt idx="933">
                  <c:v>6.3654444444444435E-3</c:v>
                </c:pt>
                <c:pt idx="934">
                  <c:v>5.2325555555555554E-3</c:v>
                </c:pt>
                <c:pt idx="935">
                  <c:v>5.435722222222222E-3</c:v>
                </c:pt>
                <c:pt idx="936">
                  <c:v>8.3112777777777768E-3</c:v>
                </c:pt>
                <c:pt idx="937">
                  <c:v>6.1069444444444444E-3</c:v>
                </c:pt>
                <c:pt idx="938">
                  <c:v>4.390388888888889E-3</c:v>
                </c:pt>
                <c:pt idx="939">
                  <c:v>3.8086111111111111E-3</c:v>
                </c:pt>
                <c:pt idx="940">
                  <c:v>4.921333333333334E-3</c:v>
                </c:pt>
                <c:pt idx="941">
                  <c:v>5.5493888888888884E-3</c:v>
                </c:pt>
                <c:pt idx="942">
                  <c:v>6.9988888888888887E-3</c:v>
                </c:pt>
                <c:pt idx="943">
                  <c:v>7.0644999999999996E-3</c:v>
                </c:pt>
                <c:pt idx="944">
                  <c:v>8.3431111111111102E-3</c:v>
                </c:pt>
                <c:pt idx="945">
                  <c:v>5.8846111111111104E-3</c:v>
                </c:pt>
                <c:pt idx="946">
                  <c:v>7.1280555555555541E-3</c:v>
                </c:pt>
                <c:pt idx="947">
                  <c:v>5.992944444444444E-3</c:v>
                </c:pt>
                <c:pt idx="948">
                  <c:v>4.8858888888888884E-3</c:v>
                </c:pt>
                <c:pt idx="949">
                  <c:v>5.5081666666666673E-3</c:v>
                </c:pt>
                <c:pt idx="950">
                  <c:v>6.8399444444444445E-3</c:v>
                </c:pt>
                <c:pt idx="951">
                  <c:v>6.1824444444444444E-3</c:v>
                </c:pt>
                <c:pt idx="952">
                  <c:v>3.9280555555555553E-3</c:v>
                </c:pt>
                <c:pt idx="953">
                  <c:v>4.935888888888889E-3</c:v>
                </c:pt>
                <c:pt idx="954">
                  <c:v>4.5095555555555557E-3</c:v>
                </c:pt>
                <c:pt idx="955">
                  <c:v>6.471888888888889E-3</c:v>
                </c:pt>
                <c:pt idx="956">
                  <c:v>6.915888888888889E-3</c:v>
                </c:pt>
                <c:pt idx="957">
                  <c:v>5.4416666666666667E-3</c:v>
                </c:pt>
                <c:pt idx="958">
                  <c:v>6.9116666666666667E-3</c:v>
                </c:pt>
                <c:pt idx="959">
                  <c:v>6.6505000000000002E-3</c:v>
                </c:pt>
                <c:pt idx="960">
                  <c:v>6.2498333333333338E-3</c:v>
                </c:pt>
                <c:pt idx="961">
                  <c:v>7.098944444444445E-3</c:v>
                </c:pt>
                <c:pt idx="962">
                  <c:v>6.0431666666666663E-3</c:v>
                </c:pt>
                <c:pt idx="963">
                  <c:v>6.6417777777777786E-3</c:v>
                </c:pt>
                <c:pt idx="964">
                  <c:v>6.7264999999999998E-3</c:v>
                </c:pt>
                <c:pt idx="965">
                  <c:v>6.5246111111111112E-3</c:v>
                </c:pt>
                <c:pt idx="966">
                  <c:v>3.8198888888888887E-3</c:v>
                </c:pt>
                <c:pt idx="967">
                  <c:v>4.5855000000000002E-3</c:v>
                </c:pt>
                <c:pt idx="968">
                  <c:v>5.7403333333333334E-3</c:v>
                </c:pt>
                <c:pt idx="969">
                  <c:v>6.3148888888888898E-3</c:v>
                </c:pt>
                <c:pt idx="970">
                  <c:v>5.8620555555555552E-3</c:v>
                </c:pt>
                <c:pt idx="971">
                  <c:v>5.3767222222222228E-3</c:v>
                </c:pt>
                <c:pt idx="972">
                  <c:v>6.5613333333333322E-3</c:v>
                </c:pt>
                <c:pt idx="973">
                  <c:v>6.2142777777777778E-3</c:v>
                </c:pt>
                <c:pt idx="974">
                  <c:v>6.13638888888889E-3</c:v>
                </c:pt>
                <c:pt idx="975">
                  <c:v>4.9515555555555563E-3</c:v>
                </c:pt>
                <c:pt idx="976">
                  <c:v>5.418944444444445E-3</c:v>
                </c:pt>
                <c:pt idx="977">
                  <c:v>6.2410555555555561E-3</c:v>
                </c:pt>
                <c:pt idx="978">
                  <c:v>6.8874444444444434E-3</c:v>
                </c:pt>
                <c:pt idx="979">
                  <c:v>6.2059444444444445E-3</c:v>
                </c:pt>
                <c:pt idx="980">
                  <c:v>3.7338202247191011E-3</c:v>
                </c:pt>
                <c:pt idx="981">
                  <c:v>3.2614044943820226E-3</c:v>
                </c:pt>
                <c:pt idx="982">
                  <c:v>4.0737640449438209E-3</c:v>
                </c:pt>
                <c:pt idx="983">
                  <c:v>4.03623595505618E-3</c:v>
                </c:pt>
                <c:pt idx="984">
                  <c:v>4.0175842696629216E-3</c:v>
                </c:pt>
                <c:pt idx="985">
                  <c:v>4.4052808988764049E-3</c:v>
                </c:pt>
                <c:pt idx="986">
                  <c:v>3.8169662921348308E-3</c:v>
                </c:pt>
                <c:pt idx="987">
                  <c:v>2.3885955056179775E-3</c:v>
                </c:pt>
                <c:pt idx="988">
                  <c:v>4.0387640449438206E-3</c:v>
                </c:pt>
                <c:pt idx="989">
                  <c:v>4.4972471910112366E-3</c:v>
                </c:pt>
                <c:pt idx="990">
                  <c:v>4.2625280898876397E-3</c:v>
                </c:pt>
                <c:pt idx="991">
                  <c:v>4.0746067415730336E-3</c:v>
                </c:pt>
                <c:pt idx="992">
                  <c:v>4.908089887640449E-3</c:v>
                </c:pt>
                <c:pt idx="993">
                  <c:v>3.4659550561797754E-3</c:v>
                </c:pt>
                <c:pt idx="994">
                  <c:v>3.9492134831460675E-3</c:v>
                </c:pt>
                <c:pt idx="995">
                  <c:v>3.3051685393258425E-3</c:v>
                </c:pt>
                <c:pt idx="996">
                  <c:v>4.443202247191011E-3</c:v>
                </c:pt>
                <c:pt idx="997">
                  <c:v>3.5511235955056181E-3</c:v>
                </c:pt>
                <c:pt idx="998">
                  <c:v>3.5842696629213482E-3</c:v>
                </c:pt>
                <c:pt idx="999">
                  <c:v>3.2100561797752812E-3</c:v>
                </c:pt>
                <c:pt idx="1000">
                  <c:v>3.863539325842697E-3</c:v>
                </c:pt>
                <c:pt idx="1001">
                  <c:v>3.5932022471910114E-3</c:v>
                </c:pt>
                <c:pt idx="1002">
                  <c:v>3.562584269662921E-3</c:v>
                </c:pt>
                <c:pt idx="1003">
                  <c:v>3.1283146067415729E-3</c:v>
                </c:pt>
                <c:pt idx="1004">
                  <c:v>4.2169101123595504E-3</c:v>
                </c:pt>
                <c:pt idx="1005">
                  <c:v>3.8484269662921347E-3</c:v>
                </c:pt>
                <c:pt idx="1006">
                  <c:v>2.5723595505617982E-3</c:v>
                </c:pt>
                <c:pt idx="1007">
                  <c:v>4.1438764044943819E-3</c:v>
                </c:pt>
                <c:pt idx="1008">
                  <c:v>4.3119662921348315E-3</c:v>
                </c:pt>
                <c:pt idx="1009">
                  <c:v>4.6594382022471913E-3</c:v>
                </c:pt>
                <c:pt idx="1010">
                  <c:v>4.7324157303370792E-3</c:v>
                </c:pt>
                <c:pt idx="1011">
                  <c:v>4.0138202247191014E-3</c:v>
                </c:pt>
                <c:pt idx="1012">
                  <c:v>2.3505617977528088E-3</c:v>
                </c:pt>
                <c:pt idx="1013">
                  <c:v>3.6853370786516853E-3</c:v>
                </c:pt>
                <c:pt idx="1014">
                  <c:v>2.4731460674157304E-3</c:v>
                </c:pt>
                <c:pt idx="1015">
                  <c:v>4.1364606741573036E-3</c:v>
                </c:pt>
                <c:pt idx="1016">
                  <c:v>3.502303370786517E-3</c:v>
                </c:pt>
                <c:pt idx="1017">
                  <c:v>3.5638202247191015E-3</c:v>
                </c:pt>
                <c:pt idx="1018">
                  <c:v>3.8165730337078652E-3</c:v>
                </c:pt>
                <c:pt idx="1019">
                  <c:v>3.1824719101123593E-3</c:v>
                </c:pt>
                <c:pt idx="1020">
                  <c:v>5.312696629213483E-3</c:v>
                </c:pt>
                <c:pt idx="1021">
                  <c:v>4.5894943820224713E-3</c:v>
                </c:pt>
                <c:pt idx="1022">
                  <c:v>4.2632022471910114E-3</c:v>
                </c:pt>
                <c:pt idx="1023">
                  <c:v>3.5570224719101125E-3</c:v>
                </c:pt>
                <c:pt idx="1024">
                  <c:v>4.4479213483146068E-3</c:v>
                </c:pt>
                <c:pt idx="1025">
                  <c:v>3.7264044943820223E-3</c:v>
                </c:pt>
                <c:pt idx="1026">
                  <c:v>3.4979775280898876E-3</c:v>
                </c:pt>
                <c:pt idx="1027">
                  <c:v>3.4226966292134832E-3</c:v>
                </c:pt>
                <c:pt idx="1028">
                  <c:v>3.4381460674157305E-3</c:v>
                </c:pt>
                <c:pt idx="1029">
                  <c:v>4.0664044943820223E-3</c:v>
                </c:pt>
                <c:pt idx="1030">
                  <c:v>3.5793820224719101E-3</c:v>
                </c:pt>
                <c:pt idx="1031">
                  <c:v>4.5987078651685397E-3</c:v>
                </c:pt>
                <c:pt idx="1032">
                  <c:v>4.8134269662921348E-3</c:v>
                </c:pt>
                <c:pt idx="1033">
                  <c:v>3.444494382022472E-3</c:v>
                </c:pt>
                <c:pt idx="1034">
                  <c:v>3.3051685393258425E-3</c:v>
                </c:pt>
                <c:pt idx="1035">
                  <c:v>5.2756179775280895E-3</c:v>
                </c:pt>
                <c:pt idx="1036">
                  <c:v>4.5961842105263157E-3</c:v>
                </c:pt>
                <c:pt idx="1037">
                  <c:v>4.1566447368421048E-3</c:v>
                </c:pt>
                <c:pt idx="1038">
                  <c:v>4.8149342105263159E-3</c:v>
                </c:pt>
                <c:pt idx="1039">
                  <c:v>4.6709868421052634E-3</c:v>
                </c:pt>
                <c:pt idx="1040">
                  <c:v>3.8163815789473685E-3</c:v>
                </c:pt>
                <c:pt idx="1041">
                  <c:v>3.6889473684210525E-3</c:v>
                </c:pt>
                <c:pt idx="1042">
                  <c:v>3.0442763157894734E-3</c:v>
                </c:pt>
                <c:pt idx="1043">
                  <c:v>3.3893421052631576E-3</c:v>
                </c:pt>
                <c:pt idx="1044">
                  <c:v>3.7993421052631578E-3</c:v>
                </c:pt>
                <c:pt idx="1045">
                  <c:v>3.8480263157894736E-3</c:v>
                </c:pt>
                <c:pt idx="1046">
                  <c:v>3.6049342105263153E-3</c:v>
                </c:pt>
                <c:pt idx="1047">
                  <c:v>3.390657894736842E-3</c:v>
                </c:pt>
                <c:pt idx="1048">
                  <c:v>3.2866447368421052E-3</c:v>
                </c:pt>
                <c:pt idx="1049">
                  <c:v>3.7684868421052633E-3</c:v>
                </c:pt>
                <c:pt idx="1050">
                  <c:v>4.4771052631578951E-3</c:v>
                </c:pt>
                <c:pt idx="1051">
                  <c:v>4.818026315789474E-3</c:v>
                </c:pt>
                <c:pt idx="1052">
                  <c:v>4.5228289473684211E-3</c:v>
                </c:pt>
                <c:pt idx="1053">
                  <c:v>5.1850000000000004E-3</c:v>
                </c:pt>
                <c:pt idx="1054">
                  <c:v>4.1728947368421046E-3</c:v>
                </c:pt>
                <c:pt idx="1055">
                  <c:v>3.07625E-3</c:v>
                </c:pt>
                <c:pt idx="1056">
                  <c:v>2.8936842105263157E-3</c:v>
                </c:pt>
                <c:pt idx="1057">
                  <c:v>3.5586184210526315E-3</c:v>
                </c:pt>
                <c:pt idx="1058">
                  <c:v>3.2736184210526318E-3</c:v>
                </c:pt>
                <c:pt idx="1059">
                  <c:v>3.6854605263157893E-3</c:v>
                </c:pt>
                <c:pt idx="1060">
                  <c:v>3.4907894736842101E-3</c:v>
                </c:pt>
                <c:pt idx="1061">
                  <c:v>2.9083552631578948E-3</c:v>
                </c:pt>
                <c:pt idx="1062">
                  <c:v>2.8460526315789471E-3</c:v>
                </c:pt>
                <c:pt idx="1063">
                  <c:v>2.984013157894737E-3</c:v>
                </c:pt>
                <c:pt idx="1064">
                  <c:v>4.5278947368421049E-3</c:v>
                </c:pt>
                <c:pt idx="1065">
                  <c:v>4.470065789473684E-3</c:v>
                </c:pt>
                <c:pt idx="1066">
                  <c:v>4.0026315789473688E-3</c:v>
                </c:pt>
                <c:pt idx="1067">
                  <c:v>4.057894736842105E-3</c:v>
                </c:pt>
                <c:pt idx="1068">
                  <c:v>3.660065789473684E-3</c:v>
                </c:pt>
                <c:pt idx="1069">
                  <c:v>3.4689473684210523E-3</c:v>
                </c:pt>
                <c:pt idx="1070">
                  <c:v>3.0476973684210526E-3</c:v>
                </c:pt>
                <c:pt idx="1071">
                  <c:v>3.1559868421052631E-3</c:v>
                </c:pt>
                <c:pt idx="1072">
                  <c:v>3.6164473684210524E-3</c:v>
                </c:pt>
                <c:pt idx="1073">
                  <c:v>3.3674999999999998E-3</c:v>
                </c:pt>
                <c:pt idx="1074">
                  <c:v>3.0456578947368421E-3</c:v>
                </c:pt>
                <c:pt idx="1075">
                  <c:v>3.4422368421052631E-3</c:v>
                </c:pt>
                <c:pt idx="1076">
                  <c:v>3.151644736842105E-3</c:v>
                </c:pt>
                <c:pt idx="1077">
                  <c:v>4.1312500000000004E-3</c:v>
                </c:pt>
                <c:pt idx="1078">
                  <c:v>4.6033552631578947E-3</c:v>
                </c:pt>
                <c:pt idx="1079">
                  <c:v>4.2783552631578941E-3</c:v>
                </c:pt>
                <c:pt idx="1080">
                  <c:v>4.3773026315789476E-3</c:v>
                </c:pt>
                <c:pt idx="1081">
                  <c:v>3.9404605263157902E-3</c:v>
                </c:pt>
                <c:pt idx="1082">
                  <c:v>4.112434210526315E-3</c:v>
                </c:pt>
                <c:pt idx="1083">
                  <c:v>3.4650657894736842E-3</c:v>
                </c:pt>
                <c:pt idx="1084">
                  <c:v>3.4084868421052628E-3</c:v>
                </c:pt>
                <c:pt idx="1085">
                  <c:v>3.9536184210526319E-3</c:v>
                </c:pt>
                <c:pt idx="1086">
                  <c:v>3.82453947368421E-3</c:v>
                </c:pt>
                <c:pt idx="1087">
                  <c:v>3.5537500000000001E-3</c:v>
                </c:pt>
                <c:pt idx="1088">
                  <c:v>4.1875000000000002E-3</c:v>
                </c:pt>
                <c:pt idx="1089">
                  <c:v>3.7205921052631576E-3</c:v>
                </c:pt>
                <c:pt idx="1090">
                  <c:v>3.3541447368421054E-3</c:v>
                </c:pt>
                <c:pt idx="1091">
                  <c:v>3.8948026315789469E-3</c:v>
                </c:pt>
                <c:pt idx="1092">
                  <c:v>3.619207920792079E-3</c:v>
                </c:pt>
                <c:pt idx="1093">
                  <c:v>3.2519306930693069E-3</c:v>
                </c:pt>
                <c:pt idx="1094">
                  <c:v>3.0867326732673269E-3</c:v>
                </c:pt>
                <c:pt idx="1095">
                  <c:v>3.183910891089109E-3</c:v>
                </c:pt>
                <c:pt idx="1096">
                  <c:v>3.7874752475247526E-3</c:v>
                </c:pt>
                <c:pt idx="1097">
                  <c:v>4.6728217821782178E-3</c:v>
                </c:pt>
                <c:pt idx="1098">
                  <c:v>3.5209900990099009E-3</c:v>
                </c:pt>
                <c:pt idx="1099">
                  <c:v>3.4242079207920792E-3</c:v>
                </c:pt>
                <c:pt idx="1100">
                  <c:v>3.2164356435643569E-3</c:v>
                </c:pt>
                <c:pt idx="1101">
                  <c:v>3.218118811881188E-3</c:v>
                </c:pt>
                <c:pt idx="1102">
                  <c:v>3.9126237623762373E-3</c:v>
                </c:pt>
                <c:pt idx="1103">
                  <c:v>2.7115346534653468E-3</c:v>
                </c:pt>
                <c:pt idx="1104">
                  <c:v>3.356287128712871E-3</c:v>
                </c:pt>
                <c:pt idx="1105">
                  <c:v>3.4038613861386144E-3</c:v>
                </c:pt>
                <c:pt idx="1106">
                  <c:v>3.4442574257425745E-3</c:v>
                </c:pt>
                <c:pt idx="1107">
                  <c:v>5.6684158415841596E-3</c:v>
                </c:pt>
                <c:pt idx="1108">
                  <c:v>4.7681188118811882E-3</c:v>
                </c:pt>
                <c:pt idx="1109">
                  <c:v>4.1850495049504952E-3</c:v>
                </c:pt>
                <c:pt idx="1110">
                  <c:v>4.8006435643564351E-3</c:v>
                </c:pt>
                <c:pt idx="1111">
                  <c:v>4.2632178217821785E-3</c:v>
                </c:pt>
                <c:pt idx="1112">
                  <c:v>5.636633663366337E-3</c:v>
                </c:pt>
                <c:pt idx="1113">
                  <c:v>5.0085643564356432E-3</c:v>
                </c:pt>
                <c:pt idx="1114">
                  <c:v>5.0383168316831678E-3</c:v>
                </c:pt>
                <c:pt idx="1115">
                  <c:v>5.0899009900990094E-3</c:v>
                </c:pt>
                <c:pt idx="1116">
                  <c:v>4.2726237623762374E-3</c:v>
                </c:pt>
                <c:pt idx="1117">
                  <c:v>4.9838118811881193E-3</c:v>
                </c:pt>
                <c:pt idx="1118">
                  <c:v>4.7045544554455447E-3</c:v>
                </c:pt>
                <c:pt idx="1119">
                  <c:v>4.7779207920792075E-3</c:v>
                </c:pt>
                <c:pt idx="1120">
                  <c:v>5.0979702970297032E-3</c:v>
                </c:pt>
                <c:pt idx="1121">
                  <c:v>4.8081188118811883E-3</c:v>
                </c:pt>
                <c:pt idx="1122">
                  <c:v>4.6825742574257432E-3</c:v>
                </c:pt>
                <c:pt idx="1123">
                  <c:v>5.243366336633663E-3</c:v>
                </c:pt>
                <c:pt idx="1124">
                  <c:v>4.0972277227722771E-3</c:v>
                </c:pt>
                <c:pt idx="1125">
                  <c:v>3.0997029702970291E-3</c:v>
                </c:pt>
                <c:pt idx="1126">
                  <c:v>4.9194059405940592E-3</c:v>
                </c:pt>
                <c:pt idx="1127">
                  <c:v>4.2163366336633668E-3</c:v>
                </c:pt>
                <c:pt idx="1128">
                  <c:v>4.341089108910891E-3</c:v>
                </c:pt>
                <c:pt idx="1129">
                  <c:v>4.2406435643564354E-3</c:v>
                </c:pt>
                <c:pt idx="1130">
                  <c:v>4.3717326732673261E-3</c:v>
                </c:pt>
                <c:pt idx="1131">
                  <c:v>5.3568811881188122E-3</c:v>
                </c:pt>
                <c:pt idx="1132">
                  <c:v>4.35509900990099E-3</c:v>
                </c:pt>
                <c:pt idx="1133">
                  <c:v>4.7761386138613863E-3</c:v>
                </c:pt>
                <c:pt idx="1134">
                  <c:v>4.1451485148514856E-3</c:v>
                </c:pt>
                <c:pt idx="1135">
                  <c:v>3.7735148514851484E-3</c:v>
                </c:pt>
                <c:pt idx="1136">
                  <c:v>3.8109900990099007E-3</c:v>
                </c:pt>
                <c:pt idx="1137">
                  <c:v>3.7081188118811884E-3</c:v>
                </c:pt>
                <c:pt idx="1138">
                  <c:v>2.7625247524752476E-3</c:v>
                </c:pt>
                <c:pt idx="1139">
                  <c:v>4.05980198019802E-3</c:v>
                </c:pt>
                <c:pt idx="1140">
                  <c:v>3.9551980198019804E-3</c:v>
                </c:pt>
                <c:pt idx="1141">
                  <c:v>5.3343069306930691E-3</c:v>
                </c:pt>
                <c:pt idx="1142">
                  <c:v>3.923861386138614E-3</c:v>
                </c:pt>
                <c:pt idx="1143">
                  <c:v>3.7436633663366337E-3</c:v>
                </c:pt>
                <c:pt idx="1144">
                  <c:v>4.376435643564356E-3</c:v>
                </c:pt>
                <c:pt idx="1145">
                  <c:v>3.7917326732673268E-3</c:v>
                </c:pt>
                <c:pt idx="1146">
                  <c:v>4.0572772277227727E-3</c:v>
                </c:pt>
                <c:pt idx="1147">
                  <c:v>4.4485148514851486E-3</c:v>
                </c:pt>
                <c:pt idx="1148">
                  <c:v>4.8053797468354427E-3</c:v>
                </c:pt>
                <c:pt idx="1149">
                  <c:v>3.2525316455696202E-3</c:v>
                </c:pt>
                <c:pt idx="1150">
                  <c:v>6.2992405063291134E-3</c:v>
                </c:pt>
                <c:pt idx="1151">
                  <c:v>4.5749367088607591E-3</c:v>
                </c:pt>
                <c:pt idx="1152">
                  <c:v>6.551708860759493E-3</c:v>
                </c:pt>
                <c:pt idx="1153">
                  <c:v>6.6249367088607597E-3</c:v>
                </c:pt>
                <c:pt idx="1154">
                  <c:v>6.0898101265822787E-3</c:v>
                </c:pt>
                <c:pt idx="1155">
                  <c:v>4.6497468354430383E-3</c:v>
                </c:pt>
                <c:pt idx="1156">
                  <c:v>6.165569620253164E-3</c:v>
                </c:pt>
                <c:pt idx="1157">
                  <c:v>6.9042405063291139E-3</c:v>
                </c:pt>
                <c:pt idx="1158">
                  <c:v>6.5005696202531651E-3</c:v>
                </c:pt>
                <c:pt idx="1159">
                  <c:v>6.3658227848101268E-3</c:v>
                </c:pt>
                <c:pt idx="1160">
                  <c:v>6.5503797468354419E-3</c:v>
                </c:pt>
                <c:pt idx="1161">
                  <c:v>6.6489873417721517E-3</c:v>
                </c:pt>
                <c:pt idx="1162">
                  <c:v>4.9347468354430379E-3</c:v>
                </c:pt>
                <c:pt idx="1163">
                  <c:v>6.3138607594936703E-3</c:v>
                </c:pt>
                <c:pt idx="1164">
                  <c:v>6.0022151898734182E-3</c:v>
                </c:pt>
                <c:pt idx="1165">
                  <c:v>6.3003797468354434E-3</c:v>
                </c:pt>
                <c:pt idx="1166">
                  <c:v>7.2478481012658242E-3</c:v>
                </c:pt>
                <c:pt idx="1167">
                  <c:v>5.9949367088607593E-3</c:v>
                </c:pt>
                <c:pt idx="1168">
                  <c:v>5.7200632911392404E-3</c:v>
                </c:pt>
                <c:pt idx="1169">
                  <c:v>4.7534177215189872E-3</c:v>
                </c:pt>
                <c:pt idx="1170">
                  <c:v>6.1280379746835442E-3</c:v>
                </c:pt>
                <c:pt idx="1171">
                  <c:v>7.0519620253164548E-3</c:v>
                </c:pt>
                <c:pt idx="1172">
                  <c:v>6.6366455696202529E-3</c:v>
                </c:pt>
                <c:pt idx="1173">
                  <c:v>6.3162025316455695E-3</c:v>
                </c:pt>
                <c:pt idx="1174">
                  <c:v>5.986392405063292E-3</c:v>
                </c:pt>
                <c:pt idx="1175">
                  <c:v>6.079620253164557E-3</c:v>
                </c:pt>
                <c:pt idx="1176">
                  <c:v>4.8633544303797469E-3</c:v>
                </c:pt>
                <c:pt idx="1177">
                  <c:v>5.7391772151898736E-3</c:v>
                </c:pt>
                <c:pt idx="1178">
                  <c:v>6.284303797468355E-3</c:v>
                </c:pt>
                <c:pt idx="1179">
                  <c:v>5.5760759493670891E-3</c:v>
                </c:pt>
                <c:pt idx="1180">
                  <c:v>7.4655063291139247E-3</c:v>
                </c:pt>
                <c:pt idx="1181">
                  <c:v>6.3544303797468359E-3</c:v>
                </c:pt>
                <c:pt idx="1182">
                  <c:v>5.8776582278481015E-3</c:v>
                </c:pt>
                <c:pt idx="1183">
                  <c:v>4.4803164556962028E-3</c:v>
                </c:pt>
                <c:pt idx="1184">
                  <c:v>6.4767721518987345E-3</c:v>
                </c:pt>
                <c:pt idx="1185">
                  <c:v>6.764746835443038E-3</c:v>
                </c:pt>
                <c:pt idx="1186">
                  <c:v>6.5184177215189881E-3</c:v>
                </c:pt>
                <c:pt idx="1187">
                  <c:v>6.6270253164556975E-3</c:v>
                </c:pt>
                <c:pt idx="1188">
                  <c:v>6.6197468354430395E-3</c:v>
                </c:pt>
                <c:pt idx="1189">
                  <c:v>6.8012025316455688E-3</c:v>
                </c:pt>
                <c:pt idx="1190">
                  <c:v>5.3165822784810128E-3</c:v>
                </c:pt>
                <c:pt idx="1191">
                  <c:v>5.9854430379746833E-3</c:v>
                </c:pt>
                <c:pt idx="1192">
                  <c:v>6.465822784810127E-3</c:v>
                </c:pt>
                <c:pt idx="1193">
                  <c:v>6.5648734177215194E-3</c:v>
                </c:pt>
                <c:pt idx="1194">
                  <c:v>7.3251898734177203E-3</c:v>
                </c:pt>
                <c:pt idx="1195">
                  <c:v>7.1289873417721512E-3</c:v>
                </c:pt>
                <c:pt idx="1196">
                  <c:v>6.9053797468354439E-3</c:v>
                </c:pt>
                <c:pt idx="1197">
                  <c:v>5.477215189873417E-3</c:v>
                </c:pt>
                <c:pt idx="1198">
                  <c:v>7.0281012658227858E-3</c:v>
                </c:pt>
                <c:pt idx="1199">
                  <c:v>7.0946835443037974E-3</c:v>
                </c:pt>
                <c:pt idx="1200">
                  <c:v>7.2212025316455708E-3</c:v>
                </c:pt>
                <c:pt idx="1201">
                  <c:v>7.0387341772151901E-3</c:v>
                </c:pt>
                <c:pt idx="1202">
                  <c:v>6.9860759493670897E-3</c:v>
                </c:pt>
                <c:pt idx="1203">
                  <c:v>6.7947468354430376E-3</c:v>
                </c:pt>
                <c:pt idx="1204">
                  <c:v>2.9332738095238097E-3</c:v>
                </c:pt>
                <c:pt idx="1205">
                  <c:v>2.7239880952380953E-3</c:v>
                </c:pt>
                <c:pt idx="1206">
                  <c:v>2.7304166666666666E-3</c:v>
                </c:pt>
                <c:pt idx="1207">
                  <c:v>2.8192857142857138E-3</c:v>
                </c:pt>
                <c:pt idx="1208">
                  <c:v>3.0758333333333332E-3</c:v>
                </c:pt>
                <c:pt idx="1209">
                  <c:v>2.7652976190476195E-3</c:v>
                </c:pt>
                <c:pt idx="1210">
                  <c:v>3.0355952380952378E-3</c:v>
                </c:pt>
                <c:pt idx="1211">
                  <c:v>2.7444642857142854E-3</c:v>
                </c:pt>
                <c:pt idx="1212">
                  <c:v>2.9571428571428574E-3</c:v>
                </c:pt>
                <c:pt idx="1213">
                  <c:v>3.0744047619047617E-3</c:v>
                </c:pt>
                <c:pt idx="1214">
                  <c:v>2.9289880952380952E-3</c:v>
                </c:pt>
                <c:pt idx="1215">
                  <c:v>2.9844047619047623E-3</c:v>
                </c:pt>
                <c:pt idx="1216">
                  <c:v>2.9127976190476187E-3</c:v>
                </c:pt>
                <c:pt idx="1217">
                  <c:v>2.8620833333333332E-3</c:v>
                </c:pt>
                <c:pt idx="1218">
                  <c:v>3.7004166666666665E-3</c:v>
                </c:pt>
                <c:pt idx="1219">
                  <c:v>3.6214285714285719E-3</c:v>
                </c:pt>
                <c:pt idx="1220">
                  <c:v>3.3026785714285719E-3</c:v>
                </c:pt>
                <c:pt idx="1221">
                  <c:v>3.1865476190476192E-3</c:v>
                </c:pt>
                <c:pt idx="1222">
                  <c:v>3.3625595238095237E-3</c:v>
                </c:pt>
                <c:pt idx="1223">
                  <c:v>3.8781547619047615E-3</c:v>
                </c:pt>
                <c:pt idx="1224">
                  <c:v>3.246071428571428E-3</c:v>
                </c:pt>
                <c:pt idx="1225">
                  <c:v>3.6670238095238097E-3</c:v>
                </c:pt>
                <c:pt idx="1226">
                  <c:v>3.527559523809524E-3</c:v>
                </c:pt>
                <c:pt idx="1227">
                  <c:v>3.6692261904761906E-3</c:v>
                </c:pt>
                <c:pt idx="1228">
                  <c:v>3.6402380952380953E-3</c:v>
                </c:pt>
                <c:pt idx="1229">
                  <c:v>3.495714285714286E-3</c:v>
                </c:pt>
                <c:pt idx="1230">
                  <c:v>3.3457738095238093E-3</c:v>
                </c:pt>
                <c:pt idx="1231">
                  <c:v>3.4569047619047617E-3</c:v>
                </c:pt>
                <c:pt idx="1232">
                  <c:v>4.2305952380952382E-3</c:v>
                </c:pt>
                <c:pt idx="1233">
                  <c:v>4.021547619047619E-3</c:v>
                </c:pt>
                <c:pt idx="1234">
                  <c:v>3.7208928571428575E-3</c:v>
                </c:pt>
                <c:pt idx="1235">
                  <c:v>3.6291666666666668E-3</c:v>
                </c:pt>
                <c:pt idx="1236">
                  <c:v>3.6389285714285716E-3</c:v>
                </c:pt>
                <c:pt idx="1237">
                  <c:v>3.6605357142857143E-3</c:v>
                </c:pt>
                <c:pt idx="1238">
                  <c:v>4.3430952380952388E-3</c:v>
                </c:pt>
                <c:pt idx="1239">
                  <c:v>3.5229166666666664E-3</c:v>
                </c:pt>
                <c:pt idx="1240">
                  <c:v>3.9698214285714285E-3</c:v>
                </c:pt>
                <c:pt idx="1241">
                  <c:v>3.6554761904761903E-3</c:v>
                </c:pt>
                <c:pt idx="1242">
                  <c:v>3.968392857142857E-3</c:v>
                </c:pt>
                <c:pt idx="1243">
                  <c:v>3.8831547619047621E-3</c:v>
                </c:pt>
                <c:pt idx="1244">
                  <c:v>4.0840476190476191E-3</c:v>
                </c:pt>
                <c:pt idx="1245">
                  <c:v>4.00422619047619E-3</c:v>
                </c:pt>
                <c:pt idx="1246">
                  <c:v>4.3991666666666667E-3</c:v>
                </c:pt>
                <c:pt idx="1247">
                  <c:v>3.4458333333333333E-3</c:v>
                </c:pt>
                <c:pt idx="1248">
                  <c:v>3.8849404761904759E-3</c:v>
                </c:pt>
                <c:pt idx="1249">
                  <c:v>3.496011904761905E-3</c:v>
                </c:pt>
                <c:pt idx="1250">
                  <c:v>3.7045238095238095E-3</c:v>
                </c:pt>
                <c:pt idx="1251">
                  <c:v>3.8126190476190473E-3</c:v>
                </c:pt>
                <c:pt idx="1252">
                  <c:v>3.6946428571428573E-3</c:v>
                </c:pt>
                <c:pt idx="1253">
                  <c:v>3.8428571428571427E-3</c:v>
                </c:pt>
                <c:pt idx="1254">
                  <c:v>3.6086309523809521E-3</c:v>
                </c:pt>
                <c:pt idx="1255">
                  <c:v>3.5054761904761904E-3</c:v>
                </c:pt>
                <c:pt idx="1256">
                  <c:v>3.4903571428571431E-3</c:v>
                </c:pt>
                <c:pt idx="1257">
                  <c:v>3.6336904761904761E-3</c:v>
                </c:pt>
                <c:pt idx="1258">
                  <c:v>3.7661904761904759E-3</c:v>
                </c:pt>
                <c:pt idx="1259">
                  <c:v>3.5159523809523813E-3</c:v>
                </c:pt>
                <c:pt idx="1260">
                  <c:v>5.9075000000000004E-3</c:v>
                </c:pt>
                <c:pt idx="1261">
                  <c:v>4.5496874999999999E-3</c:v>
                </c:pt>
                <c:pt idx="1262">
                  <c:v>6.0844791666666669E-3</c:v>
                </c:pt>
                <c:pt idx="1263">
                  <c:v>5.9195833333333323E-3</c:v>
                </c:pt>
                <c:pt idx="1264">
                  <c:v>6.6022916666666669E-3</c:v>
                </c:pt>
                <c:pt idx="1265">
                  <c:v>5.9828125000000003E-3</c:v>
                </c:pt>
                <c:pt idx="1266">
                  <c:v>5.8109374999999993E-3</c:v>
                </c:pt>
                <c:pt idx="1267">
                  <c:v>5.177083333333333E-3</c:v>
                </c:pt>
                <c:pt idx="1268">
                  <c:v>5.7335416666666672E-3</c:v>
                </c:pt>
                <c:pt idx="1269">
                  <c:v>6.2991666666666656E-3</c:v>
                </c:pt>
                <c:pt idx="1270">
                  <c:v>6.4715624999999999E-3</c:v>
                </c:pt>
                <c:pt idx="1271">
                  <c:v>6.3697916666666668E-3</c:v>
                </c:pt>
                <c:pt idx="1272">
                  <c:v>6.7030208333333334E-3</c:v>
                </c:pt>
                <c:pt idx="1273">
                  <c:v>6.1280208333333334E-3</c:v>
                </c:pt>
                <c:pt idx="1274">
                  <c:v>6.0292708333333335E-3</c:v>
                </c:pt>
                <c:pt idx="1275">
                  <c:v>7.3302083333333335E-3</c:v>
                </c:pt>
                <c:pt idx="1276">
                  <c:v>6.5090625000000001E-3</c:v>
                </c:pt>
                <c:pt idx="1277">
                  <c:v>8.1679166666666653E-3</c:v>
                </c:pt>
                <c:pt idx="1278">
                  <c:v>6.7831250000000001E-3</c:v>
                </c:pt>
                <c:pt idx="1279">
                  <c:v>5.8337499999999995E-3</c:v>
                </c:pt>
                <c:pt idx="1280">
                  <c:v>5.7562500000000001E-3</c:v>
                </c:pt>
                <c:pt idx="1281">
                  <c:v>5.5020833333333337E-3</c:v>
                </c:pt>
                <c:pt idx="1282">
                  <c:v>5.9814583333333326E-3</c:v>
                </c:pt>
                <c:pt idx="1283">
                  <c:v>6.7291666666666672E-3</c:v>
                </c:pt>
                <c:pt idx="1284">
                  <c:v>7.0475000000000008E-3</c:v>
                </c:pt>
                <c:pt idx="1285">
                  <c:v>6.0671875000000005E-3</c:v>
                </c:pt>
                <c:pt idx="1286">
                  <c:v>6.5684375000000005E-3</c:v>
                </c:pt>
                <c:pt idx="1287">
                  <c:v>6.1076041666666666E-3</c:v>
                </c:pt>
                <c:pt idx="1288">
                  <c:v>6.0878125000000003E-3</c:v>
                </c:pt>
                <c:pt idx="1289">
                  <c:v>7.2805208333333342E-3</c:v>
                </c:pt>
                <c:pt idx="1290">
                  <c:v>7.0468750000000002E-3</c:v>
                </c:pt>
                <c:pt idx="1291">
                  <c:v>6.8028125000000007E-3</c:v>
                </c:pt>
                <c:pt idx="1292">
                  <c:v>6.409583333333334E-3</c:v>
                </c:pt>
                <c:pt idx="1293">
                  <c:v>6.2678124999999999E-3</c:v>
                </c:pt>
                <c:pt idx="1294">
                  <c:v>6.1230208333333327E-3</c:v>
                </c:pt>
                <c:pt idx="1295">
                  <c:v>5.4134374999999998E-3</c:v>
                </c:pt>
                <c:pt idx="1296">
                  <c:v>6.1237499999999999E-3</c:v>
                </c:pt>
                <c:pt idx="1297">
                  <c:v>7.058541666666667E-3</c:v>
                </c:pt>
                <c:pt idx="1298">
                  <c:v>6.720833333333333E-3</c:v>
                </c:pt>
                <c:pt idx="1299">
                  <c:v>7.2168750000000002E-3</c:v>
                </c:pt>
                <c:pt idx="1300">
                  <c:v>6.2469791666666663E-3</c:v>
                </c:pt>
                <c:pt idx="1301">
                  <c:v>6.717604166666666E-3</c:v>
                </c:pt>
                <c:pt idx="1302">
                  <c:v>6.5829166666666666E-3</c:v>
                </c:pt>
                <c:pt idx="1303">
                  <c:v>6.6821874999999998E-3</c:v>
                </c:pt>
                <c:pt idx="1304">
                  <c:v>6.2541666666666674E-3</c:v>
                </c:pt>
                <c:pt idx="1305">
                  <c:v>7.7568749999999999E-3</c:v>
                </c:pt>
                <c:pt idx="1306">
                  <c:v>6.653958333333332E-3</c:v>
                </c:pt>
                <c:pt idx="1307">
                  <c:v>6.1039583333333328E-3</c:v>
                </c:pt>
                <c:pt idx="1308">
                  <c:v>6.572395833333332E-3</c:v>
                </c:pt>
                <c:pt idx="1309">
                  <c:v>5.5650000000000005E-3</c:v>
                </c:pt>
                <c:pt idx="1310">
                  <c:v>6.3152083333333333E-3</c:v>
                </c:pt>
                <c:pt idx="1311">
                  <c:v>6.2751041666666667E-3</c:v>
                </c:pt>
                <c:pt idx="1312">
                  <c:v>6.3264583333333332E-3</c:v>
                </c:pt>
                <c:pt idx="1313">
                  <c:v>6.3790625000000002E-3</c:v>
                </c:pt>
                <c:pt idx="1314">
                  <c:v>6.7804861111111113E-3</c:v>
                </c:pt>
                <c:pt idx="1315">
                  <c:v>6.5030208333333337E-3</c:v>
                </c:pt>
                <c:pt idx="1316">
                  <c:v>4.4259701492537313E-3</c:v>
                </c:pt>
                <c:pt idx="1317">
                  <c:v>3.1506716417910446E-3</c:v>
                </c:pt>
                <c:pt idx="1318">
                  <c:v>4.5785820895522392E-3</c:v>
                </c:pt>
                <c:pt idx="1319">
                  <c:v>4.5648258706467663E-3</c:v>
                </c:pt>
                <c:pt idx="1320">
                  <c:v>4.7897014925373143E-3</c:v>
                </c:pt>
                <c:pt idx="1321">
                  <c:v>4.5640298507462684E-3</c:v>
                </c:pt>
                <c:pt idx="1322">
                  <c:v>4.7469402985074634E-3</c:v>
                </c:pt>
                <c:pt idx="1323">
                  <c:v>3.844477611940299E-3</c:v>
                </c:pt>
                <c:pt idx="1324">
                  <c:v>4.3334328358208959E-3</c:v>
                </c:pt>
                <c:pt idx="1325">
                  <c:v>4.6687313432835819E-3</c:v>
                </c:pt>
                <c:pt idx="1326">
                  <c:v>5.0230597014925367E-3</c:v>
                </c:pt>
                <c:pt idx="1327">
                  <c:v>4.617014925373134E-3</c:v>
                </c:pt>
                <c:pt idx="1328">
                  <c:v>4.8842537313432835E-3</c:v>
                </c:pt>
                <c:pt idx="1329">
                  <c:v>4.5293283582089547E-3</c:v>
                </c:pt>
                <c:pt idx="1330">
                  <c:v>4.2450746268656719E-3</c:v>
                </c:pt>
                <c:pt idx="1331">
                  <c:v>5.2254477611940299E-3</c:v>
                </c:pt>
                <c:pt idx="1332">
                  <c:v>4.4517164179104481E-3</c:v>
                </c:pt>
                <c:pt idx="1333">
                  <c:v>4.9055223880597014E-3</c:v>
                </c:pt>
                <c:pt idx="1334">
                  <c:v>5.0805970149253726E-3</c:v>
                </c:pt>
                <c:pt idx="1335">
                  <c:v>4.6114925373134334E-3</c:v>
                </c:pt>
                <c:pt idx="1336">
                  <c:v>4.643731343283582E-3</c:v>
                </c:pt>
                <c:pt idx="1337">
                  <c:v>4.4413432835820896E-3</c:v>
                </c:pt>
                <c:pt idx="1338">
                  <c:v>4.7634328358208966E-3</c:v>
                </c:pt>
                <c:pt idx="1339">
                  <c:v>5.0356716417910442E-3</c:v>
                </c:pt>
                <c:pt idx="1340">
                  <c:v>4.8967164179104482E-3</c:v>
                </c:pt>
                <c:pt idx="1341">
                  <c:v>5.3350000000000003E-3</c:v>
                </c:pt>
                <c:pt idx="1342">
                  <c:v>5.251044776119403E-3</c:v>
                </c:pt>
                <c:pt idx="1343">
                  <c:v>4.6463432835820899E-3</c:v>
                </c:pt>
                <c:pt idx="1344">
                  <c:v>4.4906716417910447E-3</c:v>
                </c:pt>
                <c:pt idx="1345">
                  <c:v>5.0233582089552241E-3</c:v>
                </c:pt>
                <c:pt idx="1346">
                  <c:v>4.8500746268656716E-3</c:v>
                </c:pt>
                <c:pt idx="1347">
                  <c:v>4.6680597014925372E-3</c:v>
                </c:pt>
                <c:pt idx="1348">
                  <c:v>5.6706716417910452E-3</c:v>
                </c:pt>
                <c:pt idx="1349">
                  <c:v>4.7144776119402987E-3</c:v>
                </c:pt>
                <c:pt idx="1350">
                  <c:v>4.7891044776119402E-3</c:v>
                </c:pt>
                <c:pt idx="1351">
                  <c:v>4.5321641791044778E-3</c:v>
                </c:pt>
                <c:pt idx="1352">
                  <c:v>5.0665671641791045E-3</c:v>
                </c:pt>
                <c:pt idx="1353">
                  <c:v>5.0470895522388053E-3</c:v>
                </c:pt>
                <c:pt idx="1354">
                  <c:v>4.9259701492537318E-3</c:v>
                </c:pt>
                <c:pt idx="1355">
                  <c:v>5.1065671641791046E-3</c:v>
                </c:pt>
                <c:pt idx="1356">
                  <c:v>4.8255970149253735E-3</c:v>
                </c:pt>
                <c:pt idx="1357">
                  <c:v>5.0785074626865673E-3</c:v>
                </c:pt>
                <c:pt idx="1358">
                  <c:v>4.817089552238806E-3</c:v>
                </c:pt>
                <c:pt idx="1359">
                  <c:v>4.7520895522388052E-3</c:v>
                </c:pt>
                <c:pt idx="1360">
                  <c:v>4.1798507462686568E-3</c:v>
                </c:pt>
                <c:pt idx="1361">
                  <c:v>5.427014925373134E-3</c:v>
                </c:pt>
                <c:pt idx="1362">
                  <c:v>4.7279104477611937E-3</c:v>
                </c:pt>
                <c:pt idx="1363">
                  <c:v>5.0050746268656713E-3</c:v>
                </c:pt>
                <c:pt idx="1364">
                  <c:v>5.3455223880597008E-3</c:v>
                </c:pt>
                <c:pt idx="1365">
                  <c:v>4.5883582089552245E-3</c:v>
                </c:pt>
                <c:pt idx="1366">
                  <c:v>4.6322388059701486E-3</c:v>
                </c:pt>
                <c:pt idx="1367">
                  <c:v>4.6085820895522388E-3</c:v>
                </c:pt>
                <c:pt idx="1368">
                  <c:v>4.9112686567164181E-3</c:v>
                </c:pt>
                <c:pt idx="1369">
                  <c:v>5.3173880597014922E-3</c:v>
                </c:pt>
                <c:pt idx="1370">
                  <c:v>5.1477611940298502E-3</c:v>
                </c:pt>
                <c:pt idx="1371">
                  <c:v>4.7901492537313437E-3</c:v>
                </c:pt>
                <c:pt idx="1372">
                  <c:v>4.7784057971014494E-3</c:v>
                </c:pt>
                <c:pt idx="1373">
                  <c:v>3.5666666666666663E-3</c:v>
                </c:pt>
                <c:pt idx="1374">
                  <c:v>5.0455797101449278E-3</c:v>
                </c:pt>
                <c:pt idx="1375">
                  <c:v>5.0149275362318842E-3</c:v>
                </c:pt>
                <c:pt idx="1376">
                  <c:v>5.2947101449275355E-3</c:v>
                </c:pt>
                <c:pt idx="1377">
                  <c:v>4.9495652173913041E-3</c:v>
                </c:pt>
                <c:pt idx="1378">
                  <c:v>5.3059420289855077E-3</c:v>
                </c:pt>
                <c:pt idx="1379">
                  <c:v>4.5764492753623195E-3</c:v>
                </c:pt>
                <c:pt idx="1380">
                  <c:v>4.9206521739130439E-3</c:v>
                </c:pt>
                <c:pt idx="1381">
                  <c:v>5.1621014492753622E-3</c:v>
                </c:pt>
                <c:pt idx="1382">
                  <c:v>5.2284782608695655E-3</c:v>
                </c:pt>
                <c:pt idx="1383">
                  <c:v>5.4742028985507243E-3</c:v>
                </c:pt>
                <c:pt idx="1384">
                  <c:v>5.8377536231884065E-3</c:v>
                </c:pt>
                <c:pt idx="1385">
                  <c:v>5.1949275362318838E-3</c:v>
                </c:pt>
                <c:pt idx="1386">
                  <c:v>4.4655072463768118E-3</c:v>
                </c:pt>
                <c:pt idx="1387">
                  <c:v>5.6556521739130434E-3</c:v>
                </c:pt>
                <c:pt idx="1388">
                  <c:v>5.0207971014492756E-3</c:v>
                </c:pt>
                <c:pt idx="1389">
                  <c:v>5.7046376811594208E-3</c:v>
                </c:pt>
                <c:pt idx="1390">
                  <c:v>5.7307971014492753E-3</c:v>
                </c:pt>
                <c:pt idx="1391">
                  <c:v>5.1860869565217389E-3</c:v>
                </c:pt>
                <c:pt idx="1392">
                  <c:v>5.5418840579710147E-3</c:v>
                </c:pt>
                <c:pt idx="1393">
                  <c:v>4.7024637681159429E-3</c:v>
                </c:pt>
                <c:pt idx="1394">
                  <c:v>5.1171739130434777E-3</c:v>
                </c:pt>
                <c:pt idx="1395">
                  <c:v>5.2482608695652178E-3</c:v>
                </c:pt>
                <c:pt idx="1396">
                  <c:v>5.2957971014492757E-3</c:v>
                </c:pt>
                <c:pt idx="1397">
                  <c:v>5.5000724637681159E-3</c:v>
                </c:pt>
                <c:pt idx="1398">
                  <c:v>6.268913043478261E-3</c:v>
                </c:pt>
                <c:pt idx="1399">
                  <c:v>5.2060869565217389E-3</c:v>
                </c:pt>
                <c:pt idx="1400">
                  <c:v>5.1841304347826087E-3</c:v>
                </c:pt>
                <c:pt idx="1401">
                  <c:v>5.7228985507246375E-3</c:v>
                </c:pt>
                <c:pt idx="1402">
                  <c:v>5.625072463768116E-3</c:v>
                </c:pt>
                <c:pt idx="1403">
                  <c:v>5.2037681159420295E-3</c:v>
                </c:pt>
                <c:pt idx="1404">
                  <c:v>5.3881159420289858E-3</c:v>
                </c:pt>
                <c:pt idx="1405">
                  <c:v>5.3785507246376816E-3</c:v>
                </c:pt>
                <c:pt idx="1406">
                  <c:v>5.5222463768115947E-3</c:v>
                </c:pt>
                <c:pt idx="1407">
                  <c:v>4.7318840579710147E-3</c:v>
                </c:pt>
                <c:pt idx="1408">
                  <c:v>5.2964492753623188E-3</c:v>
                </c:pt>
                <c:pt idx="1409">
                  <c:v>5.1316666666666663E-3</c:v>
                </c:pt>
                <c:pt idx="1410">
                  <c:v>5.5529710144927536E-3</c:v>
                </c:pt>
                <c:pt idx="1411">
                  <c:v>5.6380434782608698E-3</c:v>
                </c:pt>
                <c:pt idx="1412">
                  <c:v>6.1124637681159426E-3</c:v>
                </c:pt>
                <c:pt idx="1413">
                  <c:v>5.490289855072464E-3</c:v>
                </c:pt>
                <c:pt idx="1414">
                  <c:v>5.1489855072463777E-3</c:v>
                </c:pt>
                <c:pt idx="1415">
                  <c:v>5.2937681159420285E-3</c:v>
                </c:pt>
                <c:pt idx="1416">
                  <c:v>4.9096376811594202E-3</c:v>
                </c:pt>
                <c:pt idx="1417">
                  <c:v>6.0376086956521738E-3</c:v>
                </c:pt>
                <c:pt idx="1418">
                  <c:v>5.4289130434782614E-3</c:v>
                </c:pt>
                <c:pt idx="1419">
                  <c:v>5.6355072463768119E-3</c:v>
                </c:pt>
                <c:pt idx="1420">
                  <c:v>5.7158695652173913E-3</c:v>
                </c:pt>
                <c:pt idx="1421">
                  <c:v>4.723405797101449E-3</c:v>
                </c:pt>
                <c:pt idx="1422">
                  <c:v>5.1031159420289853E-3</c:v>
                </c:pt>
                <c:pt idx="1423">
                  <c:v>5.3943478260869565E-3</c:v>
                </c:pt>
                <c:pt idx="1424">
                  <c:v>5.5131159420289851E-3</c:v>
                </c:pt>
                <c:pt idx="1425">
                  <c:v>5.1255072463768109E-3</c:v>
                </c:pt>
                <c:pt idx="1426">
                  <c:v>5.9885507246376811E-3</c:v>
                </c:pt>
                <c:pt idx="1427">
                  <c:v>5.4205797101449281E-3</c:v>
                </c:pt>
                <c:pt idx="1428">
                  <c:v>4.4286184210526316E-3</c:v>
                </c:pt>
                <c:pt idx="1429">
                  <c:v>2.9197368421052632E-3</c:v>
                </c:pt>
                <c:pt idx="1430">
                  <c:v>5.187763157894737E-3</c:v>
                </c:pt>
                <c:pt idx="1431">
                  <c:v>5.0007236842105271E-3</c:v>
                </c:pt>
                <c:pt idx="1432">
                  <c:v>5.3070394736842103E-3</c:v>
                </c:pt>
                <c:pt idx="1433">
                  <c:v>5.065855263157895E-3</c:v>
                </c:pt>
                <c:pt idx="1434">
                  <c:v>5.3115789473684215E-3</c:v>
                </c:pt>
                <c:pt idx="1435">
                  <c:v>4.0845394736842098E-3</c:v>
                </c:pt>
                <c:pt idx="1436">
                  <c:v>4.6533552631578944E-3</c:v>
                </c:pt>
                <c:pt idx="1437">
                  <c:v>5.1868421052631581E-3</c:v>
                </c:pt>
                <c:pt idx="1438">
                  <c:v>5.3138157894736847E-3</c:v>
                </c:pt>
                <c:pt idx="1439">
                  <c:v>5.2635526315789475E-3</c:v>
                </c:pt>
                <c:pt idx="1440">
                  <c:v>5.7513815789473682E-3</c:v>
                </c:pt>
                <c:pt idx="1441">
                  <c:v>5.109210526315789E-3</c:v>
                </c:pt>
                <c:pt idx="1442">
                  <c:v>4.0132236842105266E-3</c:v>
                </c:pt>
                <c:pt idx="1443">
                  <c:v>4.8819078947368423E-3</c:v>
                </c:pt>
                <c:pt idx="1444">
                  <c:v>4.8569736842105264E-3</c:v>
                </c:pt>
                <c:pt idx="1445">
                  <c:v>5.8969736842105266E-3</c:v>
                </c:pt>
                <c:pt idx="1446">
                  <c:v>5.1376315789473685E-3</c:v>
                </c:pt>
                <c:pt idx="1447">
                  <c:v>5.303223684210526E-3</c:v>
                </c:pt>
                <c:pt idx="1448">
                  <c:v>5.2480921052631578E-3</c:v>
                </c:pt>
                <c:pt idx="1449">
                  <c:v>4.35046052631579E-3</c:v>
                </c:pt>
                <c:pt idx="1450">
                  <c:v>5.0405921052631584E-3</c:v>
                </c:pt>
                <c:pt idx="1451">
                  <c:v>5.2269078947368422E-3</c:v>
                </c:pt>
                <c:pt idx="1452">
                  <c:v>5.5482236842105265E-3</c:v>
                </c:pt>
                <c:pt idx="1453">
                  <c:v>5.1882236842105264E-3</c:v>
                </c:pt>
                <c:pt idx="1454">
                  <c:v>6.1941447368421051E-3</c:v>
                </c:pt>
                <c:pt idx="1455">
                  <c:v>4.9292105263157894E-3</c:v>
                </c:pt>
                <c:pt idx="1456">
                  <c:v>4.7790131578947367E-3</c:v>
                </c:pt>
                <c:pt idx="1457">
                  <c:v>5.2300657894736842E-3</c:v>
                </c:pt>
                <c:pt idx="1458">
                  <c:v>5.3930263157894731E-3</c:v>
                </c:pt>
                <c:pt idx="1459">
                  <c:v>5.0435526315789478E-3</c:v>
                </c:pt>
                <c:pt idx="1460">
                  <c:v>5.2606578947368421E-3</c:v>
                </c:pt>
                <c:pt idx="1461">
                  <c:v>5.6033552631578947E-3</c:v>
                </c:pt>
                <c:pt idx="1462">
                  <c:v>5.4656578947368415E-3</c:v>
                </c:pt>
                <c:pt idx="1463">
                  <c:v>4.4990789473684208E-3</c:v>
                </c:pt>
                <c:pt idx="1464">
                  <c:v>5.083552631578947E-3</c:v>
                </c:pt>
                <c:pt idx="1465">
                  <c:v>5.2286842105263151E-3</c:v>
                </c:pt>
                <c:pt idx="1466">
                  <c:v>5.5179605263157893E-3</c:v>
                </c:pt>
                <c:pt idx="1467">
                  <c:v>5.5948026315789474E-3</c:v>
                </c:pt>
                <c:pt idx="1468">
                  <c:v>5.848618421052631E-3</c:v>
                </c:pt>
                <c:pt idx="1469">
                  <c:v>5.5144736842105265E-3</c:v>
                </c:pt>
                <c:pt idx="1470">
                  <c:v>4.8763815789473683E-3</c:v>
                </c:pt>
                <c:pt idx="1471">
                  <c:v>5.1438815789473687E-3</c:v>
                </c:pt>
                <c:pt idx="1472">
                  <c:v>4.6510526315789473E-3</c:v>
                </c:pt>
                <c:pt idx="1473">
                  <c:v>5.8448026315789476E-3</c:v>
                </c:pt>
                <c:pt idx="1474">
                  <c:v>5.6468421052631576E-3</c:v>
                </c:pt>
                <c:pt idx="1475">
                  <c:v>5.7394736842105261E-3</c:v>
                </c:pt>
                <c:pt idx="1476">
                  <c:v>5.9511842105263151E-3</c:v>
                </c:pt>
                <c:pt idx="1477">
                  <c:v>4.8030921052631577E-3</c:v>
                </c:pt>
                <c:pt idx="1478">
                  <c:v>5.1134868421052635E-3</c:v>
                </c:pt>
                <c:pt idx="1479">
                  <c:v>5.5525657894736841E-3</c:v>
                </c:pt>
                <c:pt idx="1480">
                  <c:v>5.3664473684210531E-3</c:v>
                </c:pt>
                <c:pt idx="1481">
                  <c:v>5.2175657894736839E-3</c:v>
                </c:pt>
                <c:pt idx="1482">
                  <c:v>6.3318859649122809E-3</c:v>
                </c:pt>
                <c:pt idx="1483">
                  <c:v>5.4140789473684208E-3</c:v>
                </c:pt>
                <c:pt idx="1484">
                  <c:v>4.4610493827160497E-3</c:v>
                </c:pt>
                <c:pt idx="1485">
                  <c:v>2.8024074074074075E-3</c:v>
                </c:pt>
                <c:pt idx="1486">
                  <c:v>5.2504938271604939E-3</c:v>
                </c:pt>
                <c:pt idx="1487">
                  <c:v>5.4328806584362137E-3</c:v>
                </c:pt>
                <c:pt idx="1488">
                  <c:v>5.8679629629629628E-3</c:v>
                </c:pt>
                <c:pt idx="1489">
                  <c:v>5.5500000000000002E-3</c:v>
                </c:pt>
                <c:pt idx="1490">
                  <c:v>5.9627777777777778E-3</c:v>
                </c:pt>
                <c:pt idx="1491">
                  <c:v>4.3780864197530862E-3</c:v>
                </c:pt>
                <c:pt idx="1492">
                  <c:v>5.4834567901234565E-3</c:v>
                </c:pt>
                <c:pt idx="1493">
                  <c:v>5.7625308641975305E-3</c:v>
                </c:pt>
                <c:pt idx="1494">
                  <c:v>5.6407407407407404E-3</c:v>
                </c:pt>
                <c:pt idx="1495">
                  <c:v>5.8731481481481473E-3</c:v>
                </c:pt>
                <c:pt idx="1496">
                  <c:v>6.5837037037037036E-3</c:v>
                </c:pt>
                <c:pt idx="1497">
                  <c:v>5.6090740740740736E-3</c:v>
                </c:pt>
                <c:pt idx="1498">
                  <c:v>3.963518518518519E-3</c:v>
                </c:pt>
                <c:pt idx="1499">
                  <c:v>4.8553703703703701E-3</c:v>
                </c:pt>
                <c:pt idx="1500">
                  <c:v>5.0091358024691359E-3</c:v>
                </c:pt>
                <c:pt idx="1501">
                  <c:v>6.3322839506172839E-3</c:v>
                </c:pt>
                <c:pt idx="1502">
                  <c:v>5.6438271604938271E-3</c:v>
                </c:pt>
                <c:pt idx="1503">
                  <c:v>5.9029629629629632E-3</c:v>
                </c:pt>
                <c:pt idx="1504">
                  <c:v>5.5811111111111105E-3</c:v>
                </c:pt>
                <c:pt idx="1505">
                  <c:v>4.6504938271604932E-3</c:v>
                </c:pt>
                <c:pt idx="1506">
                  <c:v>5.0944444444444448E-3</c:v>
                </c:pt>
                <c:pt idx="1507">
                  <c:v>5.7927777777777778E-3</c:v>
                </c:pt>
                <c:pt idx="1508">
                  <c:v>5.8880864197530863E-3</c:v>
                </c:pt>
                <c:pt idx="1509">
                  <c:v>5.451913580246914E-3</c:v>
                </c:pt>
                <c:pt idx="1510">
                  <c:v>6.9869753086419743E-3</c:v>
                </c:pt>
                <c:pt idx="1511">
                  <c:v>5.4546296296296296E-3</c:v>
                </c:pt>
                <c:pt idx="1512">
                  <c:v>4.638395061728395E-3</c:v>
                </c:pt>
                <c:pt idx="1513">
                  <c:v>5.4052469135802469E-3</c:v>
                </c:pt>
                <c:pt idx="1514">
                  <c:v>5.5467901234567893E-3</c:v>
                </c:pt>
                <c:pt idx="1515">
                  <c:v>5.6595679012345678E-3</c:v>
                </c:pt>
                <c:pt idx="1516">
                  <c:v>5.7666049382716043E-3</c:v>
                </c:pt>
                <c:pt idx="1517">
                  <c:v>6.1016049382716046E-3</c:v>
                </c:pt>
                <c:pt idx="1518">
                  <c:v>6.0762345679012345E-3</c:v>
                </c:pt>
                <c:pt idx="1519">
                  <c:v>4.9054938271604941E-3</c:v>
                </c:pt>
                <c:pt idx="1520">
                  <c:v>5.6904938271604942E-3</c:v>
                </c:pt>
                <c:pt idx="1521">
                  <c:v>5.5636419753086423E-3</c:v>
                </c:pt>
                <c:pt idx="1522">
                  <c:v>5.9912345679012345E-3</c:v>
                </c:pt>
                <c:pt idx="1523">
                  <c:v>6.0011111111111116E-3</c:v>
                </c:pt>
                <c:pt idx="1524">
                  <c:v>6.6515432098765434E-3</c:v>
                </c:pt>
                <c:pt idx="1525">
                  <c:v>5.9554938271604938E-3</c:v>
                </c:pt>
                <c:pt idx="1526">
                  <c:v>4.732283950617284E-3</c:v>
                </c:pt>
                <c:pt idx="1527">
                  <c:v>5.3640740740740749E-3</c:v>
                </c:pt>
                <c:pt idx="1528">
                  <c:v>5.1345061728395062E-3</c:v>
                </c:pt>
                <c:pt idx="1529">
                  <c:v>6.1852469135802463E-3</c:v>
                </c:pt>
                <c:pt idx="1530">
                  <c:v>5.9497530864197536E-3</c:v>
                </c:pt>
                <c:pt idx="1531">
                  <c:v>6.6265432098765436E-3</c:v>
                </c:pt>
                <c:pt idx="1532">
                  <c:v>6.6969753086419757E-3</c:v>
                </c:pt>
                <c:pt idx="1533">
                  <c:v>5.1347530864197539E-3</c:v>
                </c:pt>
                <c:pt idx="1534">
                  <c:v>5.507716049382716E-3</c:v>
                </c:pt>
                <c:pt idx="1535">
                  <c:v>6.1425925925925927E-3</c:v>
                </c:pt>
                <c:pt idx="1536">
                  <c:v>5.9612345679012349E-3</c:v>
                </c:pt>
                <c:pt idx="1537">
                  <c:v>6.0215432098765431E-3</c:v>
                </c:pt>
                <c:pt idx="1538">
                  <c:v>7.2991975308641967E-3</c:v>
                </c:pt>
                <c:pt idx="1539">
                  <c:v>5.8933333333333338E-3</c:v>
                </c:pt>
                <c:pt idx="1540">
                  <c:v>4.1777011494252871E-3</c:v>
                </c:pt>
                <c:pt idx="1541">
                  <c:v>2.4917241379310345E-3</c:v>
                </c:pt>
                <c:pt idx="1542">
                  <c:v>5.0420689655172411E-3</c:v>
                </c:pt>
                <c:pt idx="1543">
                  <c:v>5.1504980842911876E-3</c:v>
                </c:pt>
                <c:pt idx="1544">
                  <c:v>5.9213218390804599E-3</c:v>
                </c:pt>
                <c:pt idx="1545">
                  <c:v>5.8618390804597697E-3</c:v>
                </c:pt>
                <c:pt idx="1546">
                  <c:v>6.238965517241379E-3</c:v>
                </c:pt>
                <c:pt idx="1547">
                  <c:v>4.2300000000000003E-3</c:v>
                </c:pt>
                <c:pt idx="1548">
                  <c:v>5.5254022988505741E-3</c:v>
                </c:pt>
                <c:pt idx="1549">
                  <c:v>5.6571264367816093E-3</c:v>
                </c:pt>
                <c:pt idx="1550">
                  <c:v>5.7452873563218383E-3</c:v>
                </c:pt>
                <c:pt idx="1551">
                  <c:v>5.9163793103448273E-3</c:v>
                </c:pt>
                <c:pt idx="1552">
                  <c:v>6.4555172413793115E-3</c:v>
                </c:pt>
                <c:pt idx="1553">
                  <c:v>5.7376436781609195E-3</c:v>
                </c:pt>
                <c:pt idx="1554">
                  <c:v>3.8378735632183907E-3</c:v>
                </c:pt>
                <c:pt idx="1555">
                  <c:v>4.3455747126436781E-3</c:v>
                </c:pt>
                <c:pt idx="1556">
                  <c:v>4.7778160919540232E-3</c:v>
                </c:pt>
                <c:pt idx="1557">
                  <c:v>6.0540229885057469E-3</c:v>
                </c:pt>
                <c:pt idx="1558">
                  <c:v>5.6210919540229881E-3</c:v>
                </c:pt>
                <c:pt idx="1559">
                  <c:v>4.7982183908045978E-3</c:v>
                </c:pt>
                <c:pt idx="1560">
                  <c:v>5.4097126436781608E-3</c:v>
                </c:pt>
                <c:pt idx="1561">
                  <c:v>4.5165517241379308E-3</c:v>
                </c:pt>
                <c:pt idx="1562">
                  <c:v>5.2550574712643674E-3</c:v>
                </c:pt>
                <c:pt idx="1563">
                  <c:v>5.6912643678160924E-3</c:v>
                </c:pt>
                <c:pt idx="1564">
                  <c:v>5.4154022988505751E-3</c:v>
                </c:pt>
                <c:pt idx="1565">
                  <c:v>5.7312068965517243E-3</c:v>
                </c:pt>
                <c:pt idx="1566">
                  <c:v>6.9460919540229888E-3</c:v>
                </c:pt>
                <c:pt idx="1567">
                  <c:v>4.9862068965517235E-3</c:v>
                </c:pt>
                <c:pt idx="1568">
                  <c:v>4.3628735632183909E-3</c:v>
                </c:pt>
                <c:pt idx="1569">
                  <c:v>5.1032758620689648E-3</c:v>
                </c:pt>
                <c:pt idx="1570">
                  <c:v>5.3956321839080459E-3</c:v>
                </c:pt>
                <c:pt idx="1571">
                  <c:v>5.5849425287356324E-3</c:v>
                </c:pt>
                <c:pt idx="1572">
                  <c:v>6.3283908045977015E-3</c:v>
                </c:pt>
                <c:pt idx="1573">
                  <c:v>6.1217241379310349E-3</c:v>
                </c:pt>
                <c:pt idx="1574">
                  <c:v>6.2818965517241372E-3</c:v>
                </c:pt>
                <c:pt idx="1575">
                  <c:v>4.7767816091954024E-3</c:v>
                </c:pt>
                <c:pt idx="1576">
                  <c:v>6.0992528735632177E-3</c:v>
                </c:pt>
                <c:pt idx="1577">
                  <c:v>5.8329885057471272E-3</c:v>
                </c:pt>
                <c:pt idx="1578">
                  <c:v>6.0950574712643679E-3</c:v>
                </c:pt>
                <c:pt idx="1579">
                  <c:v>6.3200574712643683E-3</c:v>
                </c:pt>
                <c:pt idx="1580">
                  <c:v>6.5973563218390801E-3</c:v>
                </c:pt>
                <c:pt idx="1581">
                  <c:v>6.0781609195402295E-3</c:v>
                </c:pt>
                <c:pt idx="1582">
                  <c:v>4.432413793103448E-3</c:v>
                </c:pt>
                <c:pt idx="1583">
                  <c:v>4.833965517241379E-3</c:v>
                </c:pt>
                <c:pt idx="1584">
                  <c:v>4.9030459770114942E-3</c:v>
                </c:pt>
                <c:pt idx="1585">
                  <c:v>5.9159195402298847E-3</c:v>
                </c:pt>
                <c:pt idx="1586">
                  <c:v>5.6759195402298849E-3</c:v>
                </c:pt>
                <c:pt idx="1587">
                  <c:v>6.4578160919540233E-3</c:v>
                </c:pt>
                <c:pt idx="1588">
                  <c:v>6.7803448275862068E-3</c:v>
                </c:pt>
                <c:pt idx="1589">
                  <c:v>4.9749425287356321E-3</c:v>
                </c:pt>
                <c:pt idx="1590">
                  <c:v>5.2648850574712651E-3</c:v>
                </c:pt>
                <c:pt idx="1591">
                  <c:v>6.162758620689655E-3</c:v>
                </c:pt>
                <c:pt idx="1592">
                  <c:v>5.8433333333333332E-3</c:v>
                </c:pt>
                <c:pt idx="1593">
                  <c:v>5.62103448275862E-3</c:v>
                </c:pt>
                <c:pt idx="1594">
                  <c:v>7.3536206896551723E-3</c:v>
                </c:pt>
                <c:pt idx="1595">
                  <c:v>5.55683908045977E-3</c:v>
                </c:pt>
                <c:pt idx="1596">
                  <c:v>4.5827227722772283E-3</c:v>
                </c:pt>
                <c:pt idx="1597">
                  <c:v>2.5957920792079206E-3</c:v>
                </c:pt>
                <c:pt idx="1598">
                  <c:v>5.3563861386138611E-3</c:v>
                </c:pt>
                <c:pt idx="1599">
                  <c:v>5.1185808580858092E-3</c:v>
                </c:pt>
                <c:pt idx="1600">
                  <c:v>6.7162871287128707E-3</c:v>
                </c:pt>
                <c:pt idx="1601">
                  <c:v>6.7599009900990098E-3</c:v>
                </c:pt>
                <c:pt idx="1602">
                  <c:v>7.1314356435643565E-3</c:v>
                </c:pt>
                <c:pt idx="1603">
                  <c:v>4.307574257425742E-3</c:v>
                </c:pt>
                <c:pt idx="1604">
                  <c:v>6.1536138613861391E-3</c:v>
                </c:pt>
                <c:pt idx="1605">
                  <c:v>6.7464851485148514E-3</c:v>
                </c:pt>
                <c:pt idx="1606">
                  <c:v>6.7414356435643559E-3</c:v>
                </c:pt>
                <c:pt idx="1607">
                  <c:v>6.6899009900990092E-3</c:v>
                </c:pt>
                <c:pt idx="1608">
                  <c:v>7.2730693069306936E-3</c:v>
                </c:pt>
                <c:pt idx="1609">
                  <c:v>6.6502970297029704E-3</c:v>
                </c:pt>
                <c:pt idx="1610">
                  <c:v>4.0399009900990096E-3</c:v>
                </c:pt>
                <c:pt idx="1611">
                  <c:v>4.9150495049504949E-3</c:v>
                </c:pt>
                <c:pt idx="1612">
                  <c:v>4.5665841584158415E-3</c:v>
                </c:pt>
                <c:pt idx="1613">
                  <c:v>5.4749999999999998E-3</c:v>
                </c:pt>
                <c:pt idx="1614">
                  <c:v>6.4161386138613863E-3</c:v>
                </c:pt>
                <c:pt idx="1615">
                  <c:v>7.1798514851485152E-3</c:v>
                </c:pt>
                <c:pt idx="1616">
                  <c:v>6.7496534653465352E-3</c:v>
                </c:pt>
                <c:pt idx="1617">
                  <c:v>5.6198019801980198E-3</c:v>
                </c:pt>
                <c:pt idx="1618">
                  <c:v>6.9666831683168314E-3</c:v>
                </c:pt>
                <c:pt idx="1619">
                  <c:v>6.8476732673267322E-3</c:v>
                </c:pt>
                <c:pt idx="1620">
                  <c:v>6.7260891089108909E-3</c:v>
                </c:pt>
                <c:pt idx="1621">
                  <c:v>7.3150990099009909E-3</c:v>
                </c:pt>
                <c:pt idx="1622">
                  <c:v>7.1849504950495047E-3</c:v>
                </c:pt>
                <c:pt idx="1623">
                  <c:v>6.6100495049504961E-3</c:v>
                </c:pt>
                <c:pt idx="1624">
                  <c:v>4.7193564356435647E-3</c:v>
                </c:pt>
                <c:pt idx="1625">
                  <c:v>5.0226732673267329E-3</c:v>
                </c:pt>
                <c:pt idx="1626">
                  <c:v>5.499405940594059E-3</c:v>
                </c:pt>
                <c:pt idx="1627">
                  <c:v>6.5108415841584151E-3</c:v>
                </c:pt>
                <c:pt idx="1628">
                  <c:v>7.3410891089108901E-3</c:v>
                </c:pt>
                <c:pt idx="1629">
                  <c:v>7.0142574257425734E-3</c:v>
                </c:pt>
                <c:pt idx="1630">
                  <c:v>7.1834653465346534E-3</c:v>
                </c:pt>
                <c:pt idx="1631">
                  <c:v>5.6476237623762386E-3</c:v>
                </c:pt>
                <c:pt idx="1632">
                  <c:v>7.1010891089108913E-3</c:v>
                </c:pt>
                <c:pt idx="1633">
                  <c:v>7.3028217821782173E-3</c:v>
                </c:pt>
                <c:pt idx="1634">
                  <c:v>7.2199999999999999E-3</c:v>
                </c:pt>
                <c:pt idx="1635">
                  <c:v>6.5404950495049508E-3</c:v>
                </c:pt>
                <c:pt idx="1636">
                  <c:v>7.2129207920792072E-3</c:v>
                </c:pt>
                <c:pt idx="1637">
                  <c:v>6.7037128712871289E-3</c:v>
                </c:pt>
                <c:pt idx="1638">
                  <c:v>4.1149504950495049E-3</c:v>
                </c:pt>
                <c:pt idx="1639">
                  <c:v>4.6715841584158415E-3</c:v>
                </c:pt>
                <c:pt idx="1640">
                  <c:v>4.7493564356435643E-3</c:v>
                </c:pt>
                <c:pt idx="1641">
                  <c:v>6.2946534653465346E-3</c:v>
                </c:pt>
                <c:pt idx="1642">
                  <c:v>6.3693564356435643E-3</c:v>
                </c:pt>
                <c:pt idx="1643">
                  <c:v>7.7165841584158424E-3</c:v>
                </c:pt>
                <c:pt idx="1644">
                  <c:v>7.6089603960396036E-3</c:v>
                </c:pt>
                <c:pt idx="1645">
                  <c:v>6.0893564356435644E-3</c:v>
                </c:pt>
                <c:pt idx="1646">
                  <c:v>6.7889108910891083E-3</c:v>
                </c:pt>
                <c:pt idx="1647">
                  <c:v>7.1172277227722763E-3</c:v>
                </c:pt>
                <c:pt idx="1648">
                  <c:v>7.2119306930693069E-3</c:v>
                </c:pt>
                <c:pt idx="1649">
                  <c:v>7.3679702970297026E-3</c:v>
                </c:pt>
                <c:pt idx="1650">
                  <c:v>8.1071782178217811E-3</c:v>
                </c:pt>
                <c:pt idx="1651">
                  <c:v>6.9991089108910887E-3</c:v>
                </c:pt>
                <c:pt idx="1652">
                  <c:v>3.6754245283018871E-3</c:v>
                </c:pt>
                <c:pt idx="1653">
                  <c:v>2.1851415094339623E-3</c:v>
                </c:pt>
                <c:pt idx="1654">
                  <c:v>4.8029245283018876E-3</c:v>
                </c:pt>
                <c:pt idx="1655">
                  <c:v>4.76056603773585E-3</c:v>
                </c:pt>
                <c:pt idx="1656">
                  <c:v>6.1573113207547174E-3</c:v>
                </c:pt>
                <c:pt idx="1657">
                  <c:v>6.5730188679245282E-3</c:v>
                </c:pt>
                <c:pt idx="1658">
                  <c:v>6.8965094339622649E-3</c:v>
                </c:pt>
                <c:pt idx="1659">
                  <c:v>4.1422169811320755E-3</c:v>
                </c:pt>
                <c:pt idx="1660">
                  <c:v>5.7821226415094339E-3</c:v>
                </c:pt>
                <c:pt idx="1661">
                  <c:v>6.0427358490566041E-3</c:v>
                </c:pt>
                <c:pt idx="1662">
                  <c:v>6.4229245283018875E-3</c:v>
                </c:pt>
                <c:pt idx="1663">
                  <c:v>6.7979716981132077E-3</c:v>
                </c:pt>
                <c:pt idx="1664">
                  <c:v>7.2837735849056616E-3</c:v>
                </c:pt>
                <c:pt idx="1665">
                  <c:v>6.1368396226415094E-3</c:v>
                </c:pt>
                <c:pt idx="1666">
                  <c:v>3.2207547169811326E-3</c:v>
                </c:pt>
                <c:pt idx="1667">
                  <c:v>4.2356603773584913E-3</c:v>
                </c:pt>
                <c:pt idx="1668">
                  <c:v>3.7381603773584903E-3</c:v>
                </c:pt>
                <c:pt idx="1669">
                  <c:v>4.9296698113207547E-3</c:v>
                </c:pt>
                <c:pt idx="1670">
                  <c:v>6.2759905660377353E-3</c:v>
                </c:pt>
                <c:pt idx="1671">
                  <c:v>6.7204716981132074E-3</c:v>
                </c:pt>
                <c:pt idx="1672">
                  <c:v>7.3476415094339623E-3</c:v>
                </c:pt>
                <c:pt idx="1673">
                  <c:v>4.7647641509433961E-3</c:v>
                </c:pt>
                <c:pt idx="1674">
                  <c:v>6.7201415094339618E-3</c:v>
                </c:pt>
                <c:pt idx="1675">
                  <c:v>6.6286320754716981E-3</c:v>
                </c:pt>
                <c:pt idx="1676">
                  <c:v>6.1572641509433966E-3</c:v>
                </c:pt>
                <c:pt idx="1677">
                  <c:v>6.7126886792452829E-3</c:v>
                </c:pt>
                <c:pt idx="1678">
                  <c:v>7.3305660377358485E-3</c:v>
                </c:pt>
                <c:pt idx="1679">
                  <c:v>6.2455188679245294E-3</c:v>
                </c:pt>
                <c:pt idx="1680">
                  <c:v>3.9313679245283019E-3</c:v>
                </c:pt>
                <c:pt idx="1681">
                  <c:v>4.2210849056603774E-3</c:v>
                </c:pt>
                <c:pt idx="1682">
                  <c:v>5.009905660377359E-3</c:v>
                </c:pt>
                <c:pt idx="1683">
                  <c:v>6.1045283018867922E-3</c:v>
                </c:pt>
                <c:pt idx="1684">
                  <c:v>6.8786792452830191E-3</c:v>
                </c:pt>
                <c:pt idx="1685">
                  <c:v>6.7675943396226417E-3</c:v>
                </c:pt>
                <c:pt idx="1686">
                  <c:v>7.0958490566037733E-3</c:v>
                </c:pt>
                <c:pt idx="1687">
                  <c:v>5.2515094339622634E-3</c:v>
                </c:pt>
                <c:pt idx="1688">
                  <c:v>6.6004716981132071E-3</c:v>
                </c:pt>
                <c:pt idx="1689">
                  <c:v>7.0823584905660378E-3</c:v>
                </c:pt>
                <c:pt idx="1690">
                  <c:v>7.0892924528301888E-3</c:v>
                </c:pt>
                <c:pt idx="1691">
                  <c:v>6.6529245283018868E-3</c:v>
                </c:pt>
                <c:pt idx="1692">
                  <c:v>6.7384905660377364E-3</c:v>
                </c:pt>
                <c:pt idx="1693">
                  <c:v>6.1483018867924538E-3</c:v>
                </c:pt>
                <c:pt idx="1694">
                  <c:v>3.4329245283018874E-3</c:v>
                </c:pt>
                <c:pt idx="1695">
                  <c:v>3.6735377358490563E-3</c:v>
                </c:pt>
                <c:pt idx="1696">
                  <c:v>3.8368396226415094E-3</c:v>
                </c:pt>
                <c:pt idx="1697">
                  <c:v>5.4053773584905656E-3</c:v>
                </c:pt>
                <c:pt idx="1698">
                  <c:v>6.2695754716981132E-3</c:v>
                </c:pt>
                <c:pt idx="1699">
                  <c:v>7.2135849056603769E-3</c:v>
                </c:pt>
                <c:pt idx="1700">
                  <c:v>7.4095283018867928E-3</c:v>
                </c:pt>
                <c:pt idx="1701">
                  <c:v>5.4108018867924526E-3</c:v>
                </c:pt>
                <c:pt idx="1702">
                  <c:v>6.1153773584905662E-3</c:v>
                </c:pt>
                <c:pt idx="1703">
                  <c:v>6.7607547169811315E-3</c:v>
                </c:pt>
                <c:pt idx="1704">
                  <c:v>6.5008490566037733E-3</c:v>
                </c:pt>
                <c:pt idx="1705">
                  <c:v>6.8230660377358492E-3</c:v>
                </c:pt>
                <c:pt idx="1706">
                  <c:v>7.6468867924528302E-3</c:v>
                </c:pt>
                <c:pt idx="1707">
                  <c:v>6.725754716981132E-3</c:v>
                </c:pt>
                <c:pt idx="1708">
                  <c:v>3.5407522123893811E-3</c:v>
                </c:pt>
                <c:pt idx="1709">
                  <c:v>2.0665929203539826E-3</c:v>
                </c:pt>
                <c:pt idx="1710">
                  <c:v>4.2384513274336278E-3</c:v>
                </c:pt>
                <c:pt idx="1711">
                  <c:v>4.5450442477876106E-3</c:v>
                </c:pt>
                <c:pt idx="1712">
                  <c:v>5.6636725663716811E-3</c:v>
                </c:pt>
                <c:pt idx="1713">
                  <c:v>6.0326548672566373E-3</c:v>
                </c:pt>
                <c:pt idx="1714">
                  <c:v>6.5456637168141594E-3</c:v>
                </c:pt>
                <c:pt idx="1715">
                  <c:v>4.1378761061946906E-3</c:v>
                </c:pt>
                <c:pt idx="1716">
                  <c:v>5.2441150442477866E-3</c:v>
                </c:pt>
                <c:pt idx="1717">
                  <c:v>5.7998672566371683E-3</c:v>
                </c:pt>
                <c:pt idx="1718">
                  <c:v>6.2469026548672563E-3</c:v>
                </c:pt>
                <c:pt idx="1719">
                  <c:v>5.9560619469026556E-3</c:v>
                </c:pt>
                <c:pt idx="1720">
                  <c:v>6.6726991150442474E-3</c:v>
                </c:pt>
                <c:pt idx="1721">
                  <c:v>5.6615486725663713E-3</c:v>
                </c:pt>
                <c:pt idx="1722">
                  <c:v>2.9751769911504425E-3</c:v>
                </c:pt>
                <c:pt idx="1723">
                  <c:v>3.9251769911504419E-3</c:v>
                </c:pt>
                <c:pt idx="1724">
                  <c:v>3.4938938053097343E-3</c:v>
                </c:pt>
                <c:pt idx="1725">
                  <c:v>4.5947345132743359E-3</c:v>
                </c:pt>
                <c:pt idx="1726">
                  <c:v>5.6871681415929199E-3</c:v>
                </c:pt>
                <c:pt idx="1727">
                  <c:v>6.4172123893805307E-3</c:v>
                </c:pt>
                <c:pt idx="1728">
                  <c:v>7.0634955752212399E-3</c:v>
                </c:pt>
                <c:pt idx="1729">
                  <c:v>4.7742920353982306E-3</c:v>
                </c:pt>
                <c:pt idx="1730">
                  <c:v>6.3569469026548671E-3</c:v>
                </c:pt>
                <c:pt idx="1731">
                  <c:v>6.1841150442477873E-3</c:v>
                </c:pt>
                <c:pt idx="1732">
                  <c:v>5.8328318584070808E-3</c:v>
                </c:pt>
                <c:pt idx="1733">
                  <c:v>6.6550884955752206E-3</c:v>
                </c:pt>
                <c:pt idx="1734">
                  <c:v>7.0078761061946899E-3</c:v>
                </c:pt>
                <c:pt idx="1735">
                  <c:v>6.0992035398230084E-3</c:v>
                </c:pt>
                <c:pt idx="1736">
                  <c:v>3.3279203539823012E-3</c:v>
                </c:pt>
                <c:pt idx="1737">
                  <c:v>3.6853982300884955E-3</c:v>
                </c:pt>
                <c:pt idx="1738">
                  <c:v>4.6117699115044257E-3</c:v>
                </c:pt>
                <c:pt idx="1739">
                  <c:v>5.4346460176991143E-3</c:v>
                </c:pt>
                <c:pt idx="1740">
                  <c:v>6.1161061946902653E-3</c:v>
                </c:pt>
                <c:pt idx="1741">
                  <c:v>6.4034955752212391E-3</c:v>
                </c:pt>
                <c:pt idx="1742">
                  <c:v>6.6526106194690262E-3</c:v>
                </c:pt>
                <c:pt idx="1743">
                  <c:v>4.8757079646017699E-3</c:v>
                </c:pt>
                <c:pt idx="1744">
                  <c:v>6.0844247787610623E-3</c:v>
                </c:pt>
                <c:pt idx="1745">
                  <c:v>6.5452212389380529E-3</c:v>
                </c:pt>
                <c:pt idx="1746">
                  <c:v>6.5630530973451329E-3</c:v>
                </c:pt>
                <c:pt idx="1747">
                  <c:v>5.7865044247787613E-3</c:v>
                </c:pt>
                <c:pt idx="1748">
                  <c:v>6.3401769911504424E-3</c:v>
                </c:pt>
                <c:pt idx="1749">
                  <c:v>5.8328318584070791E-3</c:v>
                </c:pt>
                <c:pt idx="1750">
                  <c:v>3.0142035398230088E-3</c:v>
                </c:pt>
                <c:pt idx="1751">
                  <c:v>3.3355309734513275E-3</c:v>
                </c:pt>
                <c:pt idx="1752">
                  <c:v>3.5947787610619464E-3</c:v>
                </c:pt>
                <c:pt idx="1753">
                  <c:v>4.8212389380530973E-3</c:v>
                </c:pt>
                <c:pt idx="1754">
                  <c:v>5.6234955752212388E-3</c:v>
                </c:pt>
                <c:pt idx="1755">
                  <c:v>6.5045132743362828E-3</c:v>
                </c:pt>
                <c:pt idx="1756">
                  <c:v>6.9408407079646012E-3</c:v>
                </c:pt>
                <c:pt idx="1757">
                  <c:v>5.1141150442477884E-3</c:v>
                </c:pt>
                <c:pt idx="1758">
                  <c:v>5.7004867256637169E-3</c:v>
                </c:pt>
                <c:pt idx="1759">
                  <c:v>6.1362389380530975E-3</c:v>
                </c:pt>
                <c:pt idx="1760">
                  <c:v>5.8780530973451331E-3</c:v>
                </c:pt>
                <c:pt idx="1761">
                  <c:v>6.1987168141592929E-3</c:v>
                </c:pt>
                <c:pt idx="1762">
                  <c:v>6.9709292035398229E-3</c:v>
                </c:pt>
                <c:pt idx="1763">
                  <c:v>6.0263126843657809E-3</c:v>
                </c:pt>
                <c:pt idx="1764">
                  <c:v>4.3718333333333343E-3</c:v>
                </c:pt>
                <c:pt idx="1765">
                  <c:v>3.3120416666666667E-3</c:v>
                </c:pt>
                <c:pt idx="1766">
                  <c:v>2.9494166666666666E-3</c:v>
                </c:pt>
                <c:pt idx="1767">
                  <c:v>3.0557222222222223E-3</c:v>
                </c:pt>
                <c:pt idx="1768">
                  <c:v>5.2732083333333329E-3</c:v>
                </c:pt>
                <c:pt idx="1769">
                  <c:v>4.9171666666666669E-3</c:v>
                </c:pt>
                <c:pt idx="1770">
                  <c:v>5.456333333333333E-3</c:v>
                </c:pt>
                <c:pt idx="1771">
                  <c:v>2.5292499999999998E-3</c:v>
                </c:pt>
                <c:pt idx="1772">
                  <c:v>5.3162499999999998E-3</c:v>
                </c:pt>
                <c:pt idx="1773">
                  <c:v>5.3140000000000001E-3</c:v>
                </c:pt>
                <c:pt idx="1774">
                  <c:v>5.761375E-3</c:v>
                </c:pt>
                <c:pt idx="1775">
                  <c:v>5.5331666666666671E-3</c:v>
                </c:pt>
                <c:pt idx="1776">
                  <c:v>4.5962083333333341E-3</c:v>
                </c:pt>
                <c:pt idx="1777">
                  <c:v>5.6391666666666665E-3</c:v>
                </c:pt>
                <c:pt idx="1778">
                  <c:v>3.8731666666666663E-3</c:v>
                </c:pt>
                <c:pt idx="1779">
                  <c:v>4.1709166666666665E-3</c:v>
                </c:pt>
                <c:pt idx="1780">
                  <c:v>2.9678333333333336E-3</c:v>
                </c:pt>
                <c:pt idx="1781">
                  <c:v>3.9854166666666666E-3</c:v>
                </c:pt>
                <c:pt idx="1782">
                  <c:v>5.4697916666666662E-3</c:v>
                </c:pt>
                <c:pt idx="1783">
                  <c:v>5.5220416666666664E-3</c:v>
                </c:pt>
                <c:pt idx="1784">
                  <c:v>6.0552916666666663E-3</c:v>
                </c:pt>
                <c:pt idx="1785">
                  <c:v>3.8743750000000002E-3</c:v>
                </c:pt>
                <c:pt idx="1786">
                  <c:v>5.331583333333334E-3</c:v>
                </c:pt>
                <c:pt idx="1787">
                  <c:v>4.8072499999999999E-3</c:v>
                </c:pt>
                <c:pt idx="1788">
                  <c:v>5.4753750000000002E-3</c:v>
                </c:pt>
                <c:pt idx="1789">
                  <c:v>5.6309999999999997E-3</c:v>
                </c:pt>
                <c:pt idx="1790">
                  <c:v>6.0895833333333331E-3</c:v>
                </c:pt>
                <c:pt idx="1791">
                  <c:v>5.3630416666666661E-3</c:v>
                </c:pt>
                <c:pt idx="1792">
                  <c:v>3.7512916666666662E-3</c:v>
                </c:pt>
                <c:pt idx="1793">
                  <c:v>4.4502500000000002E-3</c:v>
                </c:pt>
                <c:pt idx="1794">
                  <c:v>5.4551249999999999E-3</c:v>
                </c:pt>
                <c:pt idx="1795">
                  <c:v>5.6843750000000002E-3</c:v>
                </c:pt>
                <c:pt idx="1796">
                  <c:v>5.7273333333333334E-3</c:v>
                </c:pt>
                <c:pt idx="1797">
                  <c:v>6.0618749999999996E-3</c:v>
                </c:pt>
                <c:pt idx="1798">
                  <c:v>4.5566666666666663E-3</c:v>
                </c:pt>
                <c:pt idx="1799">
                  <c:v>4.9344166666666668E-3</c:v>
                </c:pt>
                <c:pt idx="1800">
                  <c:v>4.1492083333333337E-3</c:v>
                </c:pt>
                <c:pt idx="1801">
                  <c:v>5.3245833333333331E-3</c:v>
                </c:pt>
                <c:pt idx="1802">
                  <c:v>5.8882083333333338E-3</c:v>
                </c:pt>
                <c:pt idx="1803">
                  <c:v>5.146708333333333E-3</c:v>
                </c:pt>
                <c:pt idx="1804">
                  <c:v>5.4095833333333331E-3</c:v>
                </c:pt>
                <c:pt idx="1805">
                  <c:v>3.6627499999999998E-3</c:v>
                </c:pt>
                <c:pt idx="1806">
                  <c:v>3.1884583333333335E-3</c:v>
                </c:pt>
                <c:pt idx="1807">
                  <c:v>3.1486666666666668E-3</c:v>
                </c:pt>
                <c:pt idx="1808">
                  <c:v>3.5790416666666666E-3</c:v>
                </c:pt>
                <c:pt idx="1809">
                  <c:v>4.6574166666666665E-3</c:v>
                </c:pt>
                <c:pt idx="1810">
                  <c:v>5.1398333333333331E-3</c:v>
                </c:pt>
                <c:pt idx="1811">
                  <c:v>6.0506666666666669E-3</c:v>
                </c:pt>
                <c:pt idx="1812">
                  <c:v>6.0696666666666659E-3</c:v>
                </c:pt>
                <c:pt idx="1813">
                  <c:v>4.8127500000000002E-3</c:v>
                </c:pt>
                <c:pt idx="1814">
                  <c:v>5.2575E-3</c:v>
                </c:pt>
                <c:pt idx="1815">
                  <c:v>5.6125416666666667E-3</c:v>
                </c:pt>
                <c:pt idx="1816">
                  <c:v>5.0888333333333332E-3</c:v>
                </c:pt>
                <c:pt idx="1817">
                  <c:v>5.399958333333333E-3</c:v>
                </c:pt>
                <c:pt idx="1818">
                  <c:v>6.5336666666666677E-3</c:v>
                </c:pt>
                <c:pt idx="1819">
                  <c:v>5.3238611111111117E-3</c:v>
                </c:pt>
                <c:pt idx="1820">
                  <c:v>3.7649212598425195E-3</c:v>
                </c:pt>
                <c:pt idx="1821">
                  <c:v>1.7069291338582678E-3</c:v>
                </c:pt>
                <c:pt idx="1822">
                  <c:v>2.8397637795275592E-3</c:v>
                </c:pt>
                <c:pt idx="1823">
                  <c:v>2.959724409448819E-3</c:v>
                </c:pt>
                <c:pt idx="1824">
                  <c:v>4.5363385826771652E-3</c:v>
                </c:pt>
                <c:pt idx="1825">
                  <c:v>4.9100787401574805E-3</c:v>
                </c:pt>
                <c:pt idx="1826">
                  <c:v>4.9035433070866137E-3</c:v>
                </c:pt>
                <c:pt idx="1827">
                  <c:v>3.4616535433070867E-3</c:v>
                </c:pt>
                <c:pt idx="1828">
                  <c:v>4.5018897637795268E-3</c:v>
                </c:pt>
                <c:pt idx="1829">
                  <c:v>4.5915354330708664E-3</c:v>
                </c:pt>
                <c:pt idx="1830">
                  <c:v>5.2070078740157474E-3</c:v>
                </c:pt>
                <c:pt idx="1831">
                  <c:v>5.3575590551181102E-3</c:v>
                </c:pt>
                <c:pt idx="1832">
                  <c:v>4.2914173228346458E-3</c:v>
                </c:pt>
                <c:pt idx="1833">
                  <c:v>4.8840157480314964E-3</c:v>
                </c:pt>
                <c:pt idx="1834">
                  <c:v>3.4142913385826769E-3</c:v>
                </c:pt>
                <c:pt idx="1835">
                  <c:v>3.8916141732283464E-3</c:v>
                </c:pt>
                <c:pt idx="1836">
                  <c:v>2.5358267716535433E-3</c:v>
                </c:pt>
                <c:pt idx="1837">
                  <c:v>3.4007874015748031E-3</c:v>
                </c:pt>
                <c:pt idx="1838">
                  <c:v>4.7863385826771654E-3</c:v>
                </c:pt>
                <c:pt idx="1839">
                  <c:v>5.3787795275590557E-3</c:v>
                </c:pt>
                <c:pt idx="1840">
                  <c:v>5.461771653543307E-3</c:v>
                </c:pt>
                <c:pt idx="1841">
                  <c:v>3.3845669291338583E-3</c:v>
                </c:pt>
                <c:pt idx="1842">
                  <c:v>5.0900787401574801E-3</c:v>
                </c:pt>
                <c:pt idx="1843">
                  <c:v>4.2502362204724416E-3</c:v>
                </c:pt>
                <c:pt idx="1844">
                  <c:v>5.3374409448818895E-3</c:v>
                </c:pt>
                <c:pt idx="1845">
                  <c:v>5.5500000000000002E-3</c:v>
                </c:pt>
                <c:pt idx="1846">
                  <c:v>5.5852755905511815E-3</c:v>
                </c:pt>
                <c:pt idx="1847">
                  <c:v>4.8359055118110238E-3</c:v>
                </c:pt>
                <c:pt idx="1848">
                  <c:v>3.1746850393700788E-3</c:v>
                </c:pt>
                <c:pt idx="1849">
                  <c:v>3.6812992125984253E-3</c:v>
                </c:pt>
                <c:pt idx="1850">
                  <c:v>4.770905511811023E-3</c:v>
                </c:pt>
                <c:pt idx="1851">
                  <c:v>5.1760236220472437E-3</c:v>
                </c:pt>
                <c:pt idx="1852">
                  <c:v>5.2289370078740151E-3</c:v>
                </c:pt>
                <c:pt idx="1853">
                  <c:v>5.4371259842519682E-3</c:v>
                </c:pt>
                <c:pt idx="1854">
                  <c:v>4.0015354330708661E-3</c:v>
                </c:pt>
                <c:pt idx="1855">
                  <c:v>4.4452755905511811E-3</c:v>
                </c:pt>
                <c:pt idx="1856">
                  <c:v>3.9483464566929137E-3</c:v>
                </c:pt>
                <c:pt idx="1857">
                  <c:v>4.8071653543307084E-3</c:v>
                </c:pt>
                <c:pt idx="1858">
                  <c:v>5.5094881889763778E-3</c:v>
                </c:pt>
                <c:pt idx="1859">
                  <c:v>5.0118503937007872E-3</c:v>
                </c:pt>
                <c:pt idx="1860">
                  <c:v>4.8785433070866139E-3</c:v>
                </c:pt>
                <c:pt idx="1861">
                  <c:v>3.3012992125984251E-3</c:v>
                </c:pt>
                <c:pt idx="1862">
                  <c:v>2.5089370078740158E-3</c:v>
                </c:pt>
                <c:pt idx="1863">
                  <c:v>2.7033464566929132E-3</c:v>
                </c:pt>
                <c:pt idx="1864">
                  <c:v>3.0167716535433068E-3</c:v>
                </c:pt>
                <c:pt idx="1865">
                  <c:v>3.7763385826771654E-3</c:v>
                </c:pt>
                <c:pt idx="1866">
                  <c:v>4.5729921259842522E-3</c:v>
                </c:pt>
                <c:pt idx="1867">
                  <c:v>5.3811811023622052E-3</c:v>
                </c:pt>
                <c:pt idx="1868">
                  <c:v>5.6220078740157478E-3</c:v>
                </c:pt>
                <c:pt idx="1869">
                  <c:v>4.0201574803149604E-3</c:v>
                </c:pt>
                <c:pt idx="1870">
                  <c:v>4.6159055118110233E-3</c:v>
                </c:pt>
                <c:pt idx="1871">
                  <c:v>5.0312598425196857E-3</c:v>
                </c:pt>
                <c:pt idx="1872">
                  <c:v>4.5041338582677169E-3</c:v>
                </c:pt>
                <c:pt idx="1873">
                  <c:v>5.1086614173228347E-3</c:v>
                </c:pt>
                <c:pt idx="1874">
                  <c:v>5.6710629921259839E-3</c:v>
                </c:pt>
                <c:pt idx="1875">
                  <c:v>4.5843307086614171E-3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70-472D-9F23-27D013F7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531727"/>
        <c:axId val="772534639"/>
      </c:scatterChart>
      <c:valAx>
        <c:axId val="772531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4639"/>
        <c:crosses val="autoZero"/>
        <c:crossBetween val="midCat"/>
      </c:valAx>
      <c:valAx>
        <c:axId val="772534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69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2009_2020'!$G$1376:$G$1431</c:f>
              <c:numCache>
                <c:formatCode>General</c:formatCode>
                <c:ptCount val="56"/>
                <c:pt idx="0">
                  <c:v>0.32971</c:v>
                </c:pt>
                <c:pt idx="1">
                  <c:v>0.24609999999999999</c:v>
                </c:pt>
                <c:pt idx="2">
                  <c:v>0.34814500000000004</c:v>
                </c:pt>
                <c:pt idx="3">
                  <c:v>0.34603</c:v>
                </c:pt>
                <c:pt idx="4">
                  <c:v>0.36533499999999997</c:v>
                </c:pt>
                <c:pt idx="5">
                  <c:v>0.34151999999999999</c:v>
                </c:pt>
                <c:pt idx="6">
                  <c:v>0.36611000000000005</c:v>
                </c:pt>
                <c:pt idx="7">
                  <c:v>0.31577500000000003</c:v>
                </c:pt>
                <c:pt idx="8">
                  <c:v>0.33952500000000002</c:v>
                </c:pt>
                <c:pt idx="9">
                  <c:v>0.35618499999999997</c:v>
                </c:pt>
                <c:pt idx="10">
                  <c:v>0.360765</c:v>
                </c:pt>
                <c:pt idx="11">
                  <c:v>0.37772</c:v>
                </c:pt>
                <c:pt idx="12">
                  <c:v>0.40280500000000002</c:v>
                </c:pt>
                <c:pt idx="13">
                  <c:v>0.35844999999999999</c:v>
                </c:pt>
                <c:pt idx="14">
                  <c:v>0.30812</c:v>
                </c:pt>
                <c:pt idx="15">
                  <c:v>0.39023999999999998</c:v>
                </c:pt>
                <c:pt idx="16">
                  <c:v>0.34643499999999999</c:v>
                </c:pt>
                <c:pt idx="17">
                  <c:v>0.39362000000000003</c:v>
                </c:pt>
                <c:pt idx="18">
                  <c:v>0.39542500000000003</c:v>
                </c:pt>
                <c:pt idx="19">
                  <c:v>0.35783999999999999</c:v>
                </c:pt>
                <c:pt idx="20">
                  <c:v>0.38239000000000001</c:v>
                </c:pt>
                <c:pt idx="21">
                  <c:v>0.32447000000000004</c:v>
                </c:pt>
                <c:pt idx="22">
                  <c:v>0.35308499999999998</c:v>
                </c:pt>
                <c:pt idx="23">
                  <c:v>0.36213000000000001</c:v>
                </c:pt>
                <c:pt idx="24">
                  <c:v>0.36541000000000001</c:v>
                </c:pt>
                <c:pt idx="25">
                  <c:v>0.37950499999999998</c:v>
                </c:pt>
                <c:pt idx="26">
                  <c:v>0.43255500000000002</c:v>
                </c:pt>
                <c:pt idx="27">
                  <c:v>0.35921999999999998</c:v>
                </c:pt>
                <c:pt idx="28">
                  <c:v>0.357705</c:v>
                </c:pt>
                <c:pt idx="29">
                  <c:v>0.39488000000000001</c:v>
                </c:pt>
                <c:pt idx="30">
                  <c:v>0.38812999999999998</c:v>
                </c:pt>
                <c:pt idx="31">
                  <c:v>0.35906000000000005</c:v>
                </c:pt>
                <c:pt idx="32">
                  <c:v>0.37178</c:v>
                </c:pt>
                <c:pt idx="33">
                  <c:v>0.37112000000000001</c:v>
                </c:pt>
                <c:pt idx="34">
                  <c:v>0.38103500000000001</c:v>
                </c:pt>
                <c:pt idx="35">
                  <c:v>0.32650000000000001</c:v>
                </c:pt>
                <c:pt idx="36">
                  <c:v>0.36545499999999997</c:v>
                </c:pt>
                <c:pt idx="37">
                  <c:v>0.35408499999999998</c:v>
                </c:pt>
                <c:pt idx="38">
                  <c:v>0.38315500000000002</c:v>
                </c:pt>
                <c:pt idx="39">
                  <c:v>0.38902500000000001</c:v>
                </c:pt>
                <c:pt idx="40">
                  <c:v>0.42176000000000002</c:v>
                </c:pt>
                <c:pt idx="41">
                  <c:v>0.37883</c:v>
                </c:pt>
                <c:pt idx="42">
                  <c:v>0.35528000000000004</c:v>
                </c:pt>
                <c:pt idx="43">
                  <c:v>0.36526999999999998</c:v>
                </c:pt>
                <c:pt idx="44">
                  <c:v>0.33876499999999998</c:v>
                </c:pt>
                <c:pt idx="45">
                  <c:v>0.41659499999999999</c:v>
                </c:pt>
                <c:pt idx="46">
                  <c:v>0.37459500000000001</c:v>
                </c:pt>
                <c:pt idx="47">
                  <c:v>0.38885000000000003</c:v>
                </c:pt>
                <c:pt idx="48">
                  <c:v>0.394395</c:v>
                </c:pt>
                <c:pt idx="49">
                  <c:v>0.32591500000000001</c:v>
                </c:pt>
                <c:pt idx="50">
                  <c:v>0.35211499999999996</c:v>
                </c:pt>
                <c:pt idx="51">
                  <c:v>0.37220999999999999</c:v>
                </c:pt>
                <c:pt idx="52">
                  <c:v>0.38040499999999999</c:v>
                </c:pt>
                <c:pt idx="53">
                  <c:v>0.35365999999999997</c:v>
                </c:pt>
                <c:pt idx="54">
                  <c:v>0.41320999999999997</c:v>
                </c:pt>
                <c:pt idx="55">
                  <c:v>0.37402000000000002</c:v>
                </c:pt>
              </c:numCache>
            </c:numRef>
          </c:xVal>
          <c:yVal>
            <c:numRef>
              <c:f>'502_NDVI_Final 2009_2020'!$H$1376:$H$1431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BC-44F5-80C8-9C01973D7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81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2009_2020'!$G$1488:$G$1543</c:f>
              <c:numCache>
                <c:formatCode>0.000</c:formatCode>
                <c:ptCount val="56"/>
                <c:pt idx="0">
                  <c:v>0.36134500000000003</c:v>
                </c:pt>
                <c:pt idx="1">
                  <c:v>0.226995</c:v>
                </c:pt>
                <c:pt idx="2">
                  <c:v>0.42529</c:v>
                </c:pt>
                <c:pt idx="3">
                  <c:v>0.44006333333333331</c:v>
                </c:pt>
                <c:pt idx="4">
                  <c:v>0.47530499999999998</c:v>
                </c:pt>
                <c:pt idx="5">
                  <c:v>0.44955000000000001</c:v>
                </c:pt>
                <c:pt idx="6">
                  <c:v>0.482985</c:v>
                </c:pt>
                <c:pt idx="7">
                  <c:v>0.35462499999999997</c:v>
                </c:pt>
                <c:pt idx="8">
                  <c:v>0.44416</c:v>
                </c:pt>
                <c:pt idx="9">
                  <c:v>0.46676499999999999</c:v>
                </c:pt>
                <c:pt idx="10">
                  <c:v>0.45689999999999997</c:v>
                </c:pt>
                <c:pt idx="11">
                  <c:v>0.47572499999999995</c:v>
                </c:pt>
                <c:pt idx="12">
                  <c:v>0.53327999999999998</c:v>
                </c:pt>
                <c:pt idx="13">
                  <c:v>0.45433499999999999</c:v>
                </c:pt>
                <c:pt idx="14">
                  <c:v>0.32104500000000002</c:v>
                </c:pt>
                <c:pt idx="15">
                  <c:v>0.393285</c:v>
                </c:pt>
                <c:pt idx="16">
                  <c:v>0.40573999999999999</c:v>
                </c:pt>
                <c:pt idx="17">
                  <c:v>0.51291500000000001</c:v>
                </c:pt>
                <c:pt idx="18">
                  <c:v>0.45715</c:v>
                </c:pt>
                <c:pt idx="19">
                  <c:v>0.47814000000000001</c:v>
                </c:pt>
                <c:pt idx="20">
                  <c:v>0.45206999999999997</c:v>
                </c:pt>
                <c:pt idx="21">
                  <c:v>0.37668999999999997</c:v>
                </c:pt>
                <c:pt idx="22">
                  <c:v>0.41265000000000002</c:v>
                </c:pt>
                <c:pt idx="23">
                  <c:v>0.46921499999999999</c:v>
                </c:pt>
                <c:pt idx="24">
                  <c:v>0.476935</c:v>
                </c:pt>
                <c:pt idx="25">
                  <c:v>0.44160500000000003</c:v>
                </c:pt>
                <c:pt idx="26">
                  <c:v>0.56594499999999992</c:v>
                </c:pt>
                <c:pt idx="27">
                  <c:v>0.44182500000000002</c:v>
                </c:pt>
                <c:pt idx="28">
                  <c:v>0.37570999999999999</c:v>
                </c:pt>
                <c:pt idx="29">
                  <c:v>0.43782500000000002</c:v>
                </c:pt>
                <c:pt idx="30">
                  <c:v>0.44928999999999997</c:v>
                </c:pt>
                <c:pt idx="31">
                  <c:v>0.45842499999999997</c:v>
                </c:pt>
                <c:pt idx="32">
                  <c:v>0.46709499999999998</c:v>
                </c:pt>
                <c:pt idx="33">
                  <c:v>0.49423</c:v>
                </c:pt>
                <c:pt idx="34">
                  <c:v>0.49217499999999997</c:v>
                </c:pt>
                <c:pt idx="35">
                  <c:v>0.397345</c:v>
                </c:pt>
                <c:pt idx="36">
                  <c:v>0.46093000000000001</c:v>
                </c:pt>
                <c:pt idx="37">
                  <c:v>0.45065500000000003</c:v>
                </c:pt>
                <c:pt idx="38">
                  <c:v>0.48529</c:v>
                </c:pt>
                <c:pt idx="39">
                  <c:v>0.48609000000000002</c:v>
                </c:pt>
                <c:pt idx="40">
                  <c:v>0.538775</c:v>
                </c:pt>
                <c:pt idx="41">
                  <c:v>0.48239500000000002</c:v>
                </c:pt>
                <c:pt idx="42">
                  <c:v>0.38331500000000002</c:v>
                </c:pt>
                <c:pt idx="43">
                  <c:v>0.43449000000000004</c:v>
                </c:pt>
                <c:pt idx="44">
                  <c:v>0.41589500000000001</c:v>
                </c:pt>
                <c:pt idx="45">
                  <c:v>0.50100499999999992</c:v>
                </c:pt>
                <c:pt idx="46">
                  <c:v>0.48193000000000003</c:v>
                </c:pt>
                <c:pt idx="47">
                  <c:v>0.53675000000000006</c:v>
                </c:pt>
                <c:pt idx="48">
                  <c:v>0.54245500000000002</c:v>
                </c:pt>
                <c:pt idx="49">
                  <c:v>0.41591500000000003</c:v>
                </c:pt>
                <c:pt idx="50">
                  <c:v>0.44612499999999999</c:v>
                </c:pt>
                <c:pt idx="51">
                  <c:v>0.49754999999999999</c:v>
                </c:pt>
                <c:pt idx="52">
                  <c:v>0.48286000000000001</c:v>
                </c:pt>
                <c:pt idx="53">
                  <c:v>0.48774499999999998</c:v>
                </c:pt>
                <c:pt idx="54">
                  <c:v>0.59123499999999996</c:v>
                </c:pt>
                <c:pt idx="55">
                  <c:v>0.47736000000000001</c:v>
                </c:pt>
              </c:numCache>
            </c:numRef>
          </c:xVal>
          <c:yVal>
            <c:numRef>
              <c:f>'502_NDVI_Final 2009_2020'!$H$1488:$H$1543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4B-44AF-858A-4B7DAF85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106 2016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886132983377079"/>
                  <c:y val="2.140055409740448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2009_2020'!$G$1656:$G$1711</c:f>
              <c:numCache>
                <c:formatCode>0.000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'502_NDVI_Final 2009_2020'!$H$1656:$H$1711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4-4C7D-8FEB-58A2CB50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2016, 105 GDD</a:t>
            </a:r>
          </a:p>
        </c:rich>
      </c:tx>
      <c:layout>
        <c:manualLayout>
          <c:xMode val="edge"/>
          <c:yMode val="edge"/>
          <c:x val="0.23942344706911636"/>
          <c:y val="5.5453631812627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43727034120735"/>
          <c:y val="2.819438753937971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co502_2020!$Z$2470:$Z$2525</c:f>
              <c:numCache>
                <c:formatCode>General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co502_2020!$H$2470:$H$2525</c:f>
              <c:numCache>
                <c:formatCode>General</c:formatCode>
                <c:ptCount val="56"/>
                <c:pt idx="0">
                  <c:v>31.487657142857138</c:v>
                </c:pt>
                <c:pt idx="1">
                  <c:v>11.346342857142858</c:v>
                </c:pt>
                <c:pt idx="2">
                  <c:v>48.289371428571428</c:v>
                </c:pt>
                <c:pt idx="3">
                  <c:v>41.900571428571425</c:v>
                </c:pt>
                <c:pt idx="4">
                  <c:v>68.84554285714286</c:v>
                </c:pt>
                <c:pt idx="5">
                  <c:v>68.22325714285715</c:v>
                </c:pt>
                <c:pt idx="6">
                  <c:v>78.11760000000001</c:v>
                </c:pt>
                <c:pt idx="7">
                  <c:v>38.892857142857146</c:v>
                </c:pt>
                <c:pt idx="8">
                  <c:v>64.053942857142857</c:v>
                </c:pt>
                <c:pt idx="9">
                  <c:v>62.601942857142866</c:v>
                </c:pt>
                <c:pt idx="10">
                  <c:v>77.557542857142863</c:v>
                </c:pt>
                <c:pt idx="11">
                  <c:v>77.121942857142841</c:v>
                </c:pt>
                <c:pt idx="12">
                  <c:v>79.133999999999986</c:v>
                </c:pt>
                <c:pt idx="13">
                  <c:v>63.307200000000009</c:v>
                </c:pt>
                <c:pt idx="14">
                  <c:v>23.356457142857145</c:v>
                </c:pt>
                <c:pt idx="15">
                  <c:v>22.983085714285718</c:v>
                </c:pt>
                <c:pt idx="16">
                  <c:v>40.344857142857144</c:v>
                </c:pt>
                <c:pt idx="17">
                  <c:v>35.739942857142857</c:v>
                </c:pt>
                <c:pt idx="18">
                  <c:v>47.625600000000013</c:v>
                </c:pt>
                <c:pt idx="19">
                  <c:v>81.146057142857131</c:v>
                </c:pt>
                <c:pt idx="20">
                  <c:v>80.586000000000013</c:v>
                </c:pt>
                <c:pt idx="21">
                  <c:v>48.828685714285712</c:v>
                </c:pt>
                <c:pt idx="22">
                  <c:v>76.914514285714276</c:v>
                </c:pt>
                <c:pt idx="23">
                  <c:v>76.458171428571418</c:v>
                </c:pt>
                <c:pt idx="24">
                  <c:v>72.994114285714289</c:v>
                </c:pt>
                <c:pt idx="25">
                  <c:v>77.308628571428585</c:v>
                </c:pt>
                <c:pt idx="26">
                  <c:v>82.743257142857146</c:v>
                </c:pt>
                <c:pt idx="27">
                  <c:v>81.851314285714281</c:v>
                </c:pt>
                <c:pt idx="28">
                  <c:v>33.416742857142857</c:v>
                </c:pt>
                <c:pt idx="29">
                  <c:v>39.992228571428576</c:v>
                </c:pt>
                <c:pt idx="30">
                  <c:v>57.436971428571432</c:v>
                </c:pt>
                <c:pt idx="31">
                  <c:v>64.80068571428572</c:v>
                </c:pt>
                <c:pt idx="32">
                  <c:v>70.712400000000017</c:v>
                </c:pt>
                <c:pt idx="33">
                  <c:v>74.072742857142856</c:v>
                </c:pt>
                <c:pt idx="34">
                  <c:v>79.175485714285728</c:v>
                </c:pt>
                <c:pt idx="35">
                  <c:v>65.941542857142849</c:v>
                </c:pt>
                <c:pt idx="36">
                  <c:v>73.201542857142854</c:v>
                </c:pt>
                <c:pt idx="37">
                  <c:v>71.313942857142862</c:v>
                </c:pt>
                <c:pt idx="38">
                  <c:v>78.573942857142853</c:v>
                </c:pt>
                <c:pt idx="39">
                  <c:v>73.491942857142845</c:v>
                </c:pt>
                <c:pt idx="40">
                  <c:v>78.262799999999999</c:v>
                </c:pt>
                <c:pt idx="41">
                  <c:v>71.998457142857134</c:v>
                </c:pt>
                <c:pt idx="42">
                  <c:v>33.043371428571426</c:v>
                </c:pt>
                <c:pt idx="43">
                  <c:v>39.618857142857152</c:v>
                </c:pt>
                <c:pt idx="44">
                  <c:v>41.921314285714296</c:v>
                </c:pt>
                <c:pt idx="45">
                  <c:v>52.168285714285716</c:v>
                </c:pt>
                <c:pt idx="46">
                  <c:v>72.724457142857148</c:v>
                </c:pt>
                <c:pt idx="47">
                  <c:v>77.495314285714272</c:v>
                </c:pt>
                <c:pt idx="48">
                  <c:v>77.41234285714286</c:v>
                </c:pt>
                <c:pt idx="49">
                  <c:v>60.652114285714291</c:v>
                </c:pt>
                <c:pt idx="50">
                  <c:v>69.052971428571439</c:v>
                </c:pt>
                <c:pt idx="51">
                  <c:v>76.064057142857152</c:v>
                </c:pt>
                <c:pt idx="52">
                  <c:v>62.062628571428583</c:v>
                </c:pt>
                <c:pt idx="53">
                  <c:v>79.092514285714302</c:v>
                </c:pt>
                <c:pt idx="54">
                  <c:v>79.030285714285725</c:v>
                </c:pt>
                <c:pt idx="55">
                  <c:v>73.595657142857149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F-4945-850A-C5340087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</a:t>
            </a:r>
            <a:r>
              <a:rPr lang="en-US"/>
              <a:t>, 1993-2019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Rain_°T_MSE!$K$3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Rain_°T_MSE!$I$4:$I$30</c:f>
              <c:numCache>
                <c:formatCode>General</c:formatCode>
                <c:ptCount val="27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</c:numCache>
            </c:numRef>
          </c:xVal>
          <c:yVal>
            <c:numRef>
              <c:f>Rain_°T_MSE!$K$4:$K$30</c:f>
              <c:numCache>
                <c:formatCode>General</c:formatCode>
                <c:ptCount val="27"/>
                <c:pt idx="0">
                  <c:v>879.60199999999998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1030.4779999999998</c:v>
                </c:pt>
                <c:pt idx="7">
                  <c:v>698.24599999999987</c:v>
                </c:pt>
                <c:pt idx="8">
                  <c:v>572.51599999999996</c:v>
                </c:pt>
                <c:pt idx="9">
                  <c:v>744.22</c:v>
                </c:pt>
                <c:pt idx="10">
                  <c:v>544.83000000000027</c:v>
                </c:pt>
                <c:pt idx="11">
                  <c:v>510.79400000000004</c:v>
                </c:pt>
                <c:pt idx="12">
                  <c:v>635.25400000000002</c:v>
                </c:pt>
                <c:pt idx="13">
                  <c:v>457.70799999999997</c:v>
                </c:pt>
                <c:pt idx="14">
                  <c:v>951.73799999999994</c:v>
                </c:pt>
                <c:pt idx="15">
                  <c:v>972.81999999999982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944.62599999999986</c:v>
                </c:pt>
                <c:pt idx="23">
                  <c:v>716.28</c:v>
                </c:pt>
                <c:pt idx="24">
                  <c:v>848.86800000000005</c:v>
                </c:pt>
                <c:pt idx="25">
                  <c:v>853.69399999999996</c:v>
                </c:pt>
                <c:pt idx="26">
                  <c:v>1071.1179999999999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scatterChart>
        <c:scatterStyle val="lineMarker"/>
        <c:varyColors val="0"/>
        <c:ser>
          <c:idx val="1"/>
          <c:order val="1"/>
          <c:tx>
            <c:strRef>
              <c:f>Rain_°T_MSE!$M$3</c:f>
              <c:strCache>
                <c:ptCount val="1"/>
                <c:pt idx="0">
                  <c:v>Ann. Avg T,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140507436570425"/>
                  <c:y val="0.3601707399031868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Rain_°T_MSE!$I$4:$I$30</c:f>
              <c:numCache>
                <c:formatCode>General</c:formatCode>
                <c:ptCount val="27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</c:numCache>
            </c:numRef>
          </c:xVal>
          <c:yVal>
            <c:numRef>
              <c:f>Rain_°T_MSE!$M$4:$M$30</c:f>
              <c:numCache>
                <c:formatCode>General</c:formatCode>
                <c:ptCount val="27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14.375951293759515</c:v>
                </c:pt>
                <c:pt idx="5">
                  <c:v>15.995690981840564</c:v>
                </c:pt>
                <c:pt idx="6">
                  <c:v>15.995690981840564</c:v>
                </c:pt>
                <c:pt idx="7">
                  <c:v>14.875</c:v>
                </c:pt>
                <c:pt idx="8">
                  <c:v>15.495919648462023</c:v>
                </c:pt>
                <c:pt idx="9">
                  <c:v>15.147836912542797</c:v>
                </c:pt>
                <c:pt idx="10">
                  <c:v>14.948932219127206</c:v>
                </c:pt>
                <c:pt idx="11">
                  <c:v>15.897536687631025</c:v>
                </c:pt>
                <c:pt idx="12">
                  <c:v>15.016666666666667</c:v>
                </c:pt>
                <c:pt idx="13">
                  <c:v>16</c:v>
                </c:pt>
                <c:pt idx="14">
                  <c:v>14.611111111111111</c:v>
                </c:pt>
                <c:pt idx="15">
                  <c:v>14.177777777777781</c:v>
                </c:pt>
                <c:pt idx="16">
                  <c:v>14.255555555555553</c:v>
                </c:pt>
                <c:pt idx="17">
                  <c:v>14.605555555555554</c:v>
                </c:pt>
                <c:pt idx="18">
                  <c:v>15.411111111111113</c:v>
                </c:pt>
                <c:pt idx="19">
                  <c:v>16.572222222222219</c:v>
                </c:pt>
                <c:pt idx="20">
                  <c:v>13.833333333333334</c:v>
                </c:pt>
                <c:pt idx="21">
                  <c:v>14.31111111111111</c:v>
                </c:pt>
                <c:pt idx="22">
                  <c:v>15.222222222222221</c:v>
                </c:pt>
                <c:pt idx="23">
                  <c:v>15.927777777777781</c:v>
                </c:pt>
                <c:pt idx="24">
                  <c:v>15.550000000000002</c:v>
                </c:pt>
                <c:pt idx="25">
                  <c:v>14.633333333333335</c:v>
                </c:pt>
                <c:pt idx="26">
                  <c:v>14.33888888888889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703791"/>
        <c:axId val="1316705039"/>
      </c:scatterChart>
      <c:valAx>
        <c:axId val="1087600703"/>
        <c:scaling>
          <c:orientation val="minMax"/>
          <c:max val="2018"/>
          <c:min val="199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valAx>
        <c:axId val="1316705039"/>
        <c:scaling>
          <c:orientation val="minMax"/>
          <c:max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average temperature, 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276377952755907"/>
              <c:y val="0.1165777194517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6703791"/>
        <c:crosses val="max"/>
        <c:crossBetween val="midCat"/>
        <c:majorUnit val="5"/>
        <c:minorUnit val="1"/>
      </c:valAx>
      <c:valAx>
        <c:axId val="131670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705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57934689413823259"/>
          <c:y val="0.64401674704156786"/>
          <c:w val="0.26352821522309711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</a:t>
            </a:r>
            <a:r>
              <a:rPr lang="en-US"/>
              <a:t>, 1993-2018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Rain_°T_MSE!$K$3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196937882764654"/>
                  <c:y val="0.183197740420855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Rain_°T_MSE!$M$4:$M$30</c:f>
              <c:numCache>
                <c:formatCode>General</c:formatCode>
                <c:ptCount val="27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14.375951293759515</c:v>
                </c:pt>
                <c:pt idx="5">
                  <c:v>15.995690981840564</c:v>
                </c:pt>
                <c:pt idx="6">
                  <c:v>15.995690981840564</c:v>
                </c:pt>
                <c:pt idx="7">
                  <c:v>14.875</c:v>
                </c:pt>
                <c:pt idx="8">
                  <c:v>15.495919648462023</c:v>
                </c:pt>
                <c:pt idx="9">
                  <c:v>15.147836912542797</c:v>
                </c:pt>
                <c:pt idx="10">
                  <c:v>14.948932219127206</c:v>
                </c:pt>
                <c:pt idx="11">
                  <c:v>15.897536687631025</c:v>
                </c:pt>
                <c:pt idx="12">
                  <c:v>15.016666666666667</c:v>
                </c:pt>
                <c:pt idx="13">
                  <c:v>16</c:v>
                </c:pt>
                <c:pt idx="14">
                  <c:v>14.611111111111111</c:v>
                </c:pt>
                <c:pt idx="15">
                  <c:v>14.177777777777781</c:v>
                </c:pt>
                <c:pt idx="16">
                  <c:v>14.255555555555553</c:v>
                </c:pt>
                <c:pt idx="17">
                  <c:v>14.605555555555554</c:v>
                </c:pt>
                <c:pt idx="18">
                  <c:v>15.411111111111113</c:v>
                </c:pt>
                <c:pt idx="19">
                  <c:v>16.572222222222219</c:v>
                </c:pt>
                <c:pt idx="20">
                  <c:v>13.833333333333334</c:v>
                </c:pt>
                <c:pt idx="21">
                  <c:v>14.31111111111111</c:v>
                </c:pt>
                <c:pt idx="22">
                  <c:v>15.222222222222221</c:v>
                </c:pt>
                <c:pt idx="23">
                  <c:v>15.927777777777781</c:v>
                </c:pt>
                <c:pt idx="24">
                  <c:v>15.550000000000002</c:v>
                </c:pt>
                <c:pt idx="25">
                  <c:v>14.633333333333335</c:v>
                </c:pt>
                <c:pt idx="26">
                  <c:v>14.33888888888889</c:v>
                </c:pt>
              </c:numCache>
            </c:numRef>
          </c:xVal>
          <c:yVal>
            <c:numRef>
              <c:f>Rain_°T_MSE!$K$4:$K$30</c:f>
              <c:numCache>
                <c:formatCode>General</c:formatCode>
                <c:ptCount val="27"/>
                <c:pt idx="0">
                  <c:v>879.60199999999998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1030.4779999999998</c:v>
                </c:pt>
                <c:pt idx="7">
                  <c:v>698.24599999999987</c:v>
                </c:pt>
                <c:pt idx="8">
                  <c:v>572.51599999999996</c:v>
                </c:pt>
                <c:pt idx="9">
                  <c:v>744.22</c:v>
                </c:pt>
                <c:pt idx="10">
                  <c:v>544.83000000000027</c:v>
                </c:pt>
                <c:pt idx="11">
                  <c:v>510.79400000000004</c:v>
                </c:pt>
                <c:pt idx="12">
                  <c:v>635.25400000000002</c:v>
                </c:pt>
                <c:pt idx="13">
                  <c:v>457.70799999999997</c:v>
                </c:pt>
                <c:pt idx="14">
                  <c:v>951.73799999999994</c:v>
                </c:pt>
                <c:pt idx="15">
                  <c:v>972.81999999999982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944.62599999999986</c:v>
                </c:pt>
                <c:pt idx="23">
                  <c:v>716.28</c:v>
                </c:pt>
                <c:pt idx="24">
                  <c:v>848.86800000000005</c:v>
                </c:pt>
                <c:pt idx="25">
                  <c:v>853.69399999999996</c:v>
                </c:pt>
                <c:pt idx="26">
                  <c:v>1071.1179999999999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1E-47A2-AB19-110EDA8D5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valAx>
        <c:axId val="1087600703"/>
        <c:scaling>
          <c:orientation val="minMax"/>
          <c:max val="17"/>
          <c:min val="1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Avg..Ann</a:t>
                </a:r>
                <a:r>
                  <a:rPr lang="en-US" baseline="0"/>
                  <a:t> T, 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Sep+Dec</a:t>
            </a:r>
            <a:r>
              <a:rPr lang="en-US" sz="1600" b="1" baseline="0"/>
              <a:t>, 1994-2019</a:t>
            </a:r>
            <a:br>
              <a:rPr lang="en-US" sz="1600" b="1" baseline="0"/>
            </a:br>
            <a:r>
              <a:rPr lang="en-US" sz="1600" b="1" baseline="0"/>
              <a:t>Experiment 502</a:t>
            </a:r>
            <a:endParaRPr lang="en-US" sz="1600" b="1"/>
          </a:p>
        </c:rich>
      </c:tx>
      <c:layout>
        <c:manualLayout>
          <c:xMode val="edge"/>
          <c:yMode val="edge"/>
          <c:x val="0.36885354539430093"/>
          <c:y val="3.94477317554240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Rain_°T_MSE!$Z$56</c:f>
              <c:strCache>
                <c:ptCount val="1"/>
                <c:pt idx="0">
                  <c:v>Trt 7, 1995 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98741931612425"/>
                  <c:y val="-5.743496559971423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Rain_°T_MSE!$V$58:$V$83</c:f>
              <c:numCache>
                <c:formatCode>General</c:formatCode>
                <c:ptCount val="26"/>
                <c:pt idx="0">
                  <c:v>1.43</c:v>
                </c:pt>
                <c:pt idx="1">
                  <c:v>4.42</c:v>
                </c:pt>
                <c:pt idx="2">
                  <c:v>6.43</c:v>
                </c:pt>
                <c:pt idx="3">
                  <c:v>8.0500000000000007</c:v>
                </c:pt>
                <c:pt idx="4">
                  <c:v>5.2299999999999995</c:v>
                </c:pt>
                <c:pt idx="5">
                  <c:v>7.1999999999999993</c:v>
                </c:pt>
                <c:pt idx="6">
                  <c:v>0.57999999999999996</c:v>
                </c:pt>
                <c:pt idx="7">
                  <c:v>2.71</c:v>
                </c:pt>
                <c:pt idx="8">
                  <c:v>4.5999999999999996</c:v>
                </c:pt>
                <c:pt idx="9">
                  <c:v>3.02</c:v>
                </c:pt>
                <c:pt idx="10">
                  <c:v>2.36</c:v>
                </c:pt>
                <c:pt idx="11">
                  <c:v>1.54</c:v>
                </c:pt>
                <c:pt idx="12">
                  <c:v>2.04</c:v>
                </c:pt>
                <c:pt idx="13">
                  <c:v>6.4399999999999995</c:v>
                </c:pt>
                <c:pt idx="14">
                  <c:v>5.09</c:v>
                </c:pt>
                <c:pt idx="15">
                  <c:v>0.71</c:v>
                </c:pt>
                <c:pt idx="16">
                  <c:v>3.5300000000000002</c:v>
                </c:pt>
                <c:pt idx="17">
                  <c:v>3.7699999999999996</c:v>
                </c:pt>
                <c:pt idx="18">
                  <c:v>2.4</c:v>
                </c:pt>
                <c:pt idx="19">
                  <c:v>3.3899999999999997</c:v>
                </c:pt>
                <c:pt idx="20">
                  <c:v>1.67</c:v>
                </c:pt>
                <c:pt idx="21">
                  <c:v>3.5</c:v>
                </c:pt>
                <c:pt idx="22">
                  <c:v>5.58</c:v>
                </c:pt>
                <c:pt idx="23">
                  <c:v>2.17</c:v>
                </c:pt>
                <c:pt idx="24">
                  <c:v>4.9399999999999995</c:v>
                </c:pt>
                <c:pt idx="25">
                  <c:v>3.6900000000000004</c:v>
                </c:pt>
              </c:numCache>
            </c:numRef>
          </c:xVal>
          <c:yVal>
            <c:numRef>
              <c:f>Rain_°T_MSE!$Z$59:$Z$84</c:f>
              <c:numCache>
                <c:formatCode>General</c:formatCode>
                <c:ptCount val="26"/>
                <c:pt idx="0">
                  <c:v>45.956331800000001</c:v>
                </c:pt>
                <c:pt idx="1">
                  <c:v>38.762908000000003</c:v>
                </c:pt>
                <c:pt idx="2">
                  <c:v>53.167639800000003</c:v>
                </c:pt>
                <c:pt idx="3">
                  <c:v>56.251839099999998</c:v>
                </c:pt>
                <c:pt idx="4">
                  <c:v>54.026965199999999</c:v>
                </c:pt>
                <c:pt idx="5">
                  <c:v>39.396862200000001</c:v>
                </c:pt>
                <c:pt idx="6">
                  <c:v>21.164360899999998</c:v>
                </c:pt>
                <c:pt idx="7">
                  <c:v>43.915607199999997</c:v>
                </c:pt>
                <c:pt idx="8">
                  <c:v>88.329077699999999</c:v>
                </c:pt>
                <c:pt idx="9">
                  <c:v>60.795121999999999</c:v>
                </c:pt>
                <c:pt idx="10">
                  <c:v>42.7795463</c:v>
                </c:pt>
                <c:pt idx="11">
                  <c:v>40.714831699999998</c:v>
                </c:pt>
                <c:pt idx="12">
                  <c:v>50.31</c:v>
                </c:pt>
                <c:pt idx="13">
                  <c:v>88.324678000000006</c:v>
                </c:pt>
                <c:pt idx="14">
                  <c:v>73.034999999999997</c:v>
                </c:pt>
                <c:pt idx="15">
                  <c:v>31.3270424</c:v>
                </c:pt>
                <c:pt idx="16">
                  <c:v>44.692500000000003</c:v>
                </c:pt>
                <c:pt idx="17">
                  <c:v>61.225000000000001</c:v>
                </c:pt>
                <c:pt idx="18">
                  <c:v>39.885410299999997</c:v>
                </c:pt>
                <c:pt idx="19">
                  <c:v>28.236882600000001</c:v>
                </c:pt>
                <c:pt idx="20">
                  <c:v>40.094999999999999</c:v>
                </c:pt>
                <c:pt idx="21">
                  <c:v>78.822857099999993</c:v>
                </c:pt>
                <c:pt idx="22">
                  <c:v>79.718800000000002</c:v>
                </c:pt>
                <c:pt idx="23">
                  <c:v>30.976900000000001</c:v>
                </c:pt>
                <c:pt idx="24">
                  <c:v>71.212124200000005</c:v>
                </c:pt>
                <c:pt idx="25">
                  <c:v>51.97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B7-4A18-9E7A-30F94EC8A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7599"/>
        <c:axId val="1738156351"/>
      </c:scatterChart>
      <c:valAx>
        <c:axId val="17381575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Rain,</a:t>
                </a:r>
                <a:r>
                  <a:rPr lang="en-US" sz="1100" b="1" baseline="0"/>
                  <a:t> Sep, Dec, inches</a:t>
                </a:r>
                <a:endParaRPr lang="en-US" sz="11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6351"/>
        <c:crosses val="autoZero"/>
        <c:crossBetween val="midCat"/>
      </c:valAx>
      <c:valAx>
        <c:axId val="173815635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Yield,</a:t>
                </a:r>
                <a:r>
                  <a:rPr lang="en-US" sz="1100" b="1" baseline="0"/>
                  <a:t> bu/ac</a:t>
                </a:r>
                <a:endParaRPr lang="en-US" sz="11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Sep</a:t>
            </a:r>
            <a:r>
              <a:rPr lang="en-US" sz="1600" b="1" baseline="0"/>
              <a:t>, 1994-2019</a:t>
            </a:r>
            <a:br>
              <a:rPr lang="en-US" sz="1600" b="1" baseline="0"/>
            </a:br>
            <a:r>
              <a:rPr lang="en-US" sz="1600" b="1" baseline="0"/>
              <a:t>Experiment 502</a:t>
            </a:r>
            <a:endParaRPr lang="en-US" sz="1600" b="1"/>
          </a:p>
        </c:rich>
      </c:tx>
      <c:layout>
        <c:manualLayout>
          <c:xMode val="edge"/>
          <c:yMode val="edge"/>
          <c:x val="0.24161696487740225"/>
          <c:y val="5.9171597633136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5432027259018"/>
          <c:y val="0.11463510848126232"/>
          <c:w val="0.81125467666442286"/>
          <c:h val="0.70537172498408118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Rain_°T_MSE!$Z$56</c:f>
              <c:strCache>
                <c:ptCount val="1"/>
                <c:pt idx="0">
                  <c:v>Trt 7, 1995 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9350250204807896E-2"/>
                  <c:y val="0.3348997499572908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Rain_°T_MSE!$P$58:$P$83</c:f>
              <c:numCache>
                <c:formatCode>General</c:formatCode>
                <c:ptCount val="26"/>
                <c:pt idx="0">
                  <c:v>0.69</c:v>
                </c:pt>
                <c:pt idx="1">
                  <c:v>3.36</c:v>
                </c:pt>
                <c:pt idx="2">
                  <c:v>6.14</c:v>
                </c:pt>
                <c:pt idx="3">
                  <c:v>4.3099999999999996</c:v>
                </c:pt>
                <c:pt idx="4">
                  <c:v>3.28</c:v>
                </c:pt>
                <c:pt idx="5">
                  <c:v>3.32</c:v>
                </c:pt>
                <c:pt idx="6">
                  <c:v>0</c:v>
                </c:pt>
                <c:pt idx="7">
                  <c:v>2.61</c:v>
                </c:pt>
                <c:pt idx="8">
                  <c:v>3.35</c:v>
                </c:pt>
                <c:pt idx="9">
                  <c:v>1.95</c:v>
                </c:pt>
                <c:pt idx="10">
                  <c:v>1.88</c:v>
                </c:pt>
                <c:pt idx="11">
                  <c:v>1.1499999999999999</c:v>
                </c:pt>
                <c:pt idx="12">
                  <c:v>0.34</c:v>
                </c:pt>
                <c:pt idx="13">
                  <c:v>4.6399999999999997</c:v>
                </c:pt>
                <c:pt idx="14">
                  <c:v>4.43</c:v>
                </c:pt>
                <c:pt idx="15">
                  <c:v>0.51</c:v>
                </c:pt>
                <c:pt idx="16">
                  <c:v>3.37</c:v>
                </c:pt>
                <c:pt idx="17">
                  <c:v>1.22</c:v>
                </c:pt>
                <c:pt idx="18">
                  <c:v>2.13</c:v>
                </c:pt>
                <c:pt idx="19">
                  <c:v>2.78</c:v>
                </c:pt>
                <c:pt idx="20">
                  <c:v>0.71</c:v>
                </c:pt>
                <c:pt idx="21">
                  <c:v>1.42</c:v>
                </c:pt>
                <c:pt idx="22">
                  <c:v>5.2</c:v>
                </c:pt>
                <c:pt idx="23">
                  <c:v>2.11</c:v>
                </c:pt>
                <c:pt idx="24">
                  <c:v>3.03</c:v>
                </c:pt>
                <c:pt idx="25">
                  <c:v>2.2400000000000002</c:v>
                </c:pt>
              </c:numCache>
            </c:numRef>
          </c:xVal>
          <c:yVal>
            <c:numRef>
              <c:f>Rain_°T_MSE!$U$59:$U$84</c:f>
              <c:numCache>
                <c:formatCode>0.0</c:formatCode>
                <c:ptCount val="26"/>
                <c:pt idx="0">
                  <c:v>46</c:v>
                </c:pt>
                <c:pt idx="1">
                  <c:v>38.762908000000003</c:v>
                </c:pt>
                <c:pt idx="2">
                  <c:v>53.167639800000003</c:v>
                </c:pt>
                <c:pt idx="3">
                  <c:v>56.251839099999998</c:v>
                </c:pt>
                <c:pt idx="4">
                  <c:v>54.026965199999999</c:v>
                </c:pt>
                <c:pt idx="5">
                  <c:v>39.396862200000001</c:v>
                </c:pt>
                <c:pt idx="6">
                  <c:v>21.164360899999998</c:v>
                </c:pt>
                <c:pt idx="7">
                  <c:v>43.915607199999997</c:v>
                </c:pt>
                <c:pt idx="8">
                  <c:v>88.329077699999999</c:v>
                </c:pt>
                <c:pt idx="9">
                  <c:v>60.7</c:v>
                </c:pt>
                <c:pt idx="10">
                  <c:v>42.7795463</c:v>
                </c:pt>
                <c:pt idx="11">
                  <c:v>40.700000000000003</c:v>
                </c:pt>
                <c:pt idx="12">
                  <c:v>50.3</c:v>
                </c:pt>
                <c:pt idx="13">
                  <c:v>88.32</c:v>
                </c:pt>
                <c:pt idx="14">
                  <c:v>73.034999999999997</c:v>
                </c:pt>
                <c:pt idx="15">
                  <c:v>31.33</c:v>
                </c:pt>
                <c:pt idx="16">
                  <c:v>44.69</c:v>
                </c:pt>
                <c:pt idx="17">
                  <c:v>61.23</c:v>
                </c:pt>
                <c:pt idx="18">
                  <c:v>39.880000000000003</c:v>
                </c:pt>
                <c:pt idx="19">
                  <c:v>28.23</c:v>
                </c:pt>
                <c:pt idx="20">
                  <c:v>40.090000000000003</c:v>
                </c:pt>
                <c:pt idx="21">
                  <c:v>78.819999999999993</c:v>
                </c:pt>
                <c:pt idx="22">
                  <c:v>79.7188333</c:v>
                </c:pt>
                <c:pt idx="23">
                  <c:v>30.97</c:v>
                </c:pt>
                <c:pt idx="24">
                  <c:v>71.209999999999994</c:v>
                </c:pt>
                <c:pt idx="25">
                  <c:v>51.97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76-4AD8-8155-A89CE4A5E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7599"/>
        <c:axId val="1738156351"/>
      </c:scatterChart>
      <c:valAx>
        <c:axId val="17381575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Rain,</a:t>
                </a:r>
                <a:r>
                  <a:rPr lang="en-US" sz="1100" b="1" baseline="0"/>
                  <a:t> Sep, inches</a:t>
                </a:r>
                <a:endParaRPr lang="en-US" sz="11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6351"/>
        <c:crosses val="autoZero"/>
        <c:crossBetween val="midCat"/>
      </c:valAx>
      <c:valAx>
        <c:axId val="173815635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Yield,</a:t>
                </a:r>
                <a:r>
                  <a:rPr lang="en-US" sz="1100" b="1" baseline="0"/>
                  <a:t> bu/ac</a:t>
                </a:r>
                <a:endParaRPr lang="en-US" sz="11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April rain versus Yield, 1994-2019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1034558180227475E-3"/>
                  <c:y val="0.284095217264508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Rain_°T_MSE!$K$58:$K$83</c:f>
              <c:numCache>
                <c:formatCode>General</c:formatCode>
                <c:ptCount val="26"/>
                <c:pt idx="0">
                  <c:v>6.07</c:v>
                </c:pt>
                <c:pt idx="1">
                  <c:v>3.59</c:v>
                </c:pt>
                <c:pt idx="2">
                  <c:v>0.02</c:v>
                </c:pt>
                <c:pt idx="3">
                  <c:v>6.45</c:v>
                </c:pt>
                <c:pt idx="4">
                  <c:v>3.53</c:v>
                </c:pt>
                <c:pt idx="5">
                  <c:v>6.73</c:v>
                </c:pt>
                <c:pt idx="6">
                  <c:v>2.44</c:v>
                </c:pt>
                <c:pt idx="7">
                  <c:v>0.32</c:v>
                </c:pt>
                <c:pt idx="8">
                  <c:v>1.93</c:v>
                </c:pt>
                <c:pt idx="9">
                  <c:v>2.36</c:v>
                </c:pt>
                <c:pt idx="10">
                  <c:v>3.37</c:v>
                </c:pt>
                <c:pt idx="11">
                  <c:v>0.63</c:v>
                </c:pt>
                <c:pt idx="12">
                  <c:v>2.0099999999999998</c:v>
                </c:pt>
                <c:pt idx="13">
                  <c:v>2.62</c:v>
                </c:pt>
                <c:pt idx="14">
                  <c:v>2.02</c:v>
                </c:pt>
                <c:pt idx="15">
                  <c:v>3.54</c:v>
                </c:pt>
                <c:pt idx="16">
                  <c:v>3.26</c:v>
                </c:pt>
                <c:pt idx="17">
                  <c:v>1.69</c:v>
                </c:pt>
                <c:pt idx="18">
                  <c:v>6.09</c:v>
                </c:pt>
                <c:pt idx="19">
                  <c:v>3.24</c:v>
                </c:pt>
                <c:pt idx="20">
                  <c:v>0.21</c:v>
                </c:pt>
                <c:pt idx="21">
                  <c:v>5.57</c:v>
                </c:pt>
                <c:pt idx="22">
                  <c:v>4</c:v>
                </c:pt>
                <c:pt idx="23">
                  <c:v>5.83</c:v>
                </c:pt>
                <c:pt idx="24">
                  <c:v>2.15</c:v>
                </c:pt>
                <c:pt idx="25">
                  <c:v>3.81</c:v>
                </c:pt>
              </c:numCache>
            </c:numRef>
          </c:xVal>
          <c:yVal>
            <c:numRef>
              <c:f>Rain_°T_MSE!$U$58:$U$83</c:f>
              <c:numCache>
                <c:formatCode>0.0</c:formatCode>
                <c:ptCount val="26"/>
                <c:pt idx="0">
                  <c:v>45.314500000000002</c:v>
                </c:pt>
                <c:pt idx="1">
                  <c:v>46</c:v>
                </c:pt>
                <c:pt idx="2">
                  <c:v>38.762908000000003</c:v>
                </c:pt>
                <c:pt idx="3">
                  <c:v>53.167639800000003</c:v>
                </c:pt>
                <c:pt idx="4">
                  <c:v>56.251839099999998</c:v>
                </c:pt>
                <c:pt idx="5">
                  <c:v>54.026965199999999</c:v>
                </c:pt>
                <c:pt idx="6">
                  <c:v>39.396862200000001</c:v>
                </c:pt>
                <c:pt idx="7">
                  <c:v>21.164360899999998</c:v>
                </c:pt>
                <c:pt idx="8">
                  <c:v>43.915607199999997</c:v>
                </c:pt>
                <c:pt idx="9">
                  <c:v>88.329077699999999</c:v>
                </c:pt>
                <c:pt idx="10">
                  <c:v>60.7</c:v>
                </c:pt>
                <c:pt idx="11">
                  <c:v>42.7795463</c:v>
                </c:pt>
                <c:pt idx="12">
                  <c:v>40.700000000000003</c:v>
                </c:pt>
                <c:pt idx="13">
                  <c:v>50.3</c:v>
                </c:pt>
                <c:pt idx="14">
                  <c:v>88.32</c:v>
                </c:pt>
                <c:pt idx="15">
                  <c:v>73.034999999999997</c:v>
                </c:pt>
                <c:pt idx="16">
                  <c:v>31.33</c:v>
                </c:pt>
                <c:pt idx="17">
                  <c:v>44.69</c:v>
                </c:pt>
                <c:pt idx="18">
                  <c:v>61.23</c:v>
                </c:pt>
                <c:pt idx="19">
                  <c:v>39.880000000000003</c:v>
                </c:pt>
                <c:pt idx="20">
                  <c:v>28.23</c:v>
                </c:pt>
                <c:pt idx="21">
                  <c:v>40.090000000000003</c:v>
                </c:pt>
                <c:pt idx="22">
                  <c:v>78.819999999999993</c:v>
                </c:pt>
                <c:pt idx="23">
                  <c:v>79.7188333</c:v>
                </c:pt>
                <c:pt idx="24">
                  <c:v>30.97</c:v>
                </c:pt>
                <c:pt idx="2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42-4D90-A6C5-C231AB84F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5203104"/>
        <c:axId val="365202272"/>
      </c:scatterChart>
      <c:valAx>
        <c:axId val="365203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Rain,</a:t>
                </a:r>
                <a:r>
                  <a:rPr lang="en-US" baseline="0"/>
                  <a:t> inches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202272"/>
        <c:crosses val="autoZero"/>
        <c:crossBetween val="midCat"/>
      </c:valAx>
      <c:valAx>
        <c:axId val="365202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203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Oct to Mar Rain versus</a:t>
            </a:r>
            <a:r>
              <a:rPr lang="en-US" baseline="0"/>
              <a:t> </a:t>
            </a:r>
            <a:r>
              <a:rPr lang="en-US"/>
              <a:t>Yield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Rain_°T_MSE!$X$56</c:f>
              <c:strCache>
                <c:ptCount val="1"/>
                <c:pt idx="0">
                  <c:v>Yield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Rain_°T_MSE!$W$57:$W$83</c:f>
              <c:numCache>
                <c:formatCode>General</c:formatCode>
                <c:ptCount val="27"/>
                <c:pt idx="1">
                  <c:v>13.840000000000003</c:v>
                </c:pt>
                <c:pt idx="2">
                  <c:v>2.4700000000000002</c:v>
                </c:pt>
                <c:pt idx="3">
                  <c:v>9.7900000000000009</c:v>
                </c:pt>
                <c:pt idx="4">
                  <c:v>16.64</c:v>
                </c:pt>
                <c:pt idx="5">
                  <c:v>20.049999999999997</c:v>
                </c:pt>
                <c:pt idx="6">
                  <c:v>14.24</c:v>
                </c:pt>
                <c:pt idx="7">
                  <c:v>15.4</c:v>
                </c:pt>
                <c:pt idx="8">
                  <c:v>3.17</c:v>
                </c:pt>
                <c:pt idx="9">
                  <c:v>9.4499999999999993</c:v>
                </c:pt>
                <c:pt idx="10">
                  <c:v>11.08</c:v>
                </c:pt>
                <c:pt idx="11">
                  <c:v>14.71</c:v>
                </c:pt>
                <c:pt idx="12">
                  <c:v>5.82</c:v>
                </c:pt>
                <c:pt idx="13">
                  <c:v>8.9</c:v>
                </c:pt>
                <c:pt idx="14">
                  <c:v>11.3</c:v>
                </c:pt>
                <c:pt idx="15">
                  <c:v>7.3</c:v>
                </c:pt>
                <c:pt idx="16">
                  <c:v>8.9</c:v>
                </c:pt>
                <c:pt idx="17">
                  <c:v>5.21</c:v>
                </c:pt>
                <c:pt idx="18">
                  <c:v>14.68</c:v>
                </c:pt>
                <c:pt idx="19">
                  <c:v>5.34</c:v>
                </c:pt>
                <c:pt idx="20">
                  <c:v>5.19</c:v>
                </c:pt>
                <c:pt idx="21">
                  <c:v>6.2799999999999994</c:v>
                </c:pt>
                <c:pt idx="22">
                  <c:v>9.4400000000000013</c:v>
                </c:pt>
                <c:pt idx="23">
                  <c:v>10.88</c:v>
                </c:pt>
                <c:pt idx="24">
                  <c:v>4.7299999999999995</c:v>
                </c:pt>
                <c:pt idx="25">
                  <c:v>14.79</c:v>
                </c:pt>
                <c:pt idx="26">
                  <c:v>10.63</c:v>
                </c:pt>
              </c:numCache>
            </c:numRef>
          </c:xVal>
          <c:yVal>
            <c:numRef>
              <c:f>Rain_°T_MSE!$X$57:$X$83</c:f>
              <c:numCache>
                <c:formatCode>0.0</c:formatCode>
                <c:ptCount val="27"/>
                <c:pt idx="1">
                  <c:v>46</c:v>
                </c:pt>
                <c:pt idx="2">
                  <c:v>38.762908000000003</c:v>
                </c:pt>
                <c:pt idx="3">
                  <c:v>53.167639800000003</c:v>
                </c:pt>
                <c:pt idx="4">
                  <c:v>56.251839099999998</c:v>
                </c:pt>
                <c:pt idx="5">
                  <c:v>54.026965199999999</c:v>
                </c:pt>
                <c:pt idx="6">
                  <c:v>39.396862200000001</c:v>
                </c:pt>
                <c:pt idx="7">
                  <c:v>21.164360899999998</c:v>
                </c:pt>
                <c:pt idx="8">
                  <c:v>43.915607199999997</c:v>
                </c:pt>
                <c:pt idx="9">
                  <c:v>88.329077699999999</c:v>
                </c:pt>
                <c:pt idx="10">
                  <c:v>60.7</c:v>
                </c:pt>
                <c:pt idx="11">
                  <c:v>42.7795463</c:v>
                </c:pt>
                <c:pt idx="12">
                  <c:v>40.700000000000003</c:v>
                </c:pt>
                <c:pt idx="13">
                  <c:v>50.3</c:v>
                </c:pt>
                <c:pt idx="14">
                  <c:v>88.32</c:v>
                </c:pt>
                <c:pt idx="15">
                  <c:v>73.034999999999997</c:v>
                </c:pt>
                <c:pt idx="16">
                  <c:v>31.33</c:v>
                </c:pt>
                <c:pt idx="17">
                  <c:v>44.69</c:v>
                </c:pt>
                <c:pt idx="18">
                  <c:v>61.23</c:v>
                </c:pt>
                <c:pt idx="19">
                  <c:v>39.880000000000003</c:v>
                </c:pt>
                <c:pt idx="20">
                  <c:v>28.23</c:v>
                </c:pt>
                <c:pt idx="21">
                  <c:v>40.090000000000003</c:v>
                </c:pt>
                <c:pt idx="22">
                  <c:v>78.819999999999993</c:v>
                </c:pt>
                <c:pt idx="23">
                  <c:v>79.7188333</c:v>
                </c:pt>
                <c:pt idx="24">
                  <c:v>30.97</c:v>
                </c:pt>
                <c:pt idx="2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1D-4DC9-A4E4-72CC7603B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526624"/>
        <c:axId val="468503328"/>
      </c:scatterChart>
      <c:valAx>
        <c:axId val="46852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503328"/>
        <c:crosses val="autoZero"/>
        <c:crossBetween val="midCat"/>
      </c:valAx>
      <c:valAx>
        <c:axId val="468503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52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2015-2019 (87 to 110 GDD)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15048118985126"/>
          <c:y val="5.1342592592592606E-2"/>
          <c:w val="0.79014129483814521"/>
          <c:h val="0.74308654126567508"/>
        </c:manualLayout>
      </c:layout>
      <c:scatterChart>
        <c:scatterStyle val="lineMarker"/>
        <c:varyColors val="0"/>
        <c:ser>
          <c:idx val="0"/>
          <c:order val="0"/>
          <c:tx>
            <c:strRef>
              <c:f>New_NDVI_GDD!$M$3</c:f>
              <c:strCache>
                <c:ptCount val="1"/>
                <c:pt idx="0">
                  <c:v>Mg/ha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-0.40381539807524058"/>
                  <c:y val="0.123706255468066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New_NDVI_GDD!$K$4:$K$563</c:f>
              <c:numCache>
                <c:formatCode>General</c:formatCode>
                <c:ptCount val="560"/>
                <c:pt idx="0">
                  <c:v>3.6192080000000001E-3</c:v>
                </c:pt>
                <c:pt idx="1">
                  <c:v>3.251931E-3</c:v>
                </c:pt>
                <c:pt idx="2">
                  <c:v>3.0867329999999999E-3</c:v>
                </c:pt>
                <c:pt idx="3">
                  <c:v>3.1839110000000002E-3</c:v>
                </c:pt>
                <c:pt idx="4">
                  <c:v>3.7874750000000002E-3</c:v>
                </c:pt>
                <c:pt idx="5">
                  <c:v>4.6728220000000001E-3</c:v>
                </c:pt>
                <c:pt idx="6">
                  <c:v>3.5209899999999999E-3</c:v>
                </c:pt>
                <c:pt idx="7">
                  <c:v>3.4242080000000002E-3</c:v>
                </c:pt>
                <c:pt idx="8">
                  <c:v>3.216436E-3</c:v>
                </c:pt>
                <c:pt idx="9">
                  <c:v>3.2181190000000002E-3</c:v>
                </c:pt>
                <c:pt idx="10">
                  <c:v>3.912624E-3</c:v>
                </c:pt>
                <c:pt idx="11">
                  <c:v>2.7115350000000002E-3</c:v>
                </c:pt>
                <c:pt idx="12">
                  <c:v>3.3562869999999999E-3</c:v>
                </c:pt>
                <c:pt idx="13">
                  <c:v>3.4038610000000002E-3</c:v>
                </c:pt>
                <c:pt idx="14">
                  <c:v>3.444257E-3</c:v>
                </c:pt>
                <c:pt idx="15">
                  <c:v>5.6684159999999999E-3</c:v>
                </c:pt>
                <c:pt idx="16">
                  <c:v>4.7681190000000004E-3</c:v>
                </c:pt>
                <c:pt idx="17">
                  <c:v>4.1850500000000001E-3</c:v>
                </c:pt>
                <c:pt idx="18">
                  <c:v>4.8006439999999997E-3</c:v>
                </c:pt>
                <c:pt idx="19">
                  <c:v>4.263218E-3</c:v>
                </c:pt>
                <c:pt idx="20">
                  <c:v>5.6366339999999997E-3</c:v>
                </c:pt>
                <c:pt idx="21">
                  <c:v>5.0085640000000001E-3</c:v>
                </c:pt>
                <c:pt idx="22">
                  <c:v>5.0383169999999996E-3</c:v>
                </c:pt>
                <c:pt idx="23">
                  <c:v>5.089901E-3</c:v>
                </c:pt>
                <c:pt idx="24">
                  <c:v>4.272624E-3</c:v>
                </c:pt>
                <c:pt idx="25">
                  <c:v>4.9838119999999998E-3</c:v>
                </c:pt>
                <c:pt idx="26">
                  <c:v>4.7045539999999997E-3</c:v>
                </c:pt>
                <c:pt idx="27">
                  <c:v>4.7779210000000001E-3</c:v>
                </c:pt>
                <c:pt idx="28">
                  <c:v>5.0979700000000003E-3</c:v>
                </c:pt>
                <c:pt idx="29">
                  <c:v>4.8081189999999996E-3</c:v>
                </c:pt>
                <c:pt idx="30">
                  <c:v>4.6825740000000001E-3</c:v>
                </c:pt>
                <c:pt idx="31">
                  <c:v>5.2433660000000002E-3</c:v>
                </c:pt>
                <c:pt idx="32">
                  <c:v>4.0972279999999996E-3</c:v>
                </c:pt>
                <c:pt idx="33">
                  <c:v>3.0997030000000001E-3</c:v>
                </c:pt>
                <c:pt idx="34">
                  <c:v>4.9194060000000003E-3</c:v>
                </c:pt>
                <c:pt idx="35">
                  <c:v>4.2163369999999997E-3</c:v>
                </c:pt>
                <c:pt idx="36">
                  <c:v>4.3410890000000002E-3</c:v>
                </c:pt>
                <c:pt idx="37">
                  <c:v>4.240644E-3</c:v>
                </c:pt>
                <c:pt idx="38">
                  <c:v>4.371733E-3</c:v>
                </c:pt>
                <c:pt idx="39">
                  <c:v>5.356881E-3</c:v>
                </c:pt>
                <c:pt idx="40">
                  <c:v>4.3550990000000003E-3</c:v>
                </c:pt>
                <c:pt idx="41">
                  <c:v>4.7761390000000004E-3</c:v>
                </c:pt>
                <c:pt idx="42">
                  <c:v>4.1451489999999999E-3</c:v>
                </c:pt>
                <c:pt idx="43">
                  <c:v>3.7735149999999999E-3</c:v>
                </c:pt>
                <c:pt idx="44">
                  <c:v>3.8109900000000002E-3</c:v>
                </c:pt>
                <c:pt idx="45">
                  <c:v>3.7081190000000002E-3</c:v>
                </c:pt>
                <c:pt idx="46">
                  <c:v>2.762525E-3</c:v>
                </c:pt>
                <c:pt idx="47">
                  <c:v>4.0598020000000004E-3</c:v>
                </c:pt>
                <c:pt idx="48">
                  <c:v>3.955198E-3</c:v>
                </c:pt>
                <c:pt idx="49">
                  <c:v>5.3343069999999999E-3</c:v>
                </c:pt>
                <c:pt idx="50">
                  <c:v>3.9238609999999998E-3</c:v>
                </c:pt>
                <c:pt idx="51">
                  <c:v>3.7436629999999999E-3</c:v>
                </c:pt>
                <c:pt idx="52">
                  <c:v>4.376436E-3</c:v>
                </c:pt>
                <c:pt idx="53">
                  <c:v>3.7917329999999998E-3</c:v>
                </c:pt>
                <c:pt idx="54">
                  <c:v>4.0572769999999998E-3</c:v>
                </c:pt>
                <c:pt idx="55">
                  <c:v>4.4485150000000001E-3</c:v>
                </c:pt>
                <c:pt idx="56">
                  <c:v>4.1777009999999998E-3</c:v>
                </c:pt>
                <c:pt idx="57">
                  <c:v>2.4917239999999998E-3</c:v>
                </c:pt>
                <c:pt idx="58">
                  <c:v>5.0420689999999997E-3</c:v>
                </c:pt>
                <c:pt idx="59">
                  <c:v>5.1504979999999999E-3</c:v>
                </c:pt>
                <c:pt idx="60">
                  <c:v>5.9213219999999997E-3</c:v>
                </c:pt>
                <c:pt idx="61">
                  <c:v>5.8618389999999998E-3</c:v>
                </c:pt>
                <c:pt idx="62">
                  <c:v>6.2389660000000003E-3</c:v>
                </c:pt>
                <c:pt idx="63">
                  <c:v>4.2300000000000003E-3</c:v>
                </c:pt>
                <c:pt idx="64">
                  <c:v>5.5254019999999996E-3</c:v>
                </c:pt>
                <c:pt idx="65">
                  <c:v>5.6571260000000002E-3</c:v>
                </c:pt>
                <c:pt idx="66">
                  <c:v>5.745287E-3</c:v>
                </c:pt>
                <c:pt idx="67">
                  <c:v>5.9163790000000003E-3</c:v>
                </c:pt>
                <c:pt idx="68">
                  <c:v>6.455517E-3</c:v>
                </c:pt>
                <c:pt idx="69">
                  <c:v>5.7376440000000001E-3</c:v>
                </c:pt>
                <c:pt idx="70">
                  <c:v>3.8378739999999998E-3</c:v>
                </c:pt>
                <c:pt idx="71">
                  <c:v>4.345575E-3</c:v>
                </c:pt>
                <c:pt idx="72">
                  <c:v>4.7778159999999998E-3</c:v>
                </c:pt>
                <c:pt idx="73">
                  <c:v>6.0540230000000004E-3</c:v>
                </c:pt>
                <c:pt idx="74">
                  <c:v>5.6210920000000003E-3</c:v>
                </c:pt>
                <c:pt idx="75">
                  <c:v>4.7982179999999999E-3</c:v>
                </c:pt>
                <c:pt idx="76">
                  <c:v>5.409713E-3</c:v>
                </c:pt>
                <c:pt idx="77">
                  <c:v>4.5165520000000001E-3</c:v>
                </c:pt>
                <c:pt idx="78">
                  <c:v>5.2550569999999996E-3</c:v>
                </c:pt>
                <c:pt idx="79">
                  <c:v>5.6912639999999997E-3</c:v>
                </c:pt>
                <c:pt idx="80">
                  <c:v>5.4154019999999997E-3</c:v>
                </c:pt>
                <c:pt idx="81">
                  <c:v>5.7312070000000003E-3</c:v>
                </c:pt>
                <c:pt idx="82">
                  <c:v>6.9460920000000001E-3</c:v>
                </c:pt>
                <c:pt idx="83">
                  <c:v>4.9862070000000003E-3</c:v>
                </c:pt>
                <c:pt idx="84">
                  <c:v>4.3628740000000001E-3</c:v>
                </c:pt>
                <c:pt idx="85">
                  <c:v>5.1032760000000003E-3</c:v>
                </c:pt>
                <c:pt idx="86">
                  <c:v>5.395632E-3</c:v>
                </c:pt>
                <c:pt idx="87">
                  <c:v>5.5849430000000002E-3</c:v>
                </c:pt>
                <c:pt idx="88">
                  <c:v>6.3283910000000001E-3</c:v>
                </c:pt>
                <c:pt idx="89">
                  <c:v>6.1217240000000003E-3</c:v>
                </c:pt>
                <c:pt idx="90">
                  <c:v>6.2818969999999998E-3</c:v>
                </c:pt>
                <c:pt idx="91">
                  <c:v>4.7767820000000003E-3</c:v>
                </c:pt>
                <c:pt idx="92">
                  <c:v>6.0992529999999998E-3</c:v>
                </c:pt>
                <c:pt idx="93">
                  <c:v>5.8329890000000002E-3</c:v>
                </c:pt>
                <c:pt idx="94">
                  <c:v>6.0950570000000001E-3</c:v>
                </c:pt>
                <c:pt idx="95">
                  <c:v>6.3200569999999996E-3</c:v>
                </c:pt>
                <c:pt idx="96">
                  <c:v>6.5973560000000004E-3</c:v>
                </c:pt>
                <c:pt idx="97">
                  <c:v>6.0781610000000003E-3</c:v>
                </c:pt>
                <c:pt idx="98">
                  <c:v>4.432414E-3</c:v>
                </c:pt>
                <c:pt idx="99">
                  <c:v>4.8339660000000003E-3</c:v>
                </c:pt>
                <c:pt idx="100">
                  <c:v>4.9030460000000003E-3</c:v>
                </c:pt>
                <c:pt idx="101">
                  <c:v>5.9159199999999999E-3</c:v>
                </c:pt>
                <c:pt idx="102">
                  <c:v>5.6759200000000001E-3</c:v>
                </c:pt>
                <c:pt idx="103">
                  <c:v>6.4578159999999999E-3</c:v>
                </c:pt>
                <c:pt idx="104">
                  <c:v>6.7803450000000001E-3</c:v>
                </c:pt>
                <c:pt idx="105">
                  <c:v>4.9749429999999999E-3</c:v>
                </c:pt>
                <c:pt idx="106">
                  <c:v>5.2648850000000004E-3</c:v>
                </c:pt>
                <c:pt idx="107">
                  <c:v>6.1627590000000003E-3</c:v>
                </c:pt>
                <c:pt idx="108">
                  <c:v>5.843333E-3</c:v>
                </c:pt>
                <c:pt idx="109">
                  <c:v>5.6210339999999996E-3</c:v>
                </c:pt>
                <c:pt idx="110">
                  <c:v>7.3536210000000003E-3</c:v>
                </c:pt>
                <c:pt idx="111">
                  <c:v>5.556839E-3</c:v>
                </c:pt>
                <c:pt idx="112">
                  <c:v>4.5827230000000004E-3</c:v>
                </c:pt>
                <c:pt idx="113">
                  <c:v>2.595792E-3</c:v>
                </c:pt>
                <c:pt idx="114">
                  <c:v>5.3563860000000003E-3</c:v>
                </c:pt>
                <c:pt idx="115">
                  <c:v>5.1185809999999997E-3</c:v>
                </c:pt>
                <c:pt idx="116">
                  <c:v>6.7162869999999996E-3</c:v>
                </c:pt>
                <c:pt idx="117">
                  <c:v>6.7599009999999996E-3</c:v>
                </c:pt>
                <c:pt idx="118">
                  <c:v>7.1314359999999997E-3</c:v>
                </c:pt>
                <c:pt idx="119">
                  <c:v>4.3075739999999998E-3</c:v>
                </c:pt>
                <c:pt idx="120">
                  <c:v>6.153614E-3</c:v>
                </c:pt>
                <c:pt idx="121">
                  <c:v>6.746485E-3</c:v>
                </c:pt>
                <c:pt idx="122">
                  <c:v>6.741436E-3</c:v>
                </c:pt>
                <c:pt idx="123">
                  <c:v>6.6899009999999998E-3</c:v>
                </c:pt>
                <c:pt idx="124">
                  <c:v>7.2730690000000001E-3</c:v>
                </c:pt>
                <c:pt idx="125">
                  <c:v>6.6502970000000003E-3</c:v>
                </c:pt>
                <c:pt idx="126">
                  <c:v>4.0399010000000003E-3</c:v>
                </c:pt>
                <c:pt idx="127">
                  <c:v>4.9150499999999998E-3</c:v>
                </c:pt>
                <c:pt idx="128">
                  <c:v>4.5665840000000003E-3</c:v>
                </c:pt>
                <c:pt idx="129">
                  <c:v>5.4749999999999998E-3</c:v>
                </c:pt>
                <c:pt idx="130">
                  <c:v>6.4161390000000004E-3</c:v>
                </c:pt>
                <c:pt idx="131">
                  <c:v>7.1798510000000001E-3</c:v>
                </c:pt>
                <c:pt idx="132">
                  <c:v>6.7496530000000004E-3</c:v>
                </c:pt>
                <c:pt idx="133">
                  <c:v>5.6198020000000001E-3</c:v>
                </c:pt>
                <c:pt idx="134">
                  <c:v>6.9666830000000004E-3</c:v>
                </c:pt>
                <c:pt idx="135">
                  <c:v>6.8476730000000003E-3</c:v>
                </c:pt>
                <c:pt idx="136">
                  <c:v>6.7260890000000002E-3</c:v>
                </c:pt>
                <c:pt idx="137">
                  <c:v>7.3150990000000003E-3</c:v>
                </c:pt>
                <c:pt idx="138">
                  <c:v>7.1849499999999998E-3</c:v>
                </c:pt>
                <c:pt idx="139">
                  <c:v>6.6100500000000001E-3</c:v>
                </c:pt>
                <c:pt idx="140">
                  <c:v>4.7193560000000001E-3</c:v>
                </c:pt>
                <c:pt idx="141">
                  <c:v>5.0226730000000001E-3</c:v>
                </c:pt>
                <c:pt idx="142">
                  <c:v>5.4994060000000001E-3</c:v>
                </c:pt>
                <c:pt idx="143">
                  <c:v>6.5108420000000002E-3</c:v>
                </c:pt>
                <c:pt idx="144">
                  <c:v>7.3410890000000003E-3</c:v>
                </c:pt>
                <c:pt idx="145">
                  <c:v>7.0142570000000003E-3</c:v>
                </c:pt>
                <c:pt idx="146">
                  <c:v>7.183465E-3</c:v>
                </c:pt>
                <c:pt idx="147">
                  <c:v>5.6476240000000004E-3</c:v>
                </c:pt>
                <c:pt idx="148">
                  <c:v>7.1010889999999997E-3</c:v>
                </c:pt>
                <c:pt idx="149">
                  <c:v>7.3028219999999996E-3</c:v>
                </c:pt>
                <c:pt idx="150">
                  <c:v>7.2199999999999999E-3</c:v>
                </c:pt>
                <c:pt idx="151">
                  <c:v>6.5404950000000003E-3</c:v>
                </c:pt>
                <c:pt idx="152">
                  <c:v>7.2129209999999997E-3</c:v>
                </c:pt>
                <c:pt idx="153">
                  <c:v>6.703713E-3</c:v>
                </c:pt>
                <c:pt idx="154">
                  <c:v>4.11495E-3</c:v>
                </c:pt>
                <c:pt idx="155">
                  <c:v>4.6715840000000003E-3</c:v>
                </c:pt>
                <c:pt idx="156">
                  <c:v>4.7493559999999997E-3</c:v>
                </c:pt>
                <c:pt idx="157">
                  <c:v>6.2946529999999999E-3</c:v>
                </c:pt>
                <c:pt idx="158">
                  <c:v>6.3693559999999996E-3</c:v>
                </c:pt>
                <c:pt idx="159">
                  <c:v>7.7165840000000003E-3</c:v>
                </c:pt>
                <c:pt idx="160">
                  <c:v>7.6089599999999997E-3</c:v>
                </c:pt>
                <c:pt idx="161">
                  <c:v>6.0893559999999998E-3</c:v>
                </c:pt>
                <c:pt idx="162">
                  <c:v>6.7889109999999999E-3</c:v>
                </c:pt>
                <c:pt idx="163">
                  <c:v>7.1172279999999997E-3</c:v>
                </c:pt>
                <c:pt idx="164">
                  <c:v>7.2119310000000004E-3</c:v>
                </c:pt>
                <c:pt idx="165">
                  <c:v>7.3679699999999997E-3</c:v>
                </c:pt>
                <c:pt idx="166">
                  <c:v>8.1071779999999996E-3</c:v>
                </c:pt>
                <c:pt idx="167">
                  <c:v>6.9991089999999999E-3</c:v>
                </c:pt>
                <c:pt idx="168">
                  <c:v>3.675425E-3</c:v>
                </c:pt>
                <c:pt idx="169">
                  <c:v>2.1851420000000002E-3</c:v>
                </c:pt>
                <c:pt idx="170">
                  <c:v>4.8029250000000004E-3</c:v>
                </c:pt>
                <c:pt idx="171">
                  <c:v>4.7605659999999999E-3</c:v>
                </c:pt>
                <c:pt idx="172">
                  <c:v>6.1573110000000004E-3</c:v>
                </c:pt>
                <c:pt idx="173">
                  <c:v>6.5730190000000003E-3</c:v>
                </c:pt>
                <c:pt idx="174">
                  <c:v>6.8965090000000003E-3</c:v>
                </c:pt>
                <c:pt idx="175">
                  <c:v>4.1422170000000001E-3</c:v>
                </c:pt>
                <c:pt idx="176">
                  <c:v>5.7821230000000001E-3</c:v>
                </c:pt>
                <c:pt idx="177">
                  <c:v>6.0427359999999999E-3</c:v>
                </c:pt>
                <c:pt idx="178">
                  <c:v>6.4229250000000003E-3</c:v>
                </c:pt>
                <c:pt idx="179">
                  <c:v>6.7979720000000002E-3</c:v>
                </c:pt>
                <c:pt idx="180">
                  <c:v>7.2837739999999998E-3</c:v>
                </c:pt>
                <c:pt idx="181">
                  <c:v>6.1368400000000002E-3</c:v>
                </c:pt>
                <c:pt idx="182">
                  <c:v>3.2207550000000001E-3</c:v>
                </c:pt>
                <c:pt idx="183">
                  <c:v>4.2356599999999996E-3</c:v>
                </c:pt>
                <c:pt idx="184">
                  <c:v>3.7381599999999999E-3</c:v>
                </c:pt>
                <c:pt idx="185">
                  <c:v>4.9296699999999997E-3</c:v>
                </c:pt>
                <c:pt idx="186">
                  <c:v>6.2759909999999999E-3</c:v>
                </c:pt>
                <c:pt idx="187">
                  <c:v>6.7204719999999999E-3</c:v>
                </c:pt>
                <c:pt idx="188">
                  <c:v>7.3476419999999997E-3</c:v>
                </c:pt>
                <c:pt idx="189">
                  <c:v>4.7647640000000003E-3</c:v>
                </c:pt>
                <c:pt idx="190">
                  <c:v>6.7201420000000001E-3</c:v>
                </c:pt>
                <c:pt idx="191">
                  <c:v>6.6286319999999998E-3</c:v>
                </c:pt>
                <c:pt idx="192">
                  <c:v>6.157264E-3</c:v>
                </c:pt>
                <c:pt idx="193">
                  <c:v>6.712689E-3</c:v>
                </c:pt>
                <c:pt idx="194">
                  <c:v>7.3305660000000002E-3</c:v>
                </c:pt>
                <c:pt idx="195">
                  <c:v>6.2455189999999997E-3</c:v>
                </c:pt>
                <c:pt idx="196">
                  <c:v>3.9313680000000002E-3</c:v>
                </c:pt>
                <c:pt idx="197">
                  <c:v>4.2210850000000003E-3</c:v>
                </c:pt>
                <c:pt idx="198">
                  <c:v>5.0099059999999997E-3</c:v>
                </c:pt>
                <c:pt idx="199">
                  <c:v>6.1045279999999997E-3</c:v>
                </c:pt>
                <c:pt idx="200">
                  <c:v>6.8786790000000004E-3</c:v>
                </c:pt>
                <c:pt idx="201">
                  <c:v>6.767594E-3</c:v>
                </c:pt>
                <c:pt idx="202">
                  <c:v>7.0958490000000004E-3</c:v>
                </c:pt>
                <c:pt idx="203">
                  <c:v>5.2515089999999997E-3</c:v>
                </c:pt>
                <c:pt idx="204">
                  <c:v>6.6004719999999996E-3</c:v>
                </c:pt>
                <c:pt idx="205">
                  <c:v>7.0823580000000004E-3</c:v>
                </c:pt>
                <c:pt idx="206">
                  <c:v>7.0892919999999996E-3</c:v>
                </c:pt>
                <c:pt idx="207">
                  <c:v>6.6529249999999996E-3</c:v>
                </c:pt>
                <c:pt idx="208">
                  <c:v>6.7384910000000001E-3</c:v>
                </c:pt>
                <c:pt idx="209">
                  <c:v>6.1483019999999996E-3</c:v>
                </c:pt>
                <c:pt idx="210">
                  <c:v>3.4329249999999999E-3</c:v>
                </c:pt>
                <c:pt idx="211">
                  <c:v>3.6735380000000001E-3</c:v>
                </c:pt>
                <c:pt idx="212">
                  <c:v>3.8368400000000002E-3</c:v>
                </c:pt>
                <c:pt idx="213">
                  <c:v>5.4053770000000003E-3</c:v>
                </c:pt>
                <c:pt idx="214">
                  <c:v>6.2695750000000003E-3</c:v>
                </c:pt>
                <c:pt idx="215">
                  <c:v>7.2135849999999998E-3</c:v>
                </c:pt>
                <c:pt idx="216">
                  <c:v>7.4095280000000003E-3</c:v>
                </c:pt>
                <c:pt idx="217">
                  <c:v>5.4108020000000001E-3</c:v>
                </c:pt>
                <c:pt idx="218">
                  <c:v>6.115377E-3</c:v>
                </c:pt>
                <c:pt idx="219">
                  <c:v>6.7607550000000002E-3</c:v>
                </c:pt>
                <c:pt idx="220">
                  <c:v>6.5008490000000004E-3</c:v>
                </c:pt>
                <c:pt idx="221">
                  <c:v>6.823066E-3</c:v>
                </c:pt>
                <c:pt idx="222">
                  <c:v>7.6468869999999998E-3</c:v>
                </c:pt>
                <c:pt idx="223">
                  <c:v>6.7257549999999999E-3</c:v>
                </c:pt>
                <c:pt idx="224">
                  <c:v>3.3648609999999998E-3</c:v>
                </c:pt>
                <c:pt idx="225">
                  <c:v>2.7167699999999999E-3</c:v>
                </c:pt>
                <c:pt idx="226">
                  <c:v>4.3001430000000002E-3</c:v>
                </c:pt>
                <c:pt idx="227">
                  <c:v>4.0322220000000002E-3</c:v>
                </c:pt>
                <c:pt idx="228">
                  <c:v>5.8036529999999998E-3</c:v>
                </c:pt>
                <c:pt idx="229">
                  <c:v>5.4785779999999996E-3</c:v>
                </c:pt>
                <c:pt idx="230">
                  <c:v>5.1284410000000001E-3</c:v>
                </c:pt>
                <c:pt idx="231">
                  <c:v>2.9200680000000001E-3</c:v>
                </c:pt>
                <c:pt idx="232">
                  <c:v>5.0280769999999997E-3</c:v>
                </c:pt>
                <c:pt idx="233">
                  <c:v>4.93284E-3</c:v>
                </c:pt>
                <c:pt idx="234">
                  <c:v>5.6389680000000003E-3</c:v>
                </c:pt>
                <c:pt idx="235">
                  <c:v>5.9291769999999999E-3</c:v>
                </c:pt>
                <c:pt idx="236">
                  <c:v>6.1341060000000003E-3</c:v>
                </c:pt>
                <c:pt idx="237">
                  <c:v>5.0122709999999996E-3</c:v>
                </c:pt>
                <c:pt idx="238">
                  <c:v>2.938015E-3</c:v>
                </c:pt>
                <c:pt idx="239">
                  <c:v>2.896638E-3</c:v>
                </c:pt>
                <c:pt idx="240">
                  <c:v>3.5109080000000001E-3</c:v>
                </c:pt>
                <c:pt idx="241">
                  <c:v>3.8952589999999999E-3</c:v>
                </c:pt>
                <c:pt idx="242">
                  <c:v>3.993735E-3</c:v>
                </c:pt>
                <c:pt idx="243">
                  <c:v>5.4680960000000004E-3</c:v>
                </c:pt>
                <c:pt idx="244">
                  <c:v>4.7177340000000003E-3</c:v>
                </c:pt>
                <c:pt idx="245">
                  <c:v>3.672303E-3</c:v>
                </c:pt>
                <c:pt idx="246">
                  <c:v>5.2565859999999997E-3</c:v>
                </c:pt>
                <c:pt idx="247">
                  <c:v>6.0368770000000004E-3</c:v>
                </c:pt>
                <c:pt idx="248">
                  <c:v>5.5445579999999998E-3</c:v>
                </c:pt>
                <c:pt idx="249">
                  <c:v>5.1015339999999996E-3</c:v>
                </c:pt>
                <c:pt idx="250">
                  <c:v>4.6918919999999996E-3</c:v>
                </c:pt>
                <c:pt idx="251">
                  <c:v>4.9568390000000002E-3</c:v>
                </c:pt>
                <c:pt idx="252">
                  <c:v>2.6204430000000001E-3</c:v>
                </c:pt>
                <c:pt idx="253">
                  <c:v>3.2662139999999999E-3</c:v>
                </c:pt>
                <c:pt idx="254">
                  <c:v>4.4374130000000003E-3</c:v>
                </c:pt>
                <c:pt idx="255">
                  <c:v>5.7948740000000002E-3</c:v>
                </c:pt>
                <c:pt idx="256">
                  <c:v>5.7513950000000003E-3</c:v>
                </c:pt>
                <c:pt idx="257">
                  <c:v>4.6578050000000001E-3</c:v>
                </c:pt>
                <c:pt idx="258">
                  <c:v>5.7430490000000001E-3</c:v>
                </c:pt>
                <c:pt idx="259">
                  <c:v>4.6333989999999999E-3</c:v>
                </c:pt>
                <c:pt idx="260">
                  <c:v>5.5081000000000001E-3</c:v>
                </c:pt>
                <c:pt idx="261">
                  <c:v>5.4010009999999999E-3</c:v>
                </c:pt>
                <c:pt idx="262">
                  <c:v>6.5986630000000003E-3</c:v>
                </c:pt>
                <c:pt idx="263">
                  <c:v>6.0160150000000004E-3</c:v>
                </c:pt>
                <c:pt idx="264">
                  <c:v>6.415568E-3</c:v>
                </c:pt>
                <c:pt idx="265">
                  <c:v>6.1986819999999996E-3</c:v>
                </c:pt>
                <c:pt idx="266">
                  <c:v>3.1723820000000001E-3</c:v>
                </c:pt>
                <c:pt idx="267">
                  <c:v>3.4365160000000001E-3</c:v>
                </c:pt>
                <c:pt idx="268">
                  <c:v>3.3590040000000001E-3</c:v>
                </c:pt>
                <c:pt idx="269">
                  <c:v>4.3127E-3</c:v>
                </c:pt>
                <c:pt idx="270">
                  <c:v>5.2794590000000002E-3</c:v>
                </c:pt>
                <c:pt idx="271">
                  <c:v>5.2705540000000002E-3</c:v>
                </c:pt>
                <c:pt idx="272">
                  <c:v>5.7247000000000001E-3</c:v>
                </c:pt>
                <c:pt idx="273">
                  <c:v>4.0354370000000002E-3</c:v>
                </c:pt>
                <c:pt idx="274">
                  <c:v>5.0514050000000001E-3</c:v>
                </c:pt>
                <c:pt idx="275">
                  <c:v>5.8196560000000003E-3</c:v>
                </c:pt>
                <c:pt idx="276">
                  <c:v>4.9839699999999999E-3</c:v>
                </c:pt>
                <c:pt idx="277">
                  <c:v>5.5971980000000003E-3</c:v>
                </c:pt>
                <c:pt idx="278">
                  <c:v>5.7826420000000002E-3</c:v>
                </c:pt>
                <c:pt idx="279">
                  <c:v>4.9457700000000004E-3</c:v>
                </c:pt>
                <c:pt idx="280">
                  <c:v>2.9013419999999999E-3</c:v>
                </c:pt>
                <c:pt idx="281">
                  <c:v>2.8453900000000002E-3</c:v>
                </c:pt>
                <c:pt idx="282">
                  <c:v>3.7235129999999999E-3</c:v>
                </c:pt>
                <c:pt idx="283">
                  <c:v>3.7143660000000002E-3</c:v>
                </c:pt>
                <c:pt idx="284">
                  <c:v>5.797544E-3</c:v>
                </c:pt>
                <c:pt idx="285">
                  <c:v>5.9384930000000004E-3</c:v>
                </c:pt>
                <c:pt idx="286">
                  <c:v>5.6019160000000002E-3</c:v>
                </c:pt>
                <c:pt idx="287">
                  <c:v>3.6097500000000001E-3</c:v>
                </c:pt>
                <c:pt idx="288">
                  <c:v>4.689894E-3</c:v>
                </c:pt>
                <c:pt idx="289">
                  <c:v>4.8532790000000003E-3</c:v>
                </c:pt>
                <c:pt idx="290">
                  <c:v>5.8616739999999999E-3</c:v>
                </c:pt>
                <c:pt idx="291">
                  <c:v>6.0597000000000003E-3</c:v>
                </c:pt>
                <c:pt idx="292">
                  <c:v>6.055787E-3</c:v>
                </c:pt>
                <c:pt idx="293">
                  <c:v>4.6957759999999996E-3</c:v>
                </c:pt>
                <c:pt idx="294">
                  <c:v>2.4117019999999999E-3</c:v>
                </c:pt>
                <c:pt idx="295">
                  <c:v>2.5546449999999999E-3</c:v>
                </c:pt>
                <c:pt idx="296">
                  <c:v>3.09845E-3</c:v>
                </c:pt>
                <c:pt idx="297">
                  <c:v>4.1232999999999999E-3</c:v>
                </c:pt>
                <c:pt idx="298">
                  <c:v>4.4464459999999997E-3</c:v>
                </c:pt>
                <c:pt idx="299">
                  <c:v>6.3162940000000001E-3</c:v>
                </c:pt>
                <c:pt idx="300">
                  <c:v>5.7684479999999998E-3</c:v>
                </c:pt>
                <c:pt idx="301">
                  <c:v>3.9287829999999999E-3</c:v>
                </c:pt>
                <c:pt idx="302">
                  <c:v>5.4909620000000003E-3</c:v>
                </c:pt>
                <c:pt idx="303">
                  <c:v>6.0048549999999999E-3</c:v>
                </c:pt>
                <c:pt idx="304">
                  <c:v>5.3784920000000003E-3</c:v>
                </c:pt>
                <c:pt idx="305">
                  <c:v>5.4831569999999998E-3</c:v>
                </c:pt>
                <c:pt idx="306">
                  <c:v>4.9760510000000004E-3</c:v>
                </c:pt>
                <c:pt idx="307">
                  <c:v>4.9203980000000003E-3</c:v>
                </c:pt>
                <c:pt idx="308">
                  <c:v>2.2727239999999998E-3</c:v>
                </c:pt>
                <c:pt idx="309">
                  <c:v>2.6951660000000001E-3</c:v>
                </c:pt>
                <c:pt idx="310">
                  <c:v>3.8509619999999999E-3</c:v>
                </c:pt>
                <c:pt idx="311">
                  <c:v>5.3342219999999996E-3</c:v>
                </c:pt>
                <c:pt idx="312">
                  <c:v>5.737107E-3</c:v>
                </c:pt>
                <c:pt idx="313">
                  <c:v>5.5421150000000002E-3</c:v>
                </c:pt>
                <c:pt idx="314">
                  <c:v>6.156066E-3</c:v>
                </c:pt>
                <c:pt idx="315">
                  <c:v>5.2630309999999996E-3</c:v>
                </c:pt>
                <c:pt idx="316">
                  <c:v>5.0549439999999996E-3</c:v>
                </c:pt>
                <c:pt idx="317">
                  <c:v>5.5209309999999998E-3</c:v>
                </c:pt>
                <c:pt idx="318">
                  <c:v>6.2346839999999999E-3</c:v>
                </c:pt>
                <c:pt idx="319">
                  <c:v>5.712076E-3</c:v>
                </c:pt>
                <c:pt idx="320">
                  <c:v>6.395904E-3</c:v>
                </c:pt>
                <c:pt idx="321">
                  <c:v>5.4541449999999997E-3</c:v>
                </c:pt>
                <c:pt idx="322">
                  <c:v>2.6477720000000001E-3</c:v>
                </c:pt>
                <c:pt idx="323">
                  <c:v>2.7940999999999999E-3</c:v>
                </c:pt>
                <c:pt idx="324">
                  <c:v>3.054261E-3</c:v>
                </c:pt>
                <c:pt idx="325">
                  <c:v>3.8899450000000001E-3</c:v>
                </c:pt>
                <c:pt idx="326">
                  <c:v>5.3395550000000002E-3</c:v>
                </c:pt>
                <c:pt idx="327">
                  <c:v>5.4001860000000004E-3</c:v>
                </c:pt>
                <c:pt idx="328">
                  <c:v>6.268226E-3</c:v>
                </c:pt>
                <c:pt idx="329">
                  <c:v>4.1435029999999998E-3</c:v>
                </c:pt>
                <c:pt idx="330">
                  <c:v>5.1994889999999998E-3</c:v>
                </c:pt>
                <c:pt idx="331">
                  <c:v>5.598993E-3</c:v>
                </c:pt>
                <c:pt idx="332">
                  <c:v>5.0882760000000001E-3</c:v>
                </c:pt>
                <c:pt idx="333">
                  <c:v>5.7285579999999999E-3</c:v>
                </c:pt>
                <c:pt idx="334">
                  <c:v>6.2481890000000003E-3</c:v>
                </c:pt>
                <c:pt idx="335">
                  <c:v>5.2015280000000004E-3</c:v>
                </c:pt>
                <c:pt idx="336">
                  <c:v>3.328194E-3</c:v>
                </c:pt>
                <c:pt idx="337">
                  <c:v>2.8631939999999999E-3</c:v>
                </c:pt>
                <c:pt idx="338">
                  <c:v>3.9337499999999997E-3</c:v>
                </c:pt>
                <c:pt idx="339">
                  <c:v>4.5431020000000003E-3</c:v>
                </c:pt>
                <c:pt idx="340">
                  <c:v>5.2721759999999999E-3</c:v>
                </c:pt>
                <c:pt idx="341">
                  <c:v>5.631713E-3</c:v>
                </c:pt>
                <c:pt idx="342">
                  <c:v>4.2969439999999996E-3</c:v>
                </c:pt>
                <c:pt idx="343">
                  <c:v>3.429769E-3</c:v>
                </c:pt>
                <c:pt idx="344">
                  <c:v>5.0390740000000002E-3</c:v>
                </c:pt>
                <c:pt idx="345">
                  <c:v>5.1639349999999997E-3</c:v>
                </c:pt>
                <c:pt idx="346">
                  <c:v>5.7267129999999996E-3</c:v>
                </c:pt>
                <c:pt idx="347">
                  <c:v>5.2538430000000002E-3</c:v>
                </c:pt>
                <c:pt idx="348">
                  <c:v>6.063611E-3</c:v>
                </c:pt>
                <c:pt idx="349">
                  <c:v>5.2688889999999997E-3</c:v>
                </c:pt>
                <c:pt idx="350">
                  <c:v>3.1539350000000001E-3</c:v>
                </c:pt>
                <c:pt idx="351">
                  <c:v>3.6150000000000002E-3</c:v>
                </c:pt>
                <c:pt idx="352">
                  <c:v>3.966481E-3</c:v>
                </c:pt>
                <c:pt idx="353">
                  <c:v>5.0074539999999997E-3</c:v>
                </c:pt>
                <c:pt idx="354">
                  <c:v>6.3533330000000001E-3</c:v>
                </c:pt>
                <c:pt idx="355">
                  <c:v>5.1144909999999997E-3</c:v>
                </c:pt>
                <c:pt idx="356">
                  <c:v>4.7429170000000001E-3</c:v>
                </c:pt>
                <c:pt idx="357">
                  <c:v>3.9406019999999996E-3</c:v>
                </c:pt>
                <c:pt idx="358">
                  <c:v>5.2341200000000001E-3</c:v>
                </c:pt>
                <c:pt idx="359">
                  <c:v>5.9552779999999996E-3</c:v>
                </c:pt>
                <c:pt idx="360">
                  <c:v>5.4173149999999998E-3</c:v>
                </c:pt>
                <c:pt idx="361">
                  <c:v>5.9759260000000003E-3</c:v>
                </c:pt>
                <c:pt idx="362">
                  <c:v>5.8526849999999998E-3</c:v>
                </c:pt>
                <c:pt idx="363">
                  <c:v>5.319491E-3</c:v>
                </c:pt>
                <c:pt idx="364">
                  <c:v>3.515093E-3</c:v>
                </c:pt>
                <c:pt idx="365">
                  <c:v>3.6527780000000002E-3</c:v>
                </c:pt>
                <c:pt idx="366">
                  <c:v>4.4577779999999999E-3</c:v>
                </c:pt>
                <c:pt idx="367">
                  <c:v>6.7221759999999998E-3</c:v>
                </c:pt>
                <c:pt idx="368">
                  <c:v>5.741019E-3</c:v>
                </c:pt>
                <c:pt idx="369">
                  <c:v>5.8094440000000004E-3</c:v>
                </c:pt>
                <c:pt idx="370">
                  <c:v>4.7129629999999997E-3</c:v>
                </c:pt>
                <c:pt idx="371">
                  <c:v>4.5861570000000004E-3</c:v>
                </c:pt>
                <c:pt idx="372">
                  <c:v>5.2753239999999996E-3</c:v>
                </c:pt>
                <c:pt idx="373">
                  <c:v>5.5464349999999997E-3</c:v>
                </c:pt>
                <c:pt idx="374">
                  <c:v>5.6232410000000002E-3</c:v>
                </c:pt>
                <c:pt idx="375">
                  <c:v>5.5694439999999998E-3</c:v>
                </c:pt>
                <c:pt idx="376">
                  <c:v>4.6763890000000004E-3</c:v>
                </c:pt>
                <c:pt idx="377">
                  <c:v>5.6725459999999997E-3</c:v>
                </c:pt>
                <c:pt idx="378">
                  <c:v>3.666019E-3</c:v>
                </c:pt>
                <c:pt idx="379">
                  <c:v>3.760046E-3</c:v>
                </c:pt>
                <c:pt idx="380">
                  <c:v>4.1699069999999996E-3</c:v>
                </c:pt>
                <c:pt idx="381">
                  <c:v>5.8574999999999999E-3</c:v>
                </c:pt>
                <c:pt idx="382">
                  <c:v>5.4098150000000001E-3</c:v>
                </c:pt>
                <c:pt idx="383">
                  <c:v>5.644769E-3</c:v>
                </c:pt>
                <c:pt idx="384">
                  <c:v>5.4639349999999996E-3</c:v>
                </c:pt>
                <c:pt idx="385">
                  <c:v>5.2109720000000003E-3</c:v>
                </c:pt>
                <c:pt idx="386">
                  <c:v>5.662917E-3</c:v>
                </c:pt>
                <c:pt idx="387">
                  <c:v>5.9488429999999997E-3</c:v>
                </c:pt>
                <c:pt idx="388">
                  <c:v>5.709815E-3</c:v>
                </c:pt>
                <c:pt idx="389">
                  <c:v>5.5980559999999997E-3</c:v>
                </c:pt>
                <c:pt idx="390">
                  <c:v>6.009398E-3</c:v>
                </c:pt>
                <c:pt idx="391">
                  <c:v>6.0070369999999998E-3</c:v>
                </c:pt>
                <c:pt idx="392">
                  <c:v>3.238243E-3</c:v>
                </c:pt>
                <c:pt idx="393">
                  <c:v>2.785811E-3</c:v>
                </c:pt>
                <c:pt idx="394">
                  <c:v>3.827432E-3</c:v>
                </c:pt>
                <c:pt idx="395">
                  <c:v>4.4203150000000002E-3</c:v>
                </c:pt>
                <c:pt idx="396">
                  <c:v>5.1296850000000001E-3</c:v>
                </c:pt>
                <c:pt idx="397">
                  <c:v>5.479505E-3</c:v>
                </c:pt>
                <c:pt idx="398">
                  <c:v>4.1808110000000004E-3</c:v>
                </c:pt>
                <c:pt idx="399">
                  <c:v>3.337072E-3</c:v>
                </c:pt>
                <c:pt idx="400">
                  <c:v>4.9028830000000002E-3</c:v>
                </c:pt>
                <c:pt idx="401">
                  <c:v>5.0243689999999999E-3</c:v>
                </c:pt>
                <c:pt idx="402">
                  <c:v>5.5719369999999999E-3</c:v>
                </c:pt>
                <c:pt idx="403">
                  <c:v>5.1118470000000001E-3</c:v>
                </c:pt>
                <c:pt idx="404">
                  <c:v>5.8997299999999997E-3</c:v>
                </c:pt>
                <c:pt idx="405">
                  <c:v>5.1264860000000004E-3</c:v>
                </c:pt>
                <c:pt idx="406">
                  <c:v>3.0686939999999998E-3</c:v>
                </c:pt>
                <c:pt idx="407">
                  <c:v>3.517297E-3</c:v>
                </c:pt>
                <c:pt idx="408">
                  <c:v>3.8592790000000002E-3</c:v>
                </c:pt>
                <c:pt idx="409">
                  <c:v>4.8721169999999996E-3</c:v>
                </c:pt>
                <c:pt idx="410">
                  <c:v>6.1816220000000003E-3</c:v>
                </c:pt>
                <c:pt idx="411">
                  <c:v>4.9762610000000001E-3</c:v>
                </c:pt>
                <c:pt idx="412">
                  <c:v>4.61473E-3</c:v>
                </c:pt>
                <c:pt idx="413">
                  <c:v>3.8340990000000001E-3</c:v>
                </c:pt>
                <c:pt idx="414">
                  <c:v>5.0926579999999999E-3</c:v>
                </c:pt>
                <c:pt idx="415">
                  <c:v>5.794324E-3</c:v>
                </c:pt>
                <c:pt idx="416">
                  <c:v>5.2709009999999997E-3</c:v>
                </c:pt>
                <c:pt idx="417">
                  <c:v>5.8144140000000004E-3</c:v>
                </c:pt>
                <c:pt idx="418">
                  <c:v>5.6945049999999999E-3</c:v>
                </c:pt>
                <c:pt idx="419">
                  <c:v>5.1757210000000003E-3</c:v>
                </c:pt>
                <c:pt idx="420">
                  <c:v>3.4200900000000002E-3</c:v>
                </c:pt>
                <c:pt idx="421">
                  <c:v>3.5540540000000001E-3</c:v>
                </c:pt>
                <c:pt idx="422">
                  <c:v>4.3372970000000004E-3</c:v>
                </c:pt>
                <c:pt idx="423">
                  <c:v>6.5404950000000003E-3</c:v>
                </c:pt>
                <c:pt idx="424">
                  <c:v>5.5858560000000002E-3</c:v>
                </c:pt>
                <c:pt idx="425">
                  <c:v>5.6524319999999998E-3</c:v>
                </c:pt>
                <c:pt idx="426">
                  <c:v>4.585586E-3</c:v>
                </c:pt>
                <c:pt idx="427">
                  <c:v>4.4622070000000002E-3</c:v>
                </c:pt>
                <c:pt idx="428">
                  <c:v>5.1327480000000003E-3</c:v>
                </c:pt>
                <c:pt idx="429">
                  <c:v>5.3965319999999999E-3</c:v>
                </c:pt>
                <c:pt idx="430">
                  <c:v>5.4712609999999998E-3</c:v>
                </c:pt>
                <c:pt idx="431">
                  <c:v>5.4189190000000003E-3</c:v>
                </c:pt>
                <c:pt idx="432">
                  <c:v>4.5500000000000002E-3</c:v>
                </c:pt>
                <c:pt idx="433">
                  <c:v>5.5192339999999996E-3</c:v>
                </c:pt>
                <c:pt idx="434">
                  <c:v>3.5669370000000001E-3</c:v>
                </c:pt>
                <c:pt idx="435">
                  <c:v>3.6584230000000001E-3</c:v>
                </c:pt>
                <c:pt idx="436">
                  <c:v>4.0572070000000002E-3</c:v>
                </c:pt>
                <c:pt idx="437">
                  <c:v>5.6991890000000003E-3</c:v>
                </c:pt>
                <c:pt idx="438">
                  <c:v>5.2636039999999999E-3</c:v>
                </c:pt>
                <c:pt idx="439">
                  <c:v>5.4922069999999998E-3</c:v>
                </c:pt>
                <c:pt idx="440">
                  <c:v>5.3162610000000001E-3</c:v>
                </c:pt>
                <c:pt idx="441">
                  <c:v>5.0701349999999999E-3</c:v>
                </c:pt>
                <c:pt idx="442">
                  <c:v>5.5098650000000001E-3</c:v>
                </c:pt>
                <c:pt idx="443">
                  <c:v>5.7880630000000004E-3</c:v>
                </c:pt>
                <c:pt idx="444">
                  <c:v>5.5554949999999997E-3</c:v>
                </c:pt>
                <c:pt idx="445">
                  <c:v>5.446757E-3</c:v>
                </c:pt>
                <c:pt idx="446">
                  <c:v>5.8469819999999997E-3</c:v>
                </c:pt>
                <c:pt idx="447">
                  <c:v>5.8446849999999996E-3</c:v>
                </c:pt>
                <c:pt idx="448">
                  <c:v>4.2060309999999998E-3</c:v>
                </c:pt>
                <c:pt idx="449">
                  <c:v>2.9751550000000002E-3</c:v>
                </c:pt>
                <c:pt idx="450">
                  <c:v>4.6397419999999997E-3</c:v>
                </c:pt>
                <c:pt idx="451">
                  <c:v>4.8484019999999999E-3</c:v>
                </c:pt>
                <c:pt idx="452">
                  <c:v>6.2445360000000002E-3</c:v>
                </c:pt>
                <c:pt idx="453">
                  <c:v>7.3155670000000003E-3</c:v>
                </c:pt>
                <c:pt idx="454">
                  <c:v>7.3238660000000001E-3</c:v>
                </c:pt>
                <c:pt idx="455">
                  <c:v>4.966959E-3</c:v>
                </c:pt>
                <c:pt idx="456">
                  <c:v>6.1332469999999997E-3</c:v>
                </c:pt>
                <c:pt idx="457">
                  <c:v>6.2690209999999996E-3</c:v>
                </c:pt>
                <c:pt idx="458">
                  <c:v>6.7979900000000003E-3</c:v>
                </c:pt>
                <c:pt idx="459">
                  <c:v>6.6545880000000003E-3</c:v>
                </c:pt>
                <c:pt idx="460">
                  <c:v>7.4148970000000002E-3</c:v>
                </c:pt>
                <c:pt idx="461">
                  <c:v>6.327371E-3</c:v>
                </c:pt>
                <c:pt idx="462">
                  <c:v>3.3412889999999999E-3</c:v>
                </c:pt>
                <c:pt idx="463">
                  <c:v>4.9443810000000003E-3</c:v>
                </c:pt>
                <c:pt idx="464">
                  <c:v>3.6355670000000001E-3</c:v>
                </c:pt>
                <c:pt idx="465">
                  <c:v>5.7124740000000004E-3</c:v>
                </c:pt>
                <c:pt idx="466">
                  <c:v>7.3089690000000002E-3</c:v>
                </c:pt>
                <c:pt idx="467">
                  <c:v>6.8038660000000004E-3</c:v>
                </c:pt>
                <c:pt idx="468">
                  <c:v>7.0046910000000004E-3</c:v>
                </c:pt>
                <c:pt idx="469">
                  <c:v>5.2884539999999997E-3</c:v>
                </c:pt>
                <c:pt idx="470">
                  <c:v>6.3526800000000003E-3</c:v>
                </c:pt>
                <c:pt idx="471">
                  <c:v>6.7924229999999997E-3</c:v>
                </c:pt>
                <c:pt idx="472">
                  <c:v>6.3476799999999996E-3</c:v>
                </c:pt>
                <c:pt idx="473">
                  <c:v>6.4161340000000004E-3</c:v>
                </c:pt>
                <c:pt idx="474">
                  <c:v>7.6213920000000003E-3</c:v>
                </c:pt>
                <c:pt idx="475">
                  <c:v>6.4854120000000003E-3</c:v>
                </c:pt>
                <c:pt idx="476">
                  <c:v>3.8049479999999998E-3</c:v>
                </c:pt>
                <c:pt idx="477">
                  <c:v>3.8244329999999999E-3</c:v>
                </c:pt>
                <c:pt idx="478">
                  <c:v>5.6019590000000001E-3</c:v>
                </c:pt>
                <c:pt idx="479">
                  <c:v>6.8509280000000001E-3</c:v>
                </c:pt>
                <c:pt idx="480">
                  <c:v>7.0617529999999996E-3</c:v>
                </c:pt>
                <c:pt idx="481">
                  <c:v>8.0245879999999992E-3</c:v>
                </c:pt>
                <c:pt idx="482">
                  <c:v>7.4357729999999997E-3</c:v>
                </c:pt>
                <c:pt idx="483">
                  <c:v>5.4745879999999999E-3</c:v>
                </c:pt>
                <c:pt idx="484">
                  <c:v>5.7744850000000002E-3</c:v>
                </c:pt>
                <c:pt idx="485">
                  <c:v>7.2400520000000003E-3</c:v>
                </c:pt>
                <c:pt idx="486">
                  <c:v>6.5357729999999999E-3</c:v>
                </c:pt>
                <c:pt idx="487">
                  <c:v>6.5021649999999999E-3</c:v>
                </c:pt>
                <c:pt idx="488">
                  <c:v>6.8217010000000003E-3</c:v>
                </c:pt>
                <c:pt idx="489">
                  <c:v>6.6593809999999998E-3</c:v>
                </c:pt>
                <c:pt idx="490">
                  <c:v>4.626598E-3</c:v>
                </c:pt>
                <c:pt idx="491">
                  <c:v>4.344072E-3</c:v>
                </c:pt>
                <c:pt idx="492">
                  <c:v>4.4623199999999997E-3</c:v>
                </c:pt>
                <c:pt idx="493">
                  <c:v>6.2961340000000001E-3</c:v>
                </c:pt>
                <c:pt idx="494">
                  <c:v>6.6313919999999998E-3</c:v>
                </c:pt>
                <c:pt idx="495">
                  <c:v>7.0120099999999999E-3</c:v>
                </c:pt>
                <c:pt idx="496">
                  <c:v>7.3453609999999999E-3</c:v>
                </c:pt>
                <c:pt idx="497">
                  <c:v>5.8116490000000003E-3</c:v>
                </c:pt>
                <c:pt idx="498">
                  <c:v>6.364588E-3</c:v>
                </c:pt>
                <c:pt idx="499">
                  <c:v>6.6757220000000003E-3</c:v>
                </c:pt>
                <c:pt idx="500">
                  <c:v>5.6173710000000003E-3</c:v>
                </c:pt>
                <c:pt idx="501">
                  <c:v>6.4767009999999996E-3</c:v>
                </c:pt>
                <c:pt idx="502">
                  <c:v>7.3552579999999999E-3</c:v>
                </c:pt>
                <c:pt idx="503">
                  <c:v>6.9375260000000003E-3</c:v>
                </c:pt>
                <c:pt idx="504">
                  <c:v>3.2841350000000001E-3</c:v>
                </c:pt>
                <c:pt idx="505">
                  <c:v>2.53601E-3</c:v>
                </c:pt>
                <c:pt idx="506">
                  <c:v>3.9091350000000002E-3</c:v>
                </c:pt>
                <c:pt idx="507">
                  <c:v>4.3750000000000004E-3</c:v>
                </c:pt>
                <c:pt idx="508">
                  <c:v>5.6691349999999996E-3</c:v>
                </c:pt>
                <c:pt idx="509">
                  <c:v>7.1222120000000002E-3</c:v>
                </c:pt>
                <c:pt idx="510">
                  <c:v>6.8687499999999999E-3</c:v>
                </c:pt>
                <c:pt idx="511">
                  <c:v>4.1076439999999997E-3</c:v>
                </c:pt>
                <c:pt idx="512">
                  <c:v>5.7021629999999997E-3</c:v>
                </c:pt>
                <c:pt idx="513">
                  <c:v>5.6222599999999996E-3</c:v>
                </c:pt>
                <c:pt idx="514">
                  <c:v>6.3705289999999998E-3</c:v>
                </c:pt>
                <c:pt idx="515">
                  <c:v>6.318606E-3</c:v>
                </c:pt>
                <c:pt idx="516">
                  <c:v>7.1724520000000002E-3</c:v>
                </c:pt>
                <c:pt idx="517">
                  <c:v>5.4652399999999997E-3</c:v>
                </c:pt>
                <c:pt idx="518">
                  <c:v>2.557115E-3</c:v>
                </c:pt>
                <c:pt idx="519">
                  <c:v>3.956635E-3</c:v>
                </c:pt>
                <c:pt idx="520">
                  <c:v>2.9727400000000002E-3</c:v>
                </c:pt>
                <c:pt idx="521">
                  <c:v>3.9524039999999996E-3</c:v>
                </c:pt>
                <c:pt idx="522">
                  <c:v>6.5352400000000003E-3</c:v>
                </c:pt>
                <c:pt idx="523">
                  <c:v>6.5001440000000002E-3</c:v>
                </c:pt>
                <c:pt idx="524">
                  <c:v>6.6325480000000003E-3</c:v>
                </c:pt>
                <c:pt idx="525">
                  <c:v>4.3709619999999999E-3</c:v>
                </c:pt>
                <c:pt idx="526">
                  <c:v>5.9422119999999997E-3</c:v>
                </c:pt>
                <c:pt idx="527">
                  <c:v>6.3114419999999996E-3</c:v>
                </c:pt>
                <c:pt idx="528">
                  <c:v>5.3222119999999998E-3</c:v>
                </c:pt>
                <c:pt idx="529">
                  <c:v>6.3982689999999998E-3</c:v>
                </c:pt>
                <c:pt idx="530">
                  <c:v>7.1999519999999999E-3</c:v>
                </c:pt>
                <c:pt idx="531">
                  <c:v>6.1507690000000004E-3</c:v>
                </c:pt>
                <c:pt idx="532">
                  <c:v>2.9634129999999998E-3</c:v>
                </c:pt>
                <c:pt idx="533">
                  <c:v>3.1812020000000002E-3</c:v>
                </c:pt>
                <c:pt idx="534">
                  <c:v>4.8654329999999997E-3</c:v>
                </c:pt>
                <c:pt idx="535">
                  <c:v>6.6342789999999999E-3</c:v>
                </c:pt>
                <c:pt idx="536">
                  <c:v>6.29226E-3</c:v>
                </c:pt>
                <c:pt idx="537">
                  <c:v>7.4974999999999998E-3</c:v>
                </c:pt>
                <c:pt idx="538">
                  <c:v>7.1696629999999997E-3</c:v>
                </c:pt>
                <c:pt idx="539">
                  <c:v>5.4760579999999998E-3</c:v>
                </c:pt>
                <c:pt idx="540">
                  <c:v>5.2995669999999998E-3</c:v>
                </c:pt>
                <c:pt idx="541">
                  <c:v>6.7459130000000001E-3</c:v>
                </c:pt>
                <c:pt idx="542">
                  <c:v>6.3533169999999998E-3</c:v>
                </c:pt>
                <c:pt idx="543">
                  <c:v>6.2804810000000001E-3</c:v>
                </c:pt>
                <c:pt idx="544">
                  <c:v>6.4075E-3</c:v>
                </c:pt>
                <c:pt idx="545">
                  <c:v>6.2593750000000002E-3</c:v>
                </c:pt>
                <c:pt idx="546">
                  <c:v>3.7440379999999999E-3</c:v>
                </c:pt>
                <c:pt idx="547">
                  <c:v>3.7826919999999998E-3</c:v>
                </c:pt>
                <c:pt idx="548">
                  <c:v>3.5241349999999999E-3</c:v>
                </c:pt>
                <c:pt idx="549">
                  <c:v>5.4896149999999998E-3</c:v>
                </c:pt>
                <c:pt idx="550">
                  <c:v>5.1969709999999999E-3</c:v>
                </c:pt>
                <c:pt idx="551">
                  <c:v>6.6982689999999998E-3</c:v>
                </c:pt>
                <c:pt idx="552">
                  <c:v>6.4735579999999999E-3</c:v>
                </c:pt>
                <c:pt idx="553">
                  <c:v>4.9885099999999998E-3</c:v>
                </c:pt>
                <c:pt idx="554">
                  <c:v>5.6150000000000002E-3</c:v>
                </c:pt>
                <c:pt idx="555">
                  <c:v>6.1950959999999998E-3</c:v>
                </c:pt>
                <c:pt idx="556">
                  <c:v>5.0760099999999997E-3</c:v>
                </c:pt>
                <c:pt idx="557">
                  <c:v>5.9572119999999999E-3</c:v>
                </c:pt>
                <c:pt idx="558">
                  <c:v>6.8727399999999996E-3</c:v>
                </c:pt>
                <c:pt idx="559">
                  <c:v>6.1523560000000003E-3</c:v>
                </c:pt>
              </c:numCache>
            </c:numRef>
          </c:xVal>
          <c:yVal>
            <c:numRef>
              <c:f>New_NDVI_GDD!$N$4:$N$563</c:f>
              <c:numCache>
                <c:formatCode>General</c:formatCode>
                <c:ptCount val="560"/>
                <c:pt idx="0">
                  <c:v>1430.14</c:v>
                </c:pt>
                <c:pt idx="1">
                  <c:v>830.65</c:v>
                </c:pt>
                <c:pt idx="2">
                  <c:v>2716.41</c:v>
                </c:pt>
                <c:pt idx="3">
                  <c:v>1802.78</c:v>
                </c:pt>
                <c:pt idx="4">
                  <c:v>3418.78</c:v>
                </c:pt>
                <c:pt idx="5">
                  <c:v>3360.51</c:v>
                </c:pt>
                <c:pt idx="6">
                  <c:v>2641.11</c:v>
                </c:pt>
                <c:pt idx="7">
                  <c:v>2441.54</c:v>
                </c:pt>
                <c:pt idx="8">
                  <c:v>3335.86</c:v>
                </c:pt>
                <c:pt idx="9">
                  <c:v>3208.32</c:v>
                </c:pt>
                <c:pt idx="10">
                  <c:v>2894.28</c:v>
                </c:pt>
                <c:pt idx="11">
                  <c:v>2893.83</c:v>
                </c:pt>
                <c:pt idx="12">
                  <c:v>2309.65</c:v>
                </c:pt>
                <c:pt idx="13">
                  <c:v>3207.53</c:v>
                </c:pt>
                <c:pt idx="14">
                  <c:v>1537.83</c:v>
                </c:pt>
                <c:pt idx="15">
                  <c:v>1659.43</c:v>
                </c:pt>
                <c:pt idx="16">
                  <c:v>2496.3200000000002</c:v>
                </c:pt>
                <c:pt idx="17">
                  <c:v>2330.5100000000002</c:v>
                </c:pt>
                <c:pt idx="18">
                  <c:v>2607.08</c:v>
                </c:pt>
                <c:pt idx="19">
                  <c:v>2501.13</c:v>
                </c:pt>
                <c:pt idx="20">
                  <c:v>2251.58</c:v>
                </c:pt>
                <c:pt idx="21">
                  <c:v>940.82</c:v>
                </c:pt>
                <c:pt idx="22">
                  <c:v>2885.6</c:v>
                </c:pt>
                <c:pt idx="23">
                  <c:v>2966.14</c:v>
                </c:pt>
                <c:pt idx="24">
                  <c:v>3107.52</c:v>
                </c:pt>
                <c:pt idx="25">
                  <c:v>2601.77</c:v>
                </c:pt>
                <c:pt idx="26">
                  <c:v>2202.31</c:v>
                </c:pt>
                <c:pt idx="27">
                  <c:v>2608.89</c:v>
                </c:pt>
                <c:pt idx="28">
                  <c:v>982.41</c:v>
                </c:pt>
                <c:pt idx="29">
                  <c:v>2361.9699999999998</c:v>
                </c:pt>
                <c:pt idx="30">
                  <c:v>2502.5100000000002</c:v>
                </c:pt>
                <c:pt idx="31">
                  <c:v>2011.36</c:v>
                </c:pt>
                <c:pt idx="32">
                  <c:v>2571.1</c:v>
                </c:pt>
                <c:pt idx="33">
                  <c:v>2598.39</c:v>
                </c:pt>
                <c:pt idx="34">
                  <c:v>2554.8000000000002</c:v>
                </c:pt>
                <c:pt idx="35">
                  <c:v>2048.0100000000002</c:v>
                </c:pt>
                <c:pt idx="36">
                  <c:v>3981.37</c:v>
                </c:pt>
                <c:pt idx="37">
                  <c:v>2812</c:v>
                </c:pt>
                <c:pt idx="38">
                  <c:v>2818.83</c:v>
                </c:pt>
                <c:pt idx="39">
                  <c:v>2972.37</c:v>
                </c:pt>
                <c:pt idx="40">
                  <c:v>2103.86</c:v>
                </c:pt>
                <c:pt idx="41">
                  <c:v>1974.03</c:v>
                </c:pt>
                <c:pt idx="42">
                  <c:v>1800.23</c:v>
                </c:pt>
                <c:pt idx="43">
                  <c:v>2812.72</c:v>
                </c:pt>
                <c:pt idx="44">
                  <c:v>1471.93</c:v>
                </c:pt>
                <c:pt idx="45">
                  <c:v>2664</c:v>
                </c:pt>
                <c:pt idx="46">
                  <c:v>1921.92</c:v>
                </c:pt>
                <c:pt idx="47">
                  <c:v>3162.59</c:v>
                </c:pt>
                <c:pt idx="48">
                  <c:v>3329.84</c:v>
                </c:pt>
                <c:pt idx="49">
                  <c:v>2732.71</c:v>
                </c:pt>
                <c:pt idx="50">
                  <c:v>3008.55</c:v>
                </c:pt>
                <c:pt idx="51">
                  <c:v>3332.43</c:v>
                </c:pt>
                <c:pt idx="52">
                  <c:v>3672.36</c:v>
                </c:pt>
                <c:pt idx="53">
                  <c:v>3491.1</c:v>
                </c:pt>
                <c:pt idx="54">
                  <c:v>2920.49</c:v>
                </c:pt>
                <c:pt idx="55">
                  <c:v>3763.31</c:v>
                </c:pt>
                <c:pt idx="56">
                  <c:v>2142.42</c:v>
                </c:pt>
                <c:pt idx="57">
                  <c:v>772.01</c:v>
                </c:pt>
                <c:pt idx="58">
                  <c:v>3285.61</c:v>
                </c:pt>
                <c:pt idx="59">
                  <c:v>2850.91</c:v>
                </c:pt>
                <c:pt idx="60">
                  <c:v>4684.25</c:v>
                </c:pt>
                <c:pt idx="61">
                  <c:v>4641.91</c:v>
                </c:pt>
                <c:pt idx="62">
                  <c:v>5315.12</c:v>
                </c:pt>
                <c:pt idx="63">
                  <c:v>2646.27</c:v>
                </c:pt>
                <c:pt idx="64">
                  <c:v>4358.2299999999996</c:v>
                </c:pt>
                <c:pt idx="65">
                  <c:v>4259.4399999999996</c:v>
                </c:pt>
                <c:pt idx="66">
                  <c:v>5277.02</c:v>
                </c:pt>
                <c:pt idx="67">
                  <c:v>5247.38</c:v>
                </c:pt>
                <c:pt idx="68">
                  <c:v>5384.28</c:v>
                </c:pt>
                <c:pt idx="69">
                  <c:v>4307.42</c:v>
                </c:pt>
                <c:pt idx="70">
                  <c:v>1589.17</c:v>
                </c:pt>
                <c:pt idx="71">
                  <c:v>1563.77</c:v>
                </c:pt>
                <c:pt idx="72">
                  <c:v>2745.06</c:v>
                </c:pt>
                <c:pt idx="73">
                  <c:v>2431.75</c:v>
                </c:pt>
                <c:pt idx="74">
                  <c:v>3240.45</c:v>
                </c:pt>
                <c:pt idx="75">
                  <c:v>5521.18</c:v>
                </c:pt>
                <c:pt idx="76">
                  <c:v>5483.07</c:v>
                </c:pt>
                <c:pt idx="77">
                  <c:v>3322.3</c:v>
                </c:pt>
                <c:pt idx="78">
                  <c:v>5233.26</c:v>
                </c:pt>
                <c:pt idx="79">
                  <c:v>5202.21</c:v>
                </c:pt>
                <c:pt idx="80">
                  <c:v>4966.5200000000004</c:v>
                </c:pt>
                <c:pt idx="81">
                  <c:v>5260.08</c:v>
                </c:pt>
                <c:pt idx="82">
                  <c:v>5629.85</c:v>
                </c:pt>
                <c:pt idx="83">
                  <c:v>5569.16</c:v>
                </c:pt>
                <c:pt idx="84">
                  <c:v>2273.6799999999998</c:v>
                </c:pt>
                <c:pt idx="85">
                  <c:v>2721.07</c:v>
                </c:pt>
                <c:pt idx="86">
                  <c:v>3908.01</c:v>
                </c:pt>
                <c:pt idx="87">
                  <c:v>4409.04</c:v>
                </c:pt>
                <c:pt idx="88">
                  <c:v>4811.2700000000004</c:v>
                </c:pt>
                <c:pt idx="89">
                  <c:v>5039.91</c:v>
                </c:pt>
                <c:pt idx="90">
                  <c:v>5387.1</c:v>
                </c:pt>
                <c:pt idx="91">
                  <c:v>4486.66</c:v>
                </c:pt>
                <c:pt idx="92">
                  <c:v>4980.63</c:v>
                </c:pt>
                <c:pt idx="93">
                  <c:v>4852.2</c:v>
                </c:pt>
                <c:pt idx="94">
                  <c:v>5346.17</c:v>
                </c:pt>
                <c:pt idx="95">
                  <c:v>5000.3900000000003</c:v>
                </c:pt>
                <c:pt idx="96">
                  <c:v>5325</c:v>
                </c:pt>
                <c:pt idx="97">
                  <c:v>4898.78</c:v>
                </c:pt>
                <c:pt idx="98">
                  <c:v>2248.27</c:v>
                </c:pt>
                <c:pt idx="99">
                  <c:v>2695.67</c:v>
                </c:pt>
                <c:pt idx="100">
                  <c:v>2852.33</c:v>
                </c:pt>
                <c:pt idx="101">
                  <c:v>3549.53</c:v>
                </c:pt>
                <c:pt idx="102">
                  <c:v>4948.17</c:v>
                </c:pt>
                <c:pt idx="103">
                  <c:v>5272.78</c:v>
                </c:pt>
                <c:pt idx="104">
                  <c:v>5267.14</c:v>
                </c:pt>
                <c:pt idx="105">
                  <c:v>4126.7700000000004</c:v>
                </c:pt>
                <c:pt idx="106">
                  <c:v>4698.3599999999997</c:v>
                </c:pt>
                <c:pt idx="107">
                  <c:v>5175.3999999999996</c:v>
                </c:pt>
                <c:pt idx="108">
                  <c:v>4222.74</c:v>
                </c:pt>
                <c:pt idx="109">
                  <c:v>5381.45</c:v>
                </c:pt>
                <c:pt idx="110">
                  <c:v>5377.22</c:v>
                </c:pt>
                <c:pt idx="111">
                  <c:v>5007.45</c:v>
                </c:pt>
                <c:pt idx="112">
                  <c:v>2142.42</c:v>
                </c:pt>
                <c:pt idx="113">
                  <c:v>772.01</c:v>
                </c:pt>
                <c:pt idx="114">
                  <c:v>3285.61</c:v>
                </c:pt>
                <c:pt idx="115">
                  <c:v>2850.91</c:v>
                </c:pt>
                <c:pt idx="116">
                  <c:v>4684.25</c:v>
                </c:pt>
                <c:pt idx="117">
                  <c:v>4641.91</c:v>
                </c:pt>
                <c:pt idx="118">
                  <c:v>5315.12</c:v>
                </c:pt>
                <c:pt idx="119">
                  <c:v>2646.27</c:v>
                </c:pt>
                <c:pt idx="120">
                  <c:v>4358.2299999999996</c:v>
                </c:pt>
                <c:pt idx="121">
                  <c:v>4259.4399999999996</c:v>
                </c:pt>
                <c:pt idx="122">
                  <c:v>5277.02</c:v>
                </c:pt>
                <c:pt idx="123">
                  <c:v>5247.38</c:v>
                </c:pt>
                <c:pt idx="124">
                  <c:v>5384.28</c:v>
                </c:pt>
                <c:pt idx="125">
                  <c:v>4307.42</c:v>
                </c:pt>
                <c:pt idx="126">
                  <c:v>1589.17</c:v>
                </c:pt>
                <c:pt idx="127">
                  <c:v>1563.77</c:v>
                </c:pt>
                <c:pt idx="128">
                  <c:v>2745.06</c:v>
                </c:pt>
                <c:pt idx="129">
                  <c:v>2431.75</c:v>
                </c:pt>
                <c:pt idx="130">
                  <c:v>3240.45</c:v>
                </c:pt>
                <c:pt idx="131">
                  <c:v>5521.18</c:v>
                </c:pt>
                <c:pt idx="132">
                  <c:v>5483.07</c:v>
                </c:pt>
                <c:pt idx="133">
                  <c:v>3322.3</c:v>
                </c:pt>
                <c:pt idx="134">
                  <c:v>5233.26</c:v>
                </c:pt>
                <c:pt idx="135">
                  <c:v>5202.21</c:v>
                </c:pt>
                <c:pt idx="136">
                  <c:v>4966.5200000000004</c:v>
                </c:pt>
                <c:pt idx="137">
                  <c:v>5260.08</c:v>
                </c:pt>
                <c:pt idx="138">
                  <c:v>5629.85</c:v>
                </c:pt>
                <c:pt idx="139">
                  <c:v>5569.16</c:v>
                </c:pt>
                <c:pt idx="140">
                  <c:v>2273.6799999999998</c:v>
                </c:pt>
                <c:pt idx="141">
                  <c:v>2721.07</c:v>
                </c:pt>
                <c:pt idx="142">
                  <c:v>3908.01</c:v>
                </c:pt>
                <c:pt idx="143">
                  <c:v>4409.04</c:v>
                </c:pt>
                <c:pt idx="144">
                  <c:v>4811.2700000000004</c:v>
                </c:pt>
                <c:pt idx="145">
                  <c:v>5039.91</c:v>
                </c:pt>
                <c:pt idx="146">
                  <c:v>5387.1</c:v>
                </c:pt>
                <c:pt idx="147">
                  <c:v>4486.66</c:v>
                </c:pt>
                <c:pt idx="148">
                  <c:v>4980.63</c:v>
                </c:pt>
                <c:pt idx="149">
                  <c:v>4852.2</c:v>
                </c:pt>
                <c:pt idx="150">
                  <c:v>5346.17</c:v>
                </c:pt>
                <c:pt idx="151">
                  <c:v>5000.3900000000003</c:v>
                </c:pt>
                <c:pt idx="152">
                  <c:v>5325</c:v>
                </c:pt>
                <c:pt idx="153">
                  <c:v>4898.78</c:v>
                </c:pt>
                <c:pt idx="154">
                  <c:v>2248.27</c:v>
                </c:pt>
                <c:pt idx="155">
                  <c:v>2695.67</c:v>
                </c:pt>
                <c:pt idx="156">
                  <c:v>2852.33</c:v>
                </c:pt>
                <c:pt idx="157">
                  <c:v>3549.53</c:v>
                </c:pt>
                <c:pt idx="158">
                  <c:v>4948.17</c:v>
                </c:pt>
                <c:pt idx="159">
                  <c:v>5272.78</c:v>
                </c:pt>
                <c:pt idx="160">
                  <c:v>5267.14</c:v>
                </c:pt>
                <c:pt idx="161">
                  <c:v>4126.7700000000004</c:v>
                </c:pt>
                <c:pt idx="162">
                  <c:v>4698.3599999999997</c:v>
                </c:pt>
                <c:pt idx="163">
                  <c:v>5175.3999999999996</c:v>
                </c:pt>
                <c:pt idx="164">
                  <c:v>4222.74</c:v>
                </c:pt>
                <c:pt idx="165">
                  <c:v>5381.45</c:v>
                </c:pt>
                <c:pt idx="166">
                  <c:v>5377.22</c:v>
                </c:pt>
                <c:pt idx="167">
                  <c:v>5007.45</c:v>
                </c:pt>
                <c:pt idx="168">
                  <c:v>2142.42</c:v>
                </c:pt>
                <c:pt idx="169">
                  <c:v>772.01</c:v>
                </c:pt>
                <c:pt idx="170">
                  <c:v>3285.61</c:v>
                </c:pt>
                <c:pt idx="171">
                  <c:v>2850.91</c:v>
                </c:pt>
                <c:pt idx="172">
                  <c:v>4684.25</c:v>
                </c:pt>
                <c:pt idx="173">
                  <c:v>4641.91</c:v>
                </c:pt>
                <c:pt idx="174">
                  <c:v>5315.12</c:v>
                </c:pt>
                <c:pt idx="175">
                  <c:v>2646.27</c:v>
                </c:pt>
                <c:pt idx="176">
                  <c:v>4358.2299999999996</c:v>
                </c:pt>
                <c:pt idx="177">
                  <c:v>4259.4399999999996</c:v>
                </c:pt>
                <c:pt idx="178">
                  <c:v>5277.02</c:v>
                </c:pt>
                <c:pt idx="179">
                  <c:v>5247.38</c:v>
                </c:pt>
                <c:pt idx="180">
                  <c:v>5384.28</c:v>
                </c:pt>
                <c:pt idx="181">
                  <c:v>4307.42</c:v>
                </c:pt>
                <c:pt idx="182">
                  <c:v>1589.17</c:v>
                </c:pt>
                <c:pt idx="183">
                  <c:v>1563.77</c:v>
                </c:pt>
                <c:pt idx="184">
                  <c:v>2745.06</c:v>
                </c:pt>
                <c:pt idx="185">
                  <c:v>2431.75</c:v>
                </c:pt>
                <c:pt idx="186">
                  <c:v>3240.45</c:v>
                </c:pt>
                <c:pt idx="187">
                  <c:v>5521.18</c:v>
                </c:pt>
                <c:pt idx="188">
                  <c:v>5483.07</c:v>
                </c:pt>
                <c:pt idx="189">
                  <c:v>3322.3</c:v>
                </c:pt>
                <c:pt idx="190">
                  <c:v>5233.26</c:v>
                </c:pt>
                <c:pt idx="191">
                  <c:v>5202.21</c:v>
                </c:pt>
                <c:pt idx="192">
                  <c:v>4966.5200000000004</c:v>
                </c:pt>
                <c:pt idx="193">
                  <c:v>5260.08</c:v>
                </c:pt>
                <c:pt idx="194">
                  <c:v>5629.85</c:v>
                </c:pt>
                <c:pt idx="195">
                  <c:v>5569.16</c:v>
                </c:pt>
                <c:pt idx="196">
                  <c:v>2273.6799999999998</c:v>
                </c:pt>
                <c:pt idx="197">
                  <c:v>2721.07</c:v>
                </c:pt>
                <c:pt idx="198">
                  <c:v>3908.01</c:v>
                </c:pt>
                <c:pt idx="199">
                  <c:v>4409.04</c:v>
                </c:pt>
                <c:pt idx="200">
                  <c:v>4811.2700000000004</c:v>
                </c:pt>
                <c:pt idx="201">
                  <c:v>5039.91</c:v>
                </c:pt>
                <c:pt idx="202">
                  <c:v>5387.1</c:v>
                </c:pt>
                <c:pt idx="203">
                  <c:v>4486.66</c:v>
                </c:pt>
                <c:pt idx="204">
                  <c:v>4980.63</c:v>
                </c:pt>
                <c:pt idx="205">
                  <c:v>4852.2</c:v>
                </c:pt>
                <c:pt idx="206">
                  <c:v>5346.17</c:v>
                </c:pt>
                <c:pt idx="207">
                  <c:v>5000.3900000000003</c:v>
                </c:pt>
                <c:pt idx="208">
                  <c:v>5325</c:v>
                </c:pt>
                <c:pt idx="209">
                  <c:v>4898.78</c:v>
                </c:pt>
                <c:pt idx="210">
                  <c:v>2248.27</c:v>
                </c:pt>
                <c:pt idx="211">
                  <c:v>2695.67</c:v>
                </c:pt>
                <c:pt idx="212">
                  <c:v>2852.33</c:v>
                </c:pt>
                <c:pt idx="213">
                  <c:v>3549.53</c:v>
                </c:pt>
                <c:pt idx="214">
                  <c:v>4948.17</c:v>
                </c:pt>
                <c:pt idx="215">
                  <c:v>5272.78</c:v>
                </c:pt>
                <c:pt idx="216">
                  <c:v>5267.14</c:v>
                </c:pt>
                <c:pt idx="217">
                  <c:v>4126.7700000000004</c:v>
                </c:pt>
                <c:pt idx="218">
                  <c:v>4698.3599999999997</c:v>
                </c:pt>
                <c:pt idx="219">
                  <c:v>5175.3999999999996</c:v>
                </c:pt>
                <c:pt idx="220">
                  <c:v>4222.74</c:v>
                </c:pt>
                <c:pt idx="221">
                  <c:v>5381.45</c:v>
                </c:pt>
                <c:pt idx="222">
                  <c:v>5377.22</c:v>
                </c:pt>
                <c:pt idx="223">
                  <c:v>5007.45</c:v>
                </c:pt>
                <c:pt idx="224">
                  <c:v>1603.2</c:v>
                </c:pt>
                <c:pt idx="225">
                  <c:v>852.42</c:v>
                </c:pt>
                <c:pt idx="226">
                  <c:v>2565.39</c:v>
                </c:pt>
                <c:pt idx="227">
                  <c:v>2448.85</c:v>
                </c:pt>
                <c:pt idx="228">
                  <c:v>4496.55</c:v>
                </c:pt>
                <c:pt idx="229">
                  <c:v>4554.83</c:v>
                </c:pt>
                <c:pt idx="230">
                  <c:v>5626.79</c:v>
                </c:pt>
                <c:pt idx="231">
                  <c:v>3167.1</c:v>
                </c:pt>
                <c:pt idx="232">
                  <c:v>3741.71</c:v>
                </c:pt>
                <c:pt idx="233">
                  <c:v>4085.9299999999994</c:v>
                </c:pt>
                <c:pt idx="234">
                  <c:v>4817.74</c:v>
                </c:pt>
                <c:pt idx="235">
                  <c:v>5629.5</c:v>
                </c:pt>
                <c:pt idx="236">
                  <c:v>6029.28</c:v>
                </c:pt>
                <c:pt idx="237">
                  <c:v>3760.68</c:v>
                </c:pt>
                <c:pt idx="238">
                  <c:v>1023.18</c:v>
                </c:pt>
                <c:pt idx="239">
                  <c:v>1122.1099999999999</c:v>
                </c:pt>
                <c:pt idx="240">
                  <c:v>1982.66</c:v>
                </c:pt>
                <c:pt idx="241">
                  <c:v>2368.89</c:v>
                </c:pt>
                <c:pt idx="242">
                  <c:v>3560.11</c:v>
                </c:pt>
                <c:pt idx="243">
                  <c:v>5357.11</c:v>
                </c:pt>
                <c:pt idx="244">
                  <c:v>5582.07</c:v>
                </c:pt>
                <c:pt idx="245">
                  <c:v>2963.82</c:v>
                </c:pt>
                <c:pt idx="246">
                  <c:v>4794.7</c:v>
                </c:pt>
                <c:pt idx="247">
                  <c:v>4931.57</c:v>
                </c:pt>
                <c:pt idx="248">
                  <c:v>4030.36</c:v>
                </c:pt>
                <c:pt idx="249">
                  <c:v>5256.82</c:v>
                </c:pt>
                <c:pt idx="250">
                  <c:v>4911.24</c:v>
                </c:pt>
                <c:pt idx="251">
                  <c:v>5233.78</c:v>
                </c:pt>
                <c:pt idx="252">
                  <c:v>628.80999999999995</c:v>
                </c:pt>
                <c:pt idx="253">
                  <c:v>1226.46</c:v>
                </c:pt>
                <c:pt idx="254">
                  <c:v>2238.79</c:v>
                </c:pt>
                <c:pt idx="255">
                  <c:v>3775.59</c:v>
                </c:pt>
                <c:pt idx="256">
                  <c:v>4426.08</c:v>
                </c:pt>
                <c:pt idx="257">
                  <c:v>4782.5</c:v>
                </c:pt>
                <c:pt idx="258">
                  <c:v>5076.58</c:v>
                </c:pt>
                <c:pt idx="259">
                  <c:v>4331.22</c:v>
                </c:pt>
                <c:pt idx="260">
                  <c:v>4388.1400000000003</c:v>
                </c:pt>
                <c:pt idx="261">
                  <c:v>4735.07</c:v>
                </c:pt>
                <c:pt idx="262">
                  <c:v>4554.83</c:v>
                </c:pt>
                <c:pt idx="263">
                  <c:v>4328.51</c:v>
                </c:pt>
                <c:pt idx="264">
                  <c:v>5263.6</c:v>
                </c:pt>
                <c:pt idx="265">
                  <c:v>3900.27</c:v>
                </c:pt>
                <c:pt idx="266">
                  <c:v>1027.24</c:v>
                </c:pt>
                <c:pt idx="267">
                  <c:v>1586.94</c:v>
                </c:pt>
                <c:pt idx="268">
                  <c:v>1528.67</c:v>
                </c:pt>
                <c:pt idx="269">
                  <c:v>2780.87</c:v>
                </c:pt>
                <c:pt idx="270">
                  <c:v>3936.86</c:v>
                </c:pt>
                <c:pt idx="271">
                  <c:v>4483</c:v>
                </c:pt>
                <c:pt idx="272">
                  <c:v>5142.9799999999996</c:v>
                </c:pt>
                <c:pt idx="273">
                  <c:v>3226.73</c:v>
                </c:pt>
                <c:pt idx="274">
                  <c:v>4084.57</c:v>
                </c:pt>
                <c:pt idx="275">
                  <c:v>4960.03</c:v>
                </c:pt>
                <c:pt idx="276">
                  <c:v>4031.72</c:v>
                </c:pt>
                <c:pt idx="277">
                  <c:v>4964.1000000000004</c:v>
                </c:pt>
                <c:pt idx="278">
                  <c:v>5449.26</c:v>
                </c:pt>
                <c:pt idx="279">
                  <c:v>3775.59</c:v>
                </c:pt>
                <c:pt idx="280">
                  <c:v>1603.2</c:v>
                </c:pt>
                <c:pt idx="281">
                  <c:v>852.42</c:v>
                </c:pt>
                <c:pt idx="282">
                  <c:v>2565.39</c:v>
                </c:pt>
                <c:pt idx="283">
                  <c:v>2448.85</c:v>
                </c:pt>
                <c:pt idx="284">
                  <c:v>4496.55</c:v>
                </c:pt>
                <c:pt idx="285">
                  <c:v>4554.83</c:v>
                </c:pt>
                <c:pt idx="286">
                  <c:v>5626.79</c:v>
                </c:pt>
                <c:pt idx="287">
                  <c:v>3167.1</c:v>
                </c:pt>
                <c:pt idx="288">
                  <c:v>3741.71</c:v>
                </c:pt>
                <c:pt idx="289">
                  <c:v>4085.9299999999994</c:v>
                </c:pt>
                <c:pt idx="290">
                  <c:v>4817.74</c:v>
                </c:pt>
                <c:pt idx="291">
                  <c:v>5629.5</c:v>
                </c:pt>
                <c:pt idx="292">
                  <c:v>6029.28</c:v>
                </c:pt>
                <c:pt idx="293">
                  <c:v>3760.68</c:v>
                </c:pt>
                <c:pt idx="294">
                  <c:v>1023.18</c:v>
                </c:pt>
                <c:pt idx="295">
                  <c:v>1122.1099999999999</c:v>
                </c:pt>
                <c:pt idx="296">
                  <c:v>1982.66</c:v>
                </c:pt>
                <c:pt idx="297">
                  <c:v>2368.89</c:v>
                </c:pt>
                <c:pt idx="298">
                  <c:v>3560.11</c:v>
                </c:pt>
                <c:pt idx="299">
                  <c:v>5357.11</c:v>
                </c:pt>
                <c:pt idx="300">
                  <c:v>5582.07</c:v>
                </c:pt>
                <c:pt idx="301">
                  <c:v>2963.82</c:v>
                </c:pt>
                <c:pt idx="302">
                  <c:v>4794.7</c:v>
                </c:pt>
                <c:pt idx="303">
                  <c:v>4931.57</c:v>
                </c:pt>
                <c:pt idx="304">
                  <c:v>4030.36</c:v>
                </c:pt>
                <c:pt idx="305">
                  <c:v>5256.82</c:v>
                </c:pt>
                <c:pt idx="306">
                  <c:v>4911.24</c:v>
                </c:pt>
                <c:pt idx="307">
                  <c:v>5233.78</c:v>
                </c:pt>
                <c:pt idx="308">
                  <c:v>628.80999999999995</c:v>
                </c:pt>
                <c:pt idx="309">
                  <c:v>1226.46</c:v>
                </c:pt>
                <c:pt idx="310">
                  <c:v>2238.79</c:v>
                </c:pt>
                <c:pt idx="311">
                  <c:v>3775.59</c:v>
                </c:pt>
                <c:pt idx="312">
                  <c:v>4426.08</c:v>
                </c:pt>
                <c:pt idx="313">
                  <c:v>4782.5</c:v>
                </c:pt>
                <c:pt idx="314">
                  <c:v>5076.58</c:v>
                </c:pt>
                <c:pt idx="315">
                  <c:v>4331.22</c:v>
                </c:pt>
                <c:pt idx="316">
                  <c:v>4388.1400000000003</c:v>
                </c:pt>
                <c:pt idx="317">
                  <c:v>4735.07</c:v>
                </c:pt>
                <c:pt idx="318">
                  <c:v>4554.83</c:v>
                </c:pt>
                <c:pt idx="319">
                  <c:v>4328.51</c:v>
                </c:pt>
                <c:pt idx="320">
                  <c:v>5263.6</c:v>
                </c:pt>
                <c:pt idx="321">
                  <c:v>3900.27</c:v>
                </c:pt>
                <c:pt idx="322">
                  <c:v>1027.24</c:v>
                </c:pt>
                <c:pt idx="323">
                  <c:v>1586.94</c:v>
                </c:pt>
                <c:pt idx="324">
                  <c:v>1528.67</c:v>
                </c:pt>
                <c:pt idx="325">
                  <c:v>2780.87</c:v>
                </c:pt>
                <c:pt idx="326">
                  <c:v>3936.86</c:v>
                </c:pt>
                <c:pt idx="327">
                  <c:v>4483</c:v>
                </c:pt>
                <c:pt idx="328">
                  <c:v>5142.9799999999996</c:v>
                </c:pt>
                <c:pt idx="329">
                  <c:v>3226.73</c:v>
                </c:pt>
                <c:pt idx="330">
                  <c:v>4084.57</c:v>
                </c:pt>
                <c:pt idx="331">
                  <c:v>4960.03</c:v>
                </c:pt>
                <c:pt idx="332">
                  <c:v>4031.72</c:v>
                </c:pt>
                <c:pt idx="333">
                  <c:v>4964.1000000000004</c:v>
                </c:pt>
                <c:pt idx="334">
                  <c:v>5449.26</c:v>
                </c:pt>
                <c:pt idx="335">
                  <c:v>3775.59</c:v>
                </c:pt>
                <c:pt idx="336">
                  <c:v>1703.61</c:v>
                </c:pt>
                <c:pt idx="337">
                  <c:v>1427.78</c:v>
                </c:pt>
                <c:pt idx="338">
                  <c:v>1887.9</c:v>
                </c:pt>
                <c:pt idx="339">
                  <c:v>2277.46</c:v>
                </c:pt>
                <c:pt idx="340">
                  <c:v>1955.6</c:v>
                </c:pt>
                <c:pt idx="341">
                  <c:v>1968.2</c:v>
                </c:pt>
                <c:pt idx="342">
                  <c:v>2196.3000000000002</c:v>
                </c:pt>
                <c:pt idx="343">
                  <c:v>1542.45</c:v>
                </c:pt>
                <c:pt idx="344">
                  <c:v>1847.15</c:v>
                </c:pt>
                <c:pt idx="345">
                  <c:v>1899.08</c:v>
                </c:pt>
                <c:pt idx="346">
                  <c:v>2640</c:v>
                </c:pt>
                <c:pt idx="347">
                  <c:v>2318.94</c:v>
                </c:pt>
                <c:pt idx="348">
                  <c:v>2463.75</c:v>
                </c:pt>
                <c:pt idx="349">
                  <c:v>1859.25</c:v>
                </c:pt>
                <c:pt idx="350">
                  <c:v>1582.82</c:v>
                </c:pt>
                <c:pt idx="351">
                  <c:v>1738</c:v>
                </c:pt>
                <c:pt idx="352">
                  <c:v>1926.35</c:v>
                </c:pt>
                <c:pt idx="353">
                  <c:v>1614.63</c:v>
                </c:pt>
                <c:pt idx="354">
                  <c:v>2405.44</c:v>
                </c:pt>
                <c:pt idx="355">
                  <c:v>2220.4699999999998</c:v>
                </c:pt>
                <c:pt idx="356">
                  <c:v>2085.3000000000002</c:v>
                </c:pt>
                <c:pt idx="357">
                  <c:v>1623.34</c:v>
                </c:pt>
                <c:pt idx="358">
                  <c:v>2452.85</c:v>
                </c:pt>
                <c:pt idx="359">
                  <c:v>2595.4899999999998</c:v>
                </c:pt>
                <c:pt idx="360">
                  <c:v>2067.4699999999998</c:v>
                </c:pt>
                <c:pt idx="361">
                  <c:v>2476.13</c:v>
                </c:pt>
                <c:pt idx="362">
                  <c:v>2355.11</c:v>
                </c:pt>
                <c:pt idx="363">
                  <c:v>2424.88</c:v>
                </c:pt>
                <c:pt idx="364">
                  <c:v>1695.63</c:v>
                </c:pt>
                <c:pt idx="365">
                  <c:v>1775.85</c:v>
                </c:pt>
                <c:pt idx="366">
                  <c:v>1890.1</c:v>
                </c:pt>
                <c:pt idx="367">
                  <c:v>2207.9699999999998</c:v>
                </c:pt>
                <c:pt idx="368">
                  <c:v>1368.92</c:v>
                </c:pt>
                <c:pt idx="369">
                  <c:v>1886.99</c:v>
                </c:pt>
                <c:pt idx="370">
                  <c:v>2081.5100000000002</c:v>
                </c:pt>
                <c:pt idx="371">
                  <c:v>2224.91</c:v>
                </c:pt>
                <c:pt idx="372">
                  <c:v>1748.92</c:v>
                </c:pt>
                <c:pt idx="373">
                  <c:v>2418.84</c:v>
                </c:pt>
                <c:pt idx="374">
                  <c:v>2460.85</c:v>
                </c:pt>
                <c:pt idx="375">
                  <c:v>1519.32</c:v>
                </c:pt>
                <c:pt idx="376">
                  <c:v>2164.59</c:v>
                </c:pt>
                <c:pt idx="377">
                  <c:v>1768.13</c:v>
                </c:pt>
                <c:pt idx="378">
                  <c:v>1903.38</c:v>
                </c:pt>
                <c:pt idx="379">
                  <c:v>1824.47</c:v>
                </c:pt>
                <c:pt idx="380">
                  <c:v>2043.52</c:v>
                </c:pt>
                <c:pt idx="381">
                  <c:v>2166.81</c:v>
                </c:pt>
                <c:pt idx="382">
                  <c:v>1822.13</c:v>
                </c:pt>
                <c:pt idx="383">
                  <c:v>2064.21</c:v>
                </c:pt>
                <c:pt idx="384">
                  <c:v>1963.46</c:v>
                </c:pt>
                <c:pt idx="385">
                  <c:v>2545.33</c:v>
                </c:pt>
                <c:pt idx="386">
                  <c:v>2534.56</c:v>
                </c:pt>
                <c:pt idx="387">
                  <c:v>2191.4699999999998</c:v>
                </c:pt>
                <c:pt idx="388">
                  <c:v>2430.23</c:v>
                </c:pt>
                <c:pt idx="389">
                  <c:v>2413.5</c:v>
                </c:pt>
                <c:pt idx="390">
                  <c:v>2022.8999999999999</c:v>
                </c:pt>
                <c:pt idx="391">
                  <c:v>2604.38</c:v>
                </c:pt>
                <c:pt idx="392">
                  <c:v>1703.61</c:v>
                </c:pt>
                <c:pt idx="393">
                  <c:v>1427.78</c:v>
                </c:pt>
                <c:pt idx="394">
                  <c:v>1887.9</c:v>
                </c:pt>
                <c:pt idx="395">
                  <c:v>2277.46</c:v>
                </c:pt>
                <c:pt idx="396">
                  <c:v>1955.6</c:v>
                </c:pt>
                <c:pt idx="397">
                  <c:v>1968.2</c:v>
                </c:pt>
                <c:pt idx="398">
                  <c:v>2196.3000000000002</c:v>
                </c:pt>
                <c:pt idx="399">
                  <c:v>1542.45</c:v>
                </c:pt>
                <c:pt idx="400">
                  <c:v>1847.15</c:v>
                </c:pt>
                <c:pt idx="401">
                  <c:v>1899.08</c:v>
                </c:pt>
                <c:pt idx="402">
                  <c:v>2640</c:v>
                </c:pt>
                <c:pt idx="403">
                  <c:v>2318.94</c:v>
                </c:pt>
                <c:pt idx="404">
                  <c:v>2463.75</c:v>
                </c:pt>
                <c:pt idx="405">
                  <c:v>1859.25</c:v>
                </c:pt>
                <c:pt idx="406">
                  <c:v>1582.82</c:v>
                </c:pt>
                <c:pt idx="407">
                  <c:v>1738</c:v>
                </c:pt>
                <c:pt idx="408">
                  <c:v>1926.35</c:v>
                </c:pt>
                <c:pt idx="409">
                  <c:v>1614.63</c:v>
                </c:pt>
                <c:pt idx="410">
                  <c:v>2405.44</c:v>
                </c:pt>
                <c:pt idx="411">
                  <c:v>2220.4699999999998</c:v>
                </c:pt>
                <c:pt idx="412">
                  <c:v>2085.3000000000002</c:v>
                </c:pt>
                <c:pt idx="413">
                  <c:v>1623.34</c:v>
                </c:pt>
                <c:pt idx="414">
                  <c:v>2452.85</c:v>
                </c:pt>
                <c:pt idx="415">
                  <c:v>2595.4899999999998</c:v>
                </c:pt>
                <c:pt idx="416">
                  <c:v>2067.4699999999998</c:v>
                </c:pt>
                <c:pt idx="417">
                  <c:v>2476.13</c:v>
                </c:pt>
                <c:pt idx="418">
                  <c:v>2355.11</c:v>
                </c:pt>
                <c:pt idx="419">
                  <c:v>2424.88</c:v>
                </c:pt>
                <c:pt idx="420">
                  <c:v>1695.63</c:v>
                </c:pt>
                <c:pt idx="421">
                  <c:v>1775.85</c:v>
                </c:pt>
                <c:pt idx="422">
                  <c:v>1890.1</c:v>
                </c:pt>
                <c:pt idx="423">
                  <c:v>2207.9699999999998</c:v>
                </c:pt>
                <c:pt idx="424">
                  <c:v>1368.92</c:v>
                </c:pt>
                <c:pt idx="425">
                  <c:v>1886.99</c:v>
                </c:pt>
                <c:pt idx="426">
                  <c:v>2081.5100000000002</c:v>
                </c:pt>
                <c:pt idx="427">
                  <c:v>2224.91</c:v>
                </c:pt>
                <c:pt idx="428">
                  <c:v>1748.92</c:v>
                </c:pt>
                <c:pt idx="429">
                  <c:v>2418.84</c:v>
                </c:pt>
                <c:pt idx="430">
                  <c:v>2460.85</c:v>
                </c:pt>
                <c:pt idx="431">
                  <c:v>1519.32</c:v>
                </c:pt>
                <c:pt idx="432">
                  <c:v>2164.59</c:v>
                </c:pt>
                <c:pt idx="433">
                  <c:v>1768.13</c:v>
                </c:pt>
                <c:pt idx="434">
                  <c:v>1903.38</c:v>
                </c:pt>
                <c:pt idx="435">
                  <c:v>1824.47</c:v>
                </c:pt>
                <c:pt idx="436">
                  <c:v>2043.52</c:v>
                </c:pt>
                <c:pt idx="437">
                  <c:v>2166.81</c:v>
                </c:pt>
                <c:pt idx="438">
                  <c:v>1822.13</c:v>
                </c:pt>
                <c:pt idx="439">
                  <c:v>2064.21</c:v>
                </c:pt>
                <c:pt idx="440">
                  <c:v>1963.46</c:v>
                </c:pt>
                <c:pt idx="441">
                  <c:v>2545.33</c:v>
                </c:pt>
                <c:pt idx="442">
                  <c:v>2534.56</c:v>
                </c:pt>
                <c:pt idx="443">
                  <c:v>2191.4699999999998</c:v>
                </c:pt>
                <c:pt idx="444">
                  <c:v>2430.23</c:v>
                </c:pt>
                <c:pt idx="445">
                  <c:v>2413.5</c:v>
                </c:pt>
                <c:pt idx="446">
                  <c:v>2022.8999999999999</c:v>
                </c:pt>
                <c:pt idx="447">
                  <c:v>2604.38</c:v>
                </c:pt>
                <c:pt idx="448">
                  <c:v>1934.95</c:v>
                </c:pt>
                <c:pt idx="449">
                  <c:v>1337.83</c:v>
                </c:pt>
                <c:pt idx="450">
                  <c:v>2989.62</c:v>
                </c:pt>
                <c:pt idx="451">
                  <c:v>3809.66</c:v>
                </c:pt>
                <c:pt idx="452">
                  <c:v>4473.96</c:v>
                </c:pt>
                <c:pt idx="453">
                  <c:v>4809.82</c:v>
                </c:pt>
                <c:pt idx="454">
                  <c:v>4971.83</c:v>
                </c:pt>
                <c:pt idx="455">
                  <c:v>2817.42</c:v>
                </c:pt>
                <c:pt idx="456">
                  <c:v>3721.42</c:v>
                </c:pt>
                <c:pt idx="457">
                  <c:v>3144.36</c:v>
                </c:pt>
                <c:pt idx="458">
                  <c:v>4715.82</c:v>
                </c:pt>
                <c:pt idx="459">
                  <c:v>4933.1899999999996</c:v>
                </c:pt>
                <c:pt idx="460">
                  <c:v>4484.51</c:v>
                </c:pt>
                <c:pt idx="461">
                  <c:v>3769.53</c:v>
                </c:pt>
                <c:pt idx="462">
                  <c:v>1330.06</c:v>
                </c:pt>
                <c:pt idx="463">
                  <c:v>2514.5</c:v>
                </c:pt>
                <c:pt idx="464">
                  <c:v>2740.71</c:v>
                </c:pt>
                <c:pt idx="465">
                  <c:v>2721.26</c:v>
                </c:pt>
                <c:pt idx="466">
                  <c:v>3109.16</c:v>
                </c:pt>
                <c:pt idx="467">
                  <c:v>5388.38</c:v>
                </c:pt>
                <c:pt idx="468">
                  <c:v>4726.84</c:v>
                </c:pt>
                <c:pt idx="469">
                  <c:v>2446.71</c:v>
                </c:pt>
                <c:pt idx="470">
                  <c:v>4708.3100000000004</c:v>
                </c:pt>
                <c:pt idx="471">
                  <c:v>4943.0600000000004</c:v>
                </c:pt>
                <c:pt idx="472">
                  <c:v>4736.6499999999996</c:v>
                </c:pt>
                <c:pt idx="473">
                  <c:v>5880.03</c:v>
                </c:pt>
                <c:pt idx="474">
                  <c:v>4736.7</c:v>
                </c:pt>
                <c:pt idx="475">
                  <c:v>5141</c:v>
                </c:pt>
                <c:pt idx="476">
                  <c:v>1929.62</c:v>
                </c:pt>
                <c:pt idx="477">
                  <c:v>1948.72</c:v>
                </c:pt>
                <c:pt idx="478">
                  <c:v>3386</c:v>
                </c:pt>
                <c:pt idx="479">
                  <c:v>4750.08</c:v>
                </c:pt>
                <c:pt idx="480">
                  <c:v>1888.33</c:v>
                </c:pt>
                <c:pt idx="481">
                  <c:v>2865.74</c:v>
                </c:pt>
                <c:pt idx="482">
                  <c:v>4791.76</c:v>
                </c:pt>
                <c:pt idx="483">
                  <c:v>4023.01</c:v>
                </c:pt>
                <c:pt idx="484">
                  <c:v>4946.91</c:v>
                </c:pt>
                <c:pt idx="485">
                  <c:v>3276.9</c:v>
                </c:pt>
                <c:pt idx="486">
                  <c:v>5253.36</c:v>
                </c:pt>
                <c:pt idx="487">
                  <c:v>3355.74</c:v>
                </c:pt>
                <c:pt idx="488">
                  <c:v>4784.3100000000004</c:v>
                </c:pt>
                <c:pt idx="489">
                  <c:v>4949.55</c:v>
                </c:pt>
                <c:pt idx="490">
                  <c:v>3023.69</c:v>
                </c:pt>
                <c:pt idx="491">
                  <c:v>2141.0100000000002</c:v>
                </c:pt>
                <c:pt idx="492">
                  <c:v>3017.5</c:v>
                </c:pt>
                <c:pt idx="493">
                  <c:v>3703.85</c:v>
                </c:pt>
                <c:pt idx="494">
                  <c:v>4263.18</c:v>
                </c:pt>
                <c:pt idx="495">
                  <c:v>4885.13</c:v>
                </c:pt>
                <c:pt idx="496">
                  <c:v>4651.38</c:v>
                </c:pt>
                <c:pt idx="497">
                  <c:v>4154.26</c:v>
                </c:pt>
                <c:pt idx="498">
                  <c:v>3891.31</c:v>
                </c:pt>
                <c:pt idx="499">
                  <c:v>4673.3900000000003</c:v>
                </c:pt>
                <c:pt idx="500">
                  <c:v>4717.3999999999996</c:v>
                </c:pt>
                <c:pt idx="501">
                  <c:v>4037.56</c:v>
                </c:pt>
                <c:pt idx="502">
                  <c:v>5234.5200000000004</c:v>
                </c:pt>
                <c:pt idx="503">
                  <c:v>4419.25</c:v>
                </c:pt>
                <c:pt idx="504">
                  <c:v>1934.95</c:v>
                </c:pt>
                <c:pt idx="505">
                  <c:v>1337.83</c:v>
                </c:pt>
                <c:pt idx="506">
                  <c:v>2989.62</c:v>
                </c:pt>
                <c:pt idx="507">
                  <c:v>3809.66</c:v>
                </c:pt>
                <c:pt idx="508">
                  <c:v>4473.96</c:v>
                </c:pt>
                <c:pt idx="509">
                  <c:v>4809.82</c:v>
                </c:pt>
                <c:pt idx="510">
                  <c:v>4971.83</c:v>
                </c:pt>
                <c:pt idx="511">
                  <c:v>2817.42</c:v>
                </c:pt>
                <c:pt idx="512">
                  <c:v>3721.42</c:v>
                </c:pt>
                <c:pt idx="513">
                  <c:v>3144.36</c:v>
                </c:pt>
                <c:pt idx="514">
                  <c:v>4715.82</c:v>
                </c:pt>
                <c:pt idx="515">
                  <c:v>4933.1899999999996</c:v>
                </c:pt>
                <c:pt idx="516">
                  <c:v>4484.51</c:v>
                </c:pt>
                <c:pt idx="517">
                  <c:v>3769.53</c:v>
                </c:pt>
                <c:pt idx="518">
                  <c:v>1330.06</c:v>
                </c:pt>
                <c:pt idx="519">
                  <c:v>2514.5</c:v>
                </c:pt>
                <c:pt idx="520">
                  <c:v>2740.71</c:v>
                </c:pt>
                <c:pt idx="521">
                  <c:v>2721.26</c:v>
                </c:pt>
                <c:pt idx="522">
                  <c:v>3109.16</c:v>
                </c:pt>
                <c:pt idx="523">
                  <c:v>5388.38</c:v>
                </c:pt>
                <c:pt idx="524">
                  <c:v>4726.84</c:v>
                </c:pt>
                <c:pt idx="525">
                  <c:v>2446.71</c:v>
                </c:pt>
                <c:pt idx="526">
                  <c:v>4708.3100000000004</c:v>
                </c:pt>
                <c:pt idx="527">
                  <c:v>4943.0600000000004</c:v>
                </c:pt>
                <c:pt idx="528">
                  <c:v>4736.6499999999996</c:v>
                </c:pt>
                <c:pt idx="529">
                  <c:v>5880.03</c:v>
                </c:pt>
                <c:pt idx="530">
                  <c:v>4736.7</c:v>
                </c:pt>
                <c:pt idx="531">
                  <c:v>5141</c:v>
                </c:pt>
                <c:pt idx="532">
                  <c:v>1929.62</c:v>
                </c:pt>
                <c:pt idx="533">
                  <c:v>1948.72</c:v>
                </c:pt>
                <c:pt idx="534">
                  <c:v>3386</c:v>
                </c:pt>
                <c:pt idx="535">
                  <c:v>4750.08</c:v>
                </c:pt>
                <c:pt idx="536">
                  <c:v>1888.33</c:v>
                </c:pt>
                <c:pt idx="537">
                  <c:v>2865.74</c:v>
                </c:pt>
                <c:pt idx="538">
                  <c:v>4791.76</c:v>
                </c:pt>
                <c:pt idx="539">
                  <c:v>4023.01</c:v>
                </c:pt>
                <c:pt idx="540">
                  <c:v>4946.91</c:v>
                </c:pt>
                <c:pt idx="541">
                  <c:v>3276.9</c:v>
                </c:pt>
                <c:pt idx="542">
                  <c:v>5253.36</c:v>
                </c:pt>
                <c:pt idx="543">
                  <c:v>3355.74</c:v>
                </c:pt>
                <c:pt idx="544">
                  <c:v>4784.3100000000004</c:v>
                </c:pt>
                <c:pt idx="545">
                  <c:v>4949.55</c:v>
                </c:pt>
                <c:pt idx="546">
                  <c:v>3023.69</c:v>
                </c:pt>
                <c:pt idx="547">
                  <c:v>2141.0100000000002</c:v>
                </c:pt>
                <c:pt idx="548">
                  <c:v>3017.5</c:v>
                </c:pt>
                <c:pt idx="549">
                  <c:v>3703.85</c:v>
                </c:pt>
                <c:pt idx="550">
                  <c:v>4263.18</c:v>
                </c:pt>
                <c:pt idx="551">
                  <c:v>4885.13</c:v>
                </c:pt>
                <c:pt idx="552">
                  <c:v>4651.38</c:v>
                </c:pt>
                <c:pt idx="553">
                  <c:v>4154.26</c:v>
                </c:pt>
                <c:pt idx="554">
                  <c:v>3891.31</c:v>
                </c:pt>
                <c:pt idx="555">
                  <c:v>4673.3900000000003</c:v>
                </c:pt>
                <c:pt idx="556">
                  <c:v>4717.3999999999996</c:v>
                </c:pt>
                <c:pt idx="557">
                  <c:v>4037.56</c:v>
                </c:pt>
                <c:pt idx="558">
                  <c:v>5234.5200000000004</c:v>
                </c:pt>
                <c:pt idx="559">
                  <c:v>4419.25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2A-4C6B-833F-401C70A51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627024"/>
        <c:axId val="1134610800"/>
      </c:scatterChart>
      <c:valAx>
        <c:axId val="1134627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INSEY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610800"/>
        <c:crosses val="autoZero"/>
        <c:crossBetween val="midCat"/>
      </c:valAx>
      <c:valAx>
        <c:axId val="11346108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627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'Trt_Means+NUE+RI'!$W$5:$W$40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59872"/>
        <c:axId val="603578432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1AA-4B01-86D0-A63DBA7B4F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1AA-4B01-86D0-A63DBA7B4F1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A1AA-4B01-86D0-A63DBA7B4F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A1AA-4B01-86D0-A63DBA7B4F19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A1AA-4B01-86D0-A63DBA7B4F1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C-A1AA-4B01-86D0-A63DBA7B4F1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E-A1AA-4B01-86D0-A63DBA7B4F19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1AA-4B01-86D0-A63DBA7B4F1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A1AA-4B01-86D0-A63DBA7B4F19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A1AA-4B01-86D0-A63DBA7B4F19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A1AA-4B01-86D0-A63DBA7B4F19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A1AA-4B01-86D0-A63DBA7B4F19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A-A1AA-4B01-86D0-A63DBA7B4F19}"/>
              </c:ext>
            </c:extLst>
          </c:dPt>
          <c:val>
            <c:numRef>
              <c:f>'Trt_Means+NUE+RI'!$AB$5:$AB$40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-42</c:v>
                </c:pt>
                <c:pt idx="35">
                  <c:v>-42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603578992"/>
        <c:axId val="603579552"/>
      </c:barChart>
      <c:catAx>
        <c:axId val="2578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3578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59872"/>
        <c:crosses val="autoZero"/>
        <c:crossBetween val="between"/>
      </c:valAx>
      <c:catAx>
        <c:axId val="60357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79552"/>
        <c:crosses val="autoZero"/>
        <c:auto val="1"/>
        <c:lblAlgn val="ctr"/>
        <c:lblOffset val="100"/>
        <c:noMultiLvlLbl val="0"/>
      </c:catAx>
      <c:valAx>
        <c:axId val="6035795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992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1971-2020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'Trt_Means+NUE+RI'!$D$5:$D$53</c:f>
              <c:numCache>
                <c:formatCode>General</c:formatCode>
                <c:ptCount val="49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</c:numCache>
            </c:numRef>
          </c:cat>
          <c:val>
            <c:numRef>
              <c:f>'Trt_Means+NUE+RI'!$G$5:$G$53</c:f>
              <c:numCache>
                <c:formatCode>General</c:formatCode>
                <c:ptCount val="49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2315.9455468800002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  <c:pt idx="44">
                  <c:v>1914.2006419200002</c:v>
                </c:pt>
                <c:pt idx="45">
                  <c:v>1196.9798400000002</c:v>
                </c:pt>
                <c:pt idx="46">
                  <c:v>1691.5248000000004</c:v>
                </c:pt>
                <c:pt idx="47">
                  <c:v>1985.5135843200003</c:v>
                </c:pt>
                <c:pt idx="48">
                  <c:v>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C5B-A79B-0581B0BDF185}"/>
            </c:ext>
          </c:extLst>
        </c:ser>
        <c:ser>
          <c:idx val="2"/>
          <c:order val="1"/>
          <c:tx>
            <c:strRef>
              <c:f>'Trt_Means+NUE+RI'!$N$4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'Trt_Means+NUE+RI'!$D$5:$D$53</c:f>
              <c:numCache>
                <c:formatCode>General</c:formatCode>
                <c:ptCount val="49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</c:numCache>
            </c:numRef>
          </c:cat>
          <c:val>
            <c:numRef>
              <c:f>'Trt_Means+NUE+RI'!$N$5:$N$53</c:f>
              <c:numCache>
                <c:formatCode>General</c:formatCode>
                <c:ptCount val="49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  <c:pt idx="44">
                  <c:v>5296.8959971200002</c:v>
                </c:pt>
                <c:pt idx="45">
                  <c:v>5357.1033600000001</c:v>
                </c:pt>
                <c:pt idx="46">
                  <c:v>2081.64768</c:v>
                </c:pt>
                <c:pt idx="47">
                  <c:v>4785.4547462400005</c:v>
                </c:pt>
                <c:pt idx="48">
                  <c:v>3492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C5B-A79B-0581B0BD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253952"/>
        <c:axId val="588254512"/>
      </c:barChart>
      <c:catAx>
        <c:axId val="588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254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'Trt_Means+NUE+RI'!$W$5:$W$48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  <c:pt idx="36">
                  <c:v>54.47123682720003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27600"/>
        <c:axId val="935128160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8EA-424E-A387-90BC24DE53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08EA-424E-A387-90BC24DE536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8EA-424E-A387-90BC24DE5363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8EA-424E-A387-90BC24DE5363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08EA-424E-A387-90BC24DE536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C-08EA-424E-A387-90BC24DE5363}"/>
              </c:ext>
            </c:extLst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8EA-424E-A387-90BC24DE5363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08EA-424E-A387-90BC24DE5363}"/>
              </c:ext>
            </c:extLst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2-08EA-424E-A387-90BC24DE5363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08EA-424E-A387-90BC24DE5363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08EA-424E-A387-90BC24DE5363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08EA-424E-A387-90BC24DE5363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A-08EA-424E-A387-90BC24DE5363}"/>
              </c:ext>
            </c:extLst>
          </c:dPt>
          <c:val>
            <c:numRef>
              <c:f>'Trt_Means+NUE+RI'!$AA$5:$AA$48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-14.489999999999998</c:v>
                </c:pt>
                <c:pt idx="35">
                  <c:v>-14.489999999999998</c:v>
                </c:pt>
                <c:pt idx="36">
                  <c:v>23.639865779040019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935128720"/>
        <c:axId val="935129280"/>
      </c:barChart>
      <c:catAx>
        <c:axId val="9351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35128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7600"/>
        <c:crosses val="autoZero"/>
        <c:crossBetween val="between"/>
      </c:valAx>
      <c:catAx>
        <c:axId val="9351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5129280"/>
        <c:crosses val="autoZero"/>
        <c:auto val="1"/>
        <c:lblAlgn val="ctr"/>
        <c:lblOffset val="100"/>
        <c:noMultiLvlLbl val="0"/>
      </c:catAx>
      <c:valAx>
        <c:axId val="935129280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720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2015, 79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012831430332245E-2"/>
          <c:y val="2.8194454722387987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co502_2020!$X$2414:$X$2469</c:f>
              <c:numCache>
                <c:formatCode>General</c:formatCode>
                <c:ptCount val="56"/>
                <c:pt idx="0">
                  <c:v>0.36553999999999998</c:v>
                </c:pt>
                <c:pt idx="1">
                  <c:v>0.32844499999999999</c:v>
                </c:pt>
                <c:pt idx="2">
                  <c:v>0.31176000000000004</c:v>
                </c:pt>
                <c:pt idx="3">
                  <c:v>0.321575</c:v>
                </c:pt>
                <c:pt idx="4">
                  <c:v>0.38253500000000001</c:v>
                </c:pt>
                <c:pt idx="5">
                  <c:v>0.47195500000000001</c:v>
                </c:pt>
                <c:pt idx="6">
                  <c:v>0.35561999999999999</c:v>
                </c:pt>
                <c:pt idx="7">
                  <c:v>0.34584500000000001</c:v>
                </c:pt>
                <c:pt idx="8">
                  <c:v>0.32486000000000004</c:v>
                </c:pt>
                <c:pt idx="9">
                  <c:v>0.32502999999999999</c:v>
                </c:pt>
                <c:pt idx="10">
                  <c:v>0.395175</c:v>
                </c:pt>
                <c:pt idx="11">
                  <c:v>0.27386500000000003</c:v>
                </c:pt>
                <c:pt idx="12">
                  <c:v>0.33898499999999998</c:v>
                </c:pt>
                <c:pt idx="13">
                  <c:v>0.34379000000000004</c:v>
                </c:pt>
                <c:pt idx="14">
                  <c:v>0.34787000000000001</c:v>
                </c:pt>
                <c:pt idx="15">
                  <c:v>0.57251000000000007</c:v>
                </c:pt>
                <c:pt idx="16">
                  <c:v>0.48158000000000001</c:v>
                </c:pt>
                <c:pt idx="17">
                  <c:v>0.42269000000000001</c:v>
                </c:pt>
                <c:pt idx="18">
                  <c:v>0.48486499999999999</c:v>
                </c:pt>
                <c:pt idx="19">
                  <c:v>0.430585</c:v>
                </c:pt>
                <c:pt idx="20">
                  <c:v>0.56930000000000003</c:v>
                </c:pt>
                <c:pt idx="21">
                  <c:v>0.50586500000000001</c:v>
                </c:pt>
                <c:pt idx="22">
                  <c:v>0.50886999999999993</c:v>
                </c:pt>
                <c:pt idx="23">
                  <c:v>0.51407999999999998</c:v>
                </c:pt>
                <c:pt idx="24">
                  <c:v>0.431535</c:v>
                </c:pt>
                <c:pt idx="25">
                  <c:v>0.50336500000000006</c:v>
                </c:pt>
                <c:pt idx="26">
                  <c:v>0.47516000000000003</c:v>
                </c:pt>
                <c:pt idx="27">
                  <c:v>0.48257</c:v>
                </c:pt>
                <c:pt idx="28">
                  <c:v>0.51489499999999999</c:v>
                </c:pt>
                <c:pt idx="29">
                  <c:v>0.48562</c:v>
                </c:pt>
                <c:pt idx="30">
                  <c:v>0.47294000000000003</c:v>
                </c:pt>
                <c:pt idx="31">
                  <c:v>0.52957999999999994</c:v>
                </c:pt>
                <c:pt idx="32">
                  <c:v>0.41382000000000002</c:v>
                </c:pt>
                <c:pt idx="33">
                  <c:v>0.31306999999999996</c:v>
                </c:pt>
                <c:pt idx="34">
                  <c:v>0.49685999999999997</c:v>
                </c:pt>
                <c:pt idx="35">
                  <c:v>0.42585000000000001</c:v>
                </c:pt>
                <c:pt idx="36">
                  <c:v>0.43845000000000001</c:v>
                </c:pt>
                <c:pt idx="37">
                  <c:v>0.42830499999999999</c:v>
                </c:pt>
                <c:pt idx="38">
                  <c:v>0.44154499999999997</c:v>
                </c:pt>
                <c:pt idx="39">
                  <c:v>0.541045</c:v>
                </c:pt>
                <c:pt idx="40">
                  <c:v>0.43986500000000001</c:v>
                </c:pt>
                <c:pt idx="41">
                  <c:v>0.48238999999999999</c:v>
                </c:pt>
                <c:pt idx="42">
                  <c:v>0.41866000000000003</c:v>
                </c:pt>
                <c:pt idx="43">
                  <c:v>0.38112499999999999</c:v>
                </c:pt>
                <c:pt idx="44">
                  <c:v>0.38490999999999997</c:v>
                </c:pt>
                <c:pt idx="45">
                  <c:v>0.37452000000000002</c:v>
                </c:pt>
                <c:pt idx="46">
                  <c:v>0.27901500000000001</c:v>
                </c:pt>
                <c:pt idx="47">
                  <c:v>0.41004000000000002</c:v>
                </c:pt>
                <c:pt idx="48">
                  <c:v>0.39947500000000002</c:v>
                </c:pt>
                <c:pt idx="49">
                  <c:v>0.53876499999999994</c:v>
                </c:pt>
                <c:pt idx="50">
                  <c:v>0.39631</c:v>
                </c:pt>
                <c:pt idx="51">
                  <c:v>0.37811</c:v>
                </c:pt>
                <c:pt idx="52">
                  <c:v>0.44201999999999997</c:v>
                </c:pt>
                <c:pt idx="53">
                  <c:v>0.382965</c:v>
                </c:pt>
                <c:pt idx="54">
                  <c:v>0.40978500000000001</c:v>
                </c:pt>
                <c:pt idx="55">
                  <c:v>0.44930000000000003</c:v>
                </c:pt>
              </c:numCache>
            </c:numRef>
          </c:xVal>
          <c:yVal>
            <c:numRef>
              <c:f>co502_2020!$H$2414:$H$2469</c:f>
              <c:numCache>
                <c:formatCode>General</c:formatCode>
                <c:ptCount val="56"/>
                <c:pt idx="0">
                  <c:v>21.281781174022854</c:v>
                </c:pt>
                <c:pt idx="1">
                  <c:v>12.360905597445326</c:v>
                </c:pt>
                <c:pt idx="2">
                  <c:v>40.422744124324844</c:v>
                </c:pt>
                <c:pt idx="3">
                  <c:v>26.827089094180394</c:v>
                </c:pt>
                <c:pt idx="4">
                  <c:v>50.874663865069223</c:v>
                </c:pt>
                <c:pt idx="5">
                  <c:v>50.007519237007784</c:v>
                </c:pt>
                <c:pt idx="6">
                  <c:v>39.302161020283926</c:v>
                </c:pt>
                <c:pt idx="7">
                  <c:v>36.332508560020486</c:v>
                </c:pt>
                <c:pt idx="8">
                  <c:v>49.640762964970818</c:v>
                </c:pt>
                <c:pt idx="9">
                  <c:v>47.742871597356945</c:v>
                </c:pt>
                <c:pt idx="10">
                  <c:v>43.069571311154036</c:v>
                </c:pt>
                <c:pt idx="11">
                  <c:v>43.062968656123083</c:v>
                </c:pt>
                <c:pt idx="12">
                  <c:v>34.369735692895745</c:v>
                </c:pt>
                <c:pt idx="13">
                  <c:v>47.731113399410873</c:v>
                </c:pt>
                <c:pt idx="14">
                  <c:v>22.884333371916838</c:v>
                </c:pt>
                <c:pt idx="15">
                  <c:v>24.693955315570332</c:v>
                </c:pt>
                <c:pt idx="16">
                  <c:v>37.147570816513877</c:v>
                </c:pt>
                <c:pt idx="17">
                  <c:v>34.68025932636116</c:v>
                </c:pt>
                <c:pt idx="18">
                  <c:v>38.795769774372936</c:v>
                </c:pt>
                <c:pt idx="19">
                  <c:v>37.219160565138729</c:v>
                </c:pt>
                <c:pt idx="20">
                  <c:v>33.505708786727652</c:v>
                </c:pt>
                <c:pt idx="21">
                  <c:v>14.000240068965075</c:v>
                </c:pt>
                <c:pt idx="22">
                  <c:v>42.940520847642588</c:v>
                </c:pt>
                <c:pt idx="23">
                  <c:v>44.138950278816566</c:v>
                </c:pt>
                <c:pt idx="24">
                  <c:v>46.242792249351623</c:v>
                </c:pt>
                <c:pt idx="25">
                  <c:v>38.716808956831549</c:v>
                </c:pt>
                <c:pt idx="26">
                  <c:v>32.77248794123053</c:v>
                </c:pt>
                <c:pt idx="27">
                  <c:v>38.822730775675602</c:v>
                </c:pt>
                <c:pt idx="28">
                  <c:v>14.619183710511489</c:v>
                </c:pt>
                <c:pt idx="29">
                  <c:v>35.148294632424737</c:v>
                </c:pt>
                <c:pt idx="30">
                  <c:v>37.239764390706078</c:v>
                </c:pt>
                <c:pt idx="31">
                  <c:v>29.930979782090429</c:v>
                </c:pt>
                <c:pt idx="32">
                  <c:v>38.260388873225601</c:v>
                </c:pt>
                <c:pt idx="33">
                  <c:v>38.666561524568905</c:v>
                </c:pt>
                <c:pt idx="34">
                  <c:v>38.017880148690516</c:v>
                </c:pt>
                <c:pt idx="35">
                  <c:v>30.476272548898876</c:v>
                </c:pt>
                <c:pt idx="36">
                  <c:v>59.246514365411777</c:v>
                </c:pt>
                <c:pt idx="37">
                  <c:v>41.84519372913438</c:v>
                </c:pt>
                <c:pt idx="38">
                  <c:v>41.946842762216889</c:v>
                </c:pt>
                <c:pt idx="39">
                  <c:v>44.23168303021788</c:v>
                </c:pt>
                <c:pt idx="40">
                  <c:v>31.307453280999155</c:v>
                </c:pt>
                <c:pt idx="41">
                  <c:v>29.375412641761248</c:v>
                </c:pt>
                <c:pt idx="42">
                  <c:v>26.789092984321805</c:v>
                </c:pt>
                <c:pt idx="43">
                  <c:v>41.856019711088962</c:v>
                </c:pt>
                <c:pt idx="44">
                  <c:v>21.903700162295273</c:v>
                </c:pt>
                <c:pt idx="45">
                  <c:v>39.642862785050475</c:v>
                </c:pt>
                <c:pt idx="46">
                  <c:v>28.600021893176095</c:v>
                </c:pt>
                <c:pt idx="47">
                  <c:v>47.062293497183994</c:v>
                </c:pt>
                <c:pt idx="48">
                  <c:v>49.551264740154274</c:v>
                </c:pt>
                <c:pt idx="49">
                  <c:v>40.665396764640505</c:v>
                </c:pt>
                <c:pt idx="50">
                  <c:v>44.770150903185325</c:v>
                </c:pt>
                <c:pt idx="51">
                  <c:v>49.589681743002885</c:v>
                </c:pt>
                <c:pt idx="52">
                  <c:v>54.648148075156314</c:v>
                </c:pt>
                <c:pt idx="53">
                  <c:v>51.950823623059868</c:v>
                </c:pt>
                <c:pt idx="54">
                  <c:v>43.459638245034711</c:v>
                </c:pt>
                <c:pt idx="55">
                  <c:v>56.00161600861675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33-4ACE-A93B-4F9D067A1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'Trt_Means+NUE+RI'!$AF$4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'Trt_Means+NUE+RI'!$AF$5:$AF$48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B17-B217-9E8E03BF3BCC}"/>
            </c:ext>
          </c:extLst>
        </c:ser>
        <c:ser>
          <c:idx val="1"/>
          <c:order val="1"/>
          <c:tx>
            <c:strRef>
              <c:f>'Trt_Means+NUE+RI'!$AG$4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'Trt_Means+NUE+RI'!$AG$5:$AG$48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B17-B217-9E8E03BF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133520"/>
        <c:axId val="643134080"/>
      </c:scatterChart>
      <c:valAx>
        <c:axId val="64313352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4080"/>
        <c:crosses val="autoZero"/>
        <c:crossBetween val="midCat"/>
      </c:valAx>
      <c:valAx>
        <c:axId val="6431340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3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36205620882492845"/>
          <c:y val="0.1089244982101176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'Trt_Means+NUE+RI'!$AD$5:$AD$51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1.1813907688485763</c:v>
                </c:pt>
                <c:pt idx="35">
                  <c:v>1.2989930286599536</c:v>
                </c:pt>
                <c:pt idx="36">
                  <c:v>2.0889123470192503</c:v>
                </c:pt>
                <c:pt idx="37">
                  <c:v>3.1562229904926533</c:v>
                </c:pt>
                <c:pt idx="38">
                  <c:v>2.4059807776473865</c:v>
                </c:pt>
                <c:pt idx="39">
                  <c:v>1.6242958386334727</c:v>
                </c:pt>
                <c:pt idx="40">
                  <c:v>2.2613111726685133</c:v>
                </c:pt>
                <c:pt idx="41">
                  <c:v>1.7333780737434679</c:v>
                </c:pt>
                <c:pt idx="42">
                  <c:v>0.94760594251301855</c:v>
                </c:pt>
                <c:pt idx="43">
                  <c:v>1.4061020515518148</c:v>
                </c:pt>
                <c:pt idx="44">
                  <c:v>2.7671581970670829</c:v>
                </c:pt>
                <c:pt idx="45">
                  <c:v>4.4755167806334981</c:v>
                </c:pt>
                <c:pt idx="46">
                  <c:v>1.2306338517768109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6BA-806E-ECF1825C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9472"/>
        <c:axId val="935710032"/>
      </c:barChart>
      <c:catAx>
        <c:axId val="9357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0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09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'Trt_Means+NUE+RI'!$D$5:$D$53</c:f>
              <c:numCache>
                <c:formatCode>General</c:formatCode>
                <c:ptCount val="49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</c:numCache>
            </c:numRef>
          </c:cat>
          <c:val>
            <c:numRef>
              <c:f>'Trt_Means+NUE+RI'!$F$5:$F$53</c:f>
              <c:numCache>
                <c:formatCode>General</c:formatCode>
                <c:ptCount val="49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  <c:pt idx="47">
                  <c:v>29.546333099999998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2-4245-9999-6B43236881EF}"/>
            </c:ext>
          </c:extLst>
        </c:ser>
        <c:ser>
          <c:idx val="2"/>
          <c:order val="1"/>
          <c:tx>
            <c:strRef>
              <c:f>'Trt_Means+NUE+RI'!$N$2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'Trt_Means+NUE+RI'!$D$5:$D$53</c:f>
              <c:numCache>
                <c:formatCode>General</c:formatCode>
                <c:ptCount val="49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</c:numCache>
            </c:numRef>
          </c:cat>
          <c:val>
            <c:numRef>
              <c:f>'Trt_Means+NUE+RI'!$M$5:$M$53</c:f>
              <c:numCache>
                <c:formatCode>General</c:formatCode>
                <c:ptCount val="49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  <c:pt idx="44">
                  <c:v>78.822857099999993</c:v>
                </c:pt>
                <c:pt idx="45">
                  <c:v>79.718800000000002</c:v>
                </c:pt>
                <c:pt idx="46">
                  <c:v>30.976900000000001</c:v>
                </c:pt>
                <c:pt idx="47">
                  <c:v>71.212124200000005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2-4245-9999-6B432368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12832"/>
        <c:axId val="935713392"/>
      </c:barChart>
      <c:catAx>
        <c:axId val="9357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339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28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'Trt_Means+NUE+RI'!$T$132:$T$139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BA2-BD37-584097BB040D}"/>
            </c:ext>
          </c:extLst>
        </c:ser>
        <c:ser>
          <c:idx val="2"/>
          <c:order val="1"/>
          <c:tx>
            <c:v>SBNRC</c:v>
          </c:tx>
          <c:invertIfNegative val="0"/>
          <c:val>
            <c:numRef>
              <c:f>'Trt_Means+NUE+RI'!$S$131:$AG$131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BA2-BD37-584097BB040D}"/>
            </c:ext>
          </c:extLst>
        </c:ser>
        <c:ser>
          <c:idx val="1"/>
          <c:order val="2"/>
          <c:tx>
            <c:strRef>
              <c:f>'Trt_Means+NUE+RI'!$S$131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'Trt_Means+NUE+RI'!$S$132:$S$139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BA2-BD37-584097BB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1008"/>
        <c:axId val="789871568"/>
      </c:barChart>
      <c:catAx>
        <c:axId val="7898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98715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'Trt_Means+NUE+RI'!$W$132:$W$141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E-4A1F-8F68-D0D6CB26F719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BE-4A1F-8F68-D0D6CB26F719}"/>
            </c:ext>
          </c:extLst>
        </c:ser>
        <c:ser>
          <c:idx val="2"/>
          <c:order val="2"/>
          <c:tx>
            <c:strRef>
              <c:f>'Trt_Means+NUE+RI'!$U$131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E-4A1F-8F68-D0D6CB26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875488"/>
        <c:axId val="789876048"/>
      </c:scatterChart>
      <c:valAx>
        <c:axId val="7898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6048"/>
        <c:crosses val="autoZero"/>
        <c:crossBetween val="midCat"/>
      </c:valAx>
      <c:valAx>
        <c:axId val="78987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'Trt_Means+NUE+RI'!$R$132:$R$151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'Trt_Means+NUE+RI'!$W$132:$W$151</c:f>
              <c:numCache>
                <c:formatCode>General</c:formatCode>
                <c:ptCount val="2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E-41AC-B74F-ECFE8741ABFC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E-41AC-B74F-ECFE8741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2448"/>
        <c:axId val="792073008"/>
      </c:scatterChart>
      <c:valAx>
        <c:axId val="79207244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3008"/>
        <c:crosses val="autoZero"/>
        <c:crossBetween val="midCat"/>
      </c:valAx>
      <c:valAx>
        <c:axId val="79207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68-4CCC-B642-AF8DDC0B957A}"/>
            </c:ext>
          </c:extLst>
        </c:ser>
        <c:ser>
          <c:idx val="1"/>
          <c:order val="1"/>
          <c:tx>
            <c:strRef>
              <c:f>'Trt_Means+NUE+RI'!$Q$131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68-4CCC-B642-AF8DDC0B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6368"/>
        <c:axId val="792076928"/>
      </c:scatterChart>
      <c:valAx>
        <c:axId val="79207636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928"/>
        <c:crosses val="autoZero"/>
        <c:crossBetween val="midCat"/>
        <c:majorUnit val="2"/>
      </c:valAx>
      <c:valAx>
        <c:axId val="792076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0525973907969938"/>
          <c:y val="9.24831081081081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'Trt_Means+NUE+RI'!$AK$4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rgbClr val="FF6600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xVal>
            <c:numRef>
              <c:f>'Trt_Means+NUE+RI'!$AE$75:$AE$118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'Trt_Means+NUE+RI'!$AJ$75:$AJ$118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E-4FA8-B350-045DFF7B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16592"/>
        <c:axId val="790217152"/>
      </c:scatterChart>
      <c:valAx>
        <c:axId val="79021659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7152"/>
        <c:crosses val="autoZero"/>
        <c:crossBetween val="midCat"/>
      </c:valAx>
      <c:valAx>
        <c:axId val="790217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659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Yield Increase (100-40-60 versus 0-40-60) versus Check</a:t>
            </a:r>
            <a:r>
              <a:rPr lang="en-US" sz="1200" baseline="0"/>
              <a:t> Yield 0-40-60</a:t>
            </a:r>
            <a:endParaRPr lang="en-US" sz="1200"/>
          </a:p>
        </c:rich>
      </c:tx>
      <c:layout>
        <c:manualLayout>
          <c:xMode val="edge"/>
          <c:yMode val="edge"/>
          <c:x val="9.0090113735783031E-2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'Trt_Means+NUE+RI'!$V$4</c:f>
              <c:strCache>
                <c:ptCount val="1"/>
                <c:pt idx="0">
                  <c:v>Increase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'Trt_Means+NUE+RI'!$V$5:$V$52</c:f>
              <c:numCache>
                <c:formatCode>General</c:formatCode>
                <c:ptCount val="48"/>
                <c:pt idx="0">
                  <c:v>0.69999999999999574</c:v>
                </c:pt>
                <c:pt idx="1">
                  <c:v>-6.1099999999999994</c:v>
                </c:pt>
                <c:pt idx="2">
                  <c:v>11.253</c:v>
                </c:pt>
                <c:pt idx="3">
                  <c:v>23.685750000000002</c:v>
                </c:pt>
                <c:pt idx="4">
                  <c:v>23.473999999999997</c:v>
                </c:pt>
                <c:pt idx="5">
                  <c:v>11.858000000000001</c:v>
                </c:pt>
                <c:pt idx="6">
                  <c:v>17.8475</c:v>
                </c:pt>
                <c:pt idx="7">
                  <c:v>1.907500000000006</c:v>
                </c:pt>
                <c:pt idx="8">
                  <c:v>34.454999999999998</c:v>
                </c:pt>
                <c:pt idx="9">
                  <c:v>19.239999999999998</c:v>
                </c:pt>
                <c:pt idx="10">
                  <c:v>0.30250000000000199</c:v>
                </c:pt>
                <c:pt idx="11">
                  <c:v>-1.1200000000000045</c:v>
                </c:pt>
                <c:pt idx="12">
                  <c:v>6.9849999999999994</c:v>
                </c:pt>
                <c:pt idx="13">
                  <c:v>9.8024999999999984</c:v>
                </c:pt>
                <c:pt idx="14">
                  <c:v>5.6274999999999977</c:v>
                </c:pt>
                <c:pt idx="15">
                  <c:v>11.009999999999998</c:v>
                </c:pt>
                <c:pt idx="16">
                  <c:v>36.087499999999991</c:v>
                </c:pt>
                <c:pt idx="17">
                  <c:v>22.232499999999998</c:v>
                </c:pt>
                <c:pt idx="18">
                  <c:v>17.424999999999997</c:v>
                </c:pt>
                <c:pt idx="19">
                  <c:v>6.8349999999999973</c:v>
                </c:pt>
                <c:pt idx="20">
                  <c:v>20.857375000000001</c:v>
                </c:pt>
                <c:pt idx="21">
                  <c:v>19.166400000000003</c:v>
                </c:pt>
                <c:pt idx="22">
                  <c:v>34.221825000000003</c:v>
                </c:pt>
                <c:pt idx="23">
                  <c:v>16.570014</c:v>
                </c:pt>
                <c:pt idx="24">
                  <c:v>20.749254300000004</c:v>
                </c:pt>
                <c:pt idx="25">
                  <c:v>34.359914400000008</c:v>
                </c:pt>
                <c:pt idx="26">
                  <c:v>27.7880653</c:v>
                </c:pt>
                <c:pt idx="27">
                  <c:v>34.842574599999999</c:v>
                </c:pt>
                <c:pt idx="28">
                  <c:v>15.190222000000002</c:v>
                </c:pt>
                <c:pt idx="29">
                  <c:v>-6.3578195000000015</c:v>
                </c:pt>
                <c:pt idx="30">
                  <c:v>7.5169183999999944</c:v>
                </c:pt>
                <c:pt idx="31">
                  <c:v>48.695121899999997</c:v>
                </c:pt>
                <c:pt idx="32">
                  <c:v>40.795121999999999</c:v>
                </c:pt>
                <c:pt idx="33">
                  <c:v>18.862771299999999</c:v>
                </c:pt>
                <c:pt idx="34">
                  <c:v>6.2513562999999976</c:v>
                </c:pt>
                <c:pt idx="35">
                  <c:v>11.580000000000005</c:v>
                </c:pt>
                <c:pt idx="36">
                  <c:v>46.042062300000005</c:v>
                </c:pt>
                <c:pt idx="37">
                  <c:v>49.894999999999996</c:v>
                </c:pt>
                <c:pt idx="38">
                  <c:v>18.306554999999999</c:v>
                </c:pt>
                <c:pt idx="39">
                  <c:v>17.177500000000002</c:v>
                </c:pt>
                <c:pt idx="40">
                  <c:v>34.150000000000006</c:v>
                </c:pt>
                <c:pt idx="41">
                  <c:v>16.875190599999996</c:v>
                </c:pt>
                <c:pt idx="42">
                  <c:v>-1.5612447999999972</c:v>
                </c:pt>
                <c:pt idx="43">
                  <c:v>11.579999999999998</c:v>
                </c:pt>
                <c:pt idx="44">
                  <c:v>50.337728499999997</c:v>
                </c:pt>
                <c:pt idx="45">
                  <c:v>61.906599999999997</c:v>
                </c:pt>
                <c:pt idx="46">
                  <c:v>5.8053999999999988</c:v>
                </c:pt>
                <c:pt idx="47">
                  <c:v>41.665791100000007</c:v>
                </c:pt>
              </c:numCache>
            </c:numRef>
          </c:xVal>
          <c:yVal>
            <c:numRef>
              <c:f>'Trt_Means+NUE+RI'!$F$5:$F$52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  <c:pt idx="47">
                  <c:v>29.546333099999998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BB-4046-852E-7C6F11DB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38032"/>
        <c:axId val="121830544"/>
      </c:scatterChart>
      <c:valAx>
        <c:axId val="121838032"/>
        <c:scaling>
          <c:orientation val="minMax"/>
          <c:min val="-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Yield Increase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0544"/>
        <c:crosses val="autoZero"/>
        <c:crossBetween val="midCat"/>
      </c:valAx>
      <c:valAx>
        <c:axId val="1218305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8032"/>
        <c:crossesAt val="-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1994 and 2003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7746295492591"/>
          <c:y val="7.9120370370370396E-2"/>
          <c:w val="0.84840122346911362"/>
          <c:h val="0.813480242053076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YR'!$AL$8</c:f>
              <c:strCache>
                <c:ptCount val="1"/>
                <c:pt idx="0">
                  <c:v>2003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8.4628515923698508E-2"/>
                  <c:y val="0.1755092592592592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-0.0035x</a:t>
                    </a:r>
                    <a:r>
                      <a:rPr lang="en-US" baseline="30000"/>
                      <a:t>2</a:t>
                    </a:r>
                    <a:r>
                      <a:rPr lang="en-US" baseline="0"/>
                      <a:t> + 0.8564x + 39.226</a:t>
                    </a:r>
                    <a:br>
                      <a:rPr lang="en-US" baseline="0"/>
                    </a:br>
                    <a:r>
                      <a:rPr lang="en-US" baseline="0"/>
                      <a:t>R² = 0.98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YR'!$AL$9:$AL$14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42-46BB-83B3-98E3BDCD1425}"/>
            </c:ext>
          </c:extLst>
        </c:ser>
        <c:ser>
          <c:idx val="1"/>
          <c:order val="1"/>
          <c:tx>
            <c:strRef>
              <c:f>'N Rate Response YR'!$AC$8</c:f>
              <c:strCache>
                <c:ptCount val="1"/>
                <c:pt idx="0">
                  <c:v>1994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7405501477669623E-2"/>
                  <c:y val="0.23710520559930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YR'!$AC$9:$AC$14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FD-475C-BCB4-8D8500104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1056768"/>
        <c:axId val="881059264"/>
      </c:scatterChart>
      <c:valAx>
        <c:axId val="8810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9264"/>
        <c:crosses val="autoZero"/>
        <c:crossBetween val="midCat"/>
      </c:valAx>
      <c:valAx>
        <c:axId val="88105926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6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2014, 94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co502_2020!$Z$2358:$Z$2413</c:f>
              <c:numCache>
                <c:formatCode>General</c:formatCode>
                <c:ptCount val="56"/>
                <c:pt idx="0">
                  <c:v>0.40561000000000003</c:v>
                </c:pt>
                <c:pt idx="1">
                  <c:v>0.29661999999999999</c:v>
                </c:pt>
                <c:pt idx="2">
                  <c:v>0.43830999999999998</c:v>
                </c:pt>
                <c:pt idx="3">
                  <c:v>0.43867499999999998</c:v>
                </c:pt>
                <c:pt idx="4">
                  <c:v>0.46332499999999999</c:v>
                </c:pt>
                <c:pt idx="5">
                  <c:v>0.48846999999999996</c:v>
                </c:pt>
                <c:pt idx="6">
                  <c:v>0.36637500000000001</c:v>
                </c:pt>
                <c:pt idx="7">
                  <c:v>0.33732000000000001</c:v>
                </c:pt>
                <c:pt idx="8">
                  <c:v>0.47026499999999999</c:v>
                </c:pt>
                <c:pt idx="9">
                  <c:v>0.49466499999999997</c:v>
                </c:pt>
                <c:pt idx="10">
                  <c:v>0.47750999999999999</c:v>
                </c:pt>
                <c:pt idx="11">
                  <c:v>0.429475</c:v>
                </c:pt>
                <c:pt idx="12">
                  <c:v>0.42194999999999999</c:v>
                </c:pt>
                <c:pt idx="13">
                  <c:v>0.46218499999999996</c:v>
                </c:pt>
                <c:pt idx="14">
                  <c:v>0.36346000000000001</c:v>
                </c:pt>
                <c:pt idx="15">
                  <c:v>0.47414999999999996</c:v>
                </c:pt>
                <c:pt idx="16">
                  <c:v>0.40556000000000003</c:v>
                </c:pt>
                <c:pt idx="17">
                  <c:v>0.51515500000000003</c:v>
                </c:pt>
                <c:pt idx="18">
                  <c:v>0.52464</c:v>
                </c:pt>
                <c:pt idx="19">
                  <c:v>0.38170999999999999</c:v>
                </c:pt>
                <c:pt idx="20">
                  <c:v>0.32788499999999998</c:v>
                </c:pt>
                <c:pt idx="21">
                  <c:v>0.36392999999999998</c:v>
                </c:pt>
                <c:pt idx="22">
                  <c:v>0.42137999999999998</c:v>
                </c:pt>
                <c:pt idx="23">
                  <c:v>0.48302</c:v>
                </c:pt>
                <c:pt idx="24">
                  <c:v>0.47135000000000005</c:v>
                </c:pt>
                <c:pt idx="25">
                  <c:v>0.3810925</c:v>
                </c:pt>
                <c:pt idx="26">
                  <c:v>0.30432999999999999</c:v>
                </c:pt>
                <c:pt idx="27">
                  <c:v>0.34997500000000004</c:v>
                </c:pt>
                <c:pt idx="28">
                  <c:v>0.37653499999999995</c:v>
                </c:pt>
                <c:pt idx="29">
                  <c:v>0.44703500000000002</c:v>
                </c:pt>
                <c:pt idx="30">
                  <c:v>0.44533999999999996</c:v>
                </c:pt>
                <c:pt idx="31">
                  <c:v>0.51696500000000001</c:v>
                </c:pt>
                <c:pt idx="32">
                  <c:v>0.492975</c:v>
                </c:pt>
                <c:pt idx="33">
                  <c:v>0.44159000000000004</c:v>
                </c:pt>
                <c:pt idx="34">
                  <c:v>0.38053500000000001</c:v>
                </c:pt>
                <c:pt idx="35">
                  <c:v>0.338945</c:v>
                </c:pt>
                <c:pt idx="36">
                  <c:v>0.49706499999999998</c:v>
                </c:pt>
                <c:pt idx="37">
                  <c:v>0.47863</c:v>
                </c:pt>
                <c:pt idx="38">
                  <c:v>0.39965499999999998</c:v>
                </c:pt>
                <c:pt idx="39">
                  <c:v>0.48121000000000003</c:v>
                </c:pt>
                <c:pt idx="40">
                  <c:v>0.42961499999999997</c:v>
                </c:pt>
                <c:pt idx="41">
                  <c:v>0.53224499999999997</c:v>
                </c:pt>
                <c:pt idx="42">
                  <c:v>0.42316500000000001</c:v>
                </c:pt>
                <c:pt idx="43">
                  <c:v>0.421765</c:v>
                </c:pt>
                <c:pt idx="44">
                  <c:v>0.40007499999999996</c:v>
                </c:pt>
                <c:pt idx="45">
                  <c:v>0.45879000000000003</c:v>
                </c:pt>
                <c:pt idx="46">
                  <c:v>0.52232499999999993</c:v>
                </c:pt>
                <c:pt idx="47">
                  <c:v>0.53023500000000001</c:v>
                </c:pt>
                <c:pt idx="48">
                  <c:v>0.48316000000000003</c:v>
                </c:pt>
                <c:pt idx="49">
                  <c:v>0.45013500000000001</c:v>
                </c:pt>
                <c:pt idx="50">
                  <c:v>0.49087999999999998</c:v>
                </c:pt>
                <c:pt idx="51">
                  <c:v>0.48355999999999999</c:v>
                </c:pt>
                <c:pt idx="52">
                  <c:v>0.52598500000000004</c:v>
                </c:pt>
                <c:pt idx="53">
                  <c:v>0.51253499999999996</c:v>
                </c:pt>
                <c:pt idx="54">
                  <c:v>0.48831000000000002</c:v>
                </c:pt>
                <c:pt idx="55">
                  <c:v>0.54102499999999998</c:v>
                </c:pt>
              </c:numCache>
            </c:numRef>
          </c:xVal>
          <c:yVal>
            <c:numRef>
              <c:f>co502_2020!$H$2358:$H$2413</c:f>
              <c:numCache>
                <c:formatCode>General</c:formatCode>
                <c:ptCount val="56"/>
                <c:pt idx="0">
                  <c:v>30.13545512</c:v>
                </c:pt>
                <c:pt idx="1">
                  <c:v>21.68158163</c:v>
                </c:pt>
                <c:pt idx="2">
                  <c:v>34.337514499999997</c:v>
                </c:pt>
                <c:pt idx="3">
                  <c:v>28.17988965</c:v>
                </c:pt>
                <c:pt idx="4">
                  <c:v>24.993936380000001</c:v>
                </c:pt>
                <c:pt idx="5">
                  <c:v>24.948221419999999</c:v>
                </c:pt>
                <c:pt idx="6">
                  <c:v>25.251993779999999</c:v>
                </c:pt>
                <c:pt idx="7">
                  <c:v>20.503955869999999</c:v>
                </c:pt>
                <c:pt idx="8">
                  <c:v>27.20184828</c:v>
                </c:pt>
                <c:pt idx="9">
                  <c:v>24.41035175</c:v>
                </c:pt>
                <c:pt idx="10">
                  <c:v>28.141238529999999</c:v>
                </c:pt>
                <c:pt idx="11">
                  <c:v>25.601342880000001</c:v>
                </c:pt>
                <c:pt idx="12">
                  <c:v>28.185194339999999</c:v>
                </c:pt>
                <c:pt idx="13">
                  <c:v>26.683549200000002</c:v>
                </c:pt>
                <c:pt idx="14">
                  <c:v>29.780746879999999</c:v>
                </c:pt>
                <c:pt idx="15">
                  <c:v>33.298319489999997</c:v>
                </c:pt>
                <c:pt idx="16">
                  <c:v>32.0129351</c:v>
                </c:pt>
                <c:pt idx="17">
                  <c:v>28.59327824</c:v>
                </c:pt>
                <c:pt idx="18">
                  <c:v>26.437789129999999</c:v>
                </c:pt>
                <c:pt idx="19">
                  <c:v>27.817767830000001</c:v>
                </c:pt>
                <c:pt idx="20">
                  <c:v>28.310892160000002</c:v>
                </c:pt>
                <c:pt idx="21">
                  <c:v>27.275854209999999</c:v>
                </c:pt>
                <c:pt idx="22">
                  <c:v>28.271501780000001</c:v>
                </c:pt>
                <c:pt idx="23">
                  <c:v>30.565298080000002</c:v>
                </c:pt>
                <c:pt idx="24">
                  <c:v>32.071573559999997</c:v>
                </c:pt>
                <c:pt idx="25">
                  <c:v>33.573000890000003</c:v>
                </c:pt>
                <c:pt idx="26">
                  <c:v>27.031796740000001</c:v>
                </c:pt>
                <c:pt idx="27">
                  <c:v>30.261226239999999</c:v>
                </c:pt>
                <c:pt idx="28">
                  <c:v>28.894101920000001</c:v>
                </c:pt>
                <c:pt idx="29">
                  <c:v>33.014103059999997</c:v>
                </c:pt>
                <c:pt idx="30">
                  <c:v>29.154266119999999</c:v>
                </c:pt>
                <c:pt idx="31">
                  <c:v>28.678526000000002</c:v>
                </c:pt>
                <c:pt idx="32">
                  <c:v>25.249819970000001</c:v>
                </c:pt>
                <c:pt idx="33">
                  <c:v>29.545876799999998</c:v>
                </c:pt>
                <c:pt idx="34">
                  <c:v>32.210823150000003</c:v>
                </c:pt>
                <c:pt idx="35">
                  <c:v>30.41174908</c:v>
                </c:pt>
                <c:pt idx="36">
                  <c:v>29.10433128</c:v>
                </c:pt>
                <c:pt idx="37">
                  <c:v>30.666265129999999</c:v>
                </c:pt>
                <c:pt idx="38">
                  <c:v>32.708073120000002</c:v>
                </c:pt>
                <c:pt idx="39">
                  <c:v>30.227498650000001</c:v>
                </c:pt>
                <c:pt idx="40">
                  <c:v>25.30655896</c:v>
                </c:pt>
                <c:pt idx="41">
                  <c:v>32.617319629999997</c:v>
                </c:pt>
                <c:pt idx="42">
                  <c:v>33.790413460000003</c:v>
                </c:pt>
                <c:pt idx="43">
                  <c:v>31.1985055</c:v>
                </c:pt>
                <c:pt idx="44">
                  <c:v>29.793548909999998</c:v>
                </c:pt>
                <c:pt idx="45">
                  <c:v>25.933383169999999</c:v>
                </c:pt>
                <c:pt idx="46">
                  <c:v>26.859852020000002</c:v>
                </c:pt>
                <c:pt idx="47">
                  <c:v>26.83322806</c:v>
                </c:pt>
                <c:pt idx="48">
                  <c:v>27.173821190000002</c:v>
                </c:pt>
                <c:pt idx="49">
                  <c:v>28.135466829999999</c:v>
                </c:pt>
                <c:pt idx="50">
                  <c:v>31.316603369999999</c:v>
                </c:pt>
                <c:pt idx="51">
                  <c:v>28.873444429999999</c:v>
                </c:pt>
                <c:pt idx="52">
                  <c:v>32.634012740000003</c:v>
                </c:pt>
                <c:pt idx="53">
                  <c:v>27.762850820000001</c:v>
                </c:pt>
                <c:pt idx="54">
                  <c:v>24.112654750000001</c:v>
                </c:pt>
                <c:pt idx="55">
                  <c:v>37.850808600000001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2-44D5-812E-ADE6017A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  <c:max val="4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</a:t>
            </a:r>
            <a:br>
              <a:rPr lang="en-US"/>
            </a:br>
            <a:r>
              <a:rPr lang="en-US"/>
              <a:t>Yield Increase due to N, 1971-2020</a:t>
            </a:r>
          </a:p>
        </c:rich>
      </c:tx>
      <c:layout>
        <c:manualLayout>
          <c:xMode val="edge"/>
          <c:yMode val="edge"/>
          <c:x val="0.2679930008748906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26159230096238"/>
          <c:y val="3.7453703703703704E-2"/>
          <c:w val="0.81984951881014878"/>
          <c:h val="0.84088692038495183"/>
        </c:manualLayout>
      </c:layout>
      <c:scatterChart>
        <c:scatterStyle val="lineMarker"/>
        <c:varyColors val="0"/>
        <c:ser>
          <c:idx val="2"/>
          <c:order val="0"/>
          <c:tx>
            <c:strRef>
              <c:f>'N Rate Response YR'!$F$15</c:f>
              <c:strCache>
                <c:ptCount val="1"/>
                <c:pt idx="0">
                  <c:v>Yield Inc.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210752405949256"/>
                  <c:y val="-0.198728492271799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YR'!$G$8:$BC$8</c:f>
              <c:numCache>
                <c:formatCode>General</c:formatCode>
                <c:ptCount val="49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</c:numCache>
            </c:numRef>
          </c:xVal>
          <c:yVal>
            <c:numRef>
              <c:f>'N Rate Response YR'!$G$15:$BC$15</c:f>
              <c:numCache>
                <c:formatCode>0.0</c:formatCode>
                <c:ptCount val="49"/>
                <c:pt idx="0">
                  <c:v>2.1999999999999957</c:v>
                </c:pt>
                <c:pt idx="1">
                  <c:v>6.1099999999999994</c:v>
                </c:pt>
                <c:pt idx="2">
                  <c:v>16.062699999999996</c:v>
                </c:pt>
                <c:pt idx="3">
                  <c:v>24.411800000000003</c:v>
                </c:pt>
                <c:pt idx="4">
                  <c:v>23.474</c:v>
                </c:pt>
                <c:pt idx="5">
                  <c:v>12.523499999999999</c:v>
                </c:pt>
                <c:pt idx="6">
                  <c:v>23.6252</c:v>
                </c:pt>
                <c:pt idx="7">
                  <c:v>8.8725000000000023</c:v>
                </c:pt>
                <c:pt idx="8">
                  <c:v>39.869999999999997</c:v>
                </c:pt>
                <c:pt idx="9">
                  <c:v>19.239999999999998</c:v>
                </c:pt>
                <c:pt idx="10">
                  <c:v>8.5599999999999987</c:v>
                </c:pt>
                <c:pt idx="11">
                  <c:v>14.127500000000005</c:v>
                </c:pt>
                <c:pt idx="12">
                  <c:v>11.252499999999998</c:v>
                </c:pt>
                <c:pt idx="13">
                  <c:v>14.247499999999999</c:v>
                </c:pt>
                <c:pt idx="14">
                  <c:v>5.6274999999999977</c:v>
                </c:pt>
                <c:pt idx="15">
                  <c:v>12.490000000000002</c:v>
                </c:pt>
                <c:pt idx="16">
                  <c:v>37.99499999999999</c:v>
                </c:pt>
                <c:pt idx="17">
                  <c:v>24.3475</c:v>
                </c:pt>
                <c:pt idx="18">
                  <c:v>22.837499999999999</c:v>
                </c:pt>
                <c:pt idx="19">
                  <c:v>6.8349999999999973</c:v>
                </c:pt>
                <c:pt idx="20">
                  <c:v>23.788599999999999</c:v>
                </c:pt>
                <c:pt idx="21">
                  <c:v>26.374899999999997</c:v>
                </c:pt>
                <c:pt idx="22">
                  <c:v>34.221800000000002</c:v>
                </c:pt>
                <c:pt idx="23">
                  <c:v>16.57</c:v>
                </c:pt>
                <c:pt idx="24">
                  <c:v>20.749200000000002</c:v>
                </c:pt>
                <c:pt idx="25">
                  <c:v>34.359899999999996</c:v>
                </c:pt>
                <c:pt idx="26">
                  <c:v>27.788000000000004</c:v>
                </c:pt>
                <c:pt idx="27">
                  <c:v>34.842574599999999</c:v>
                </c:pt>
                <c:pt idx="28">
                  <c:v>23.673649999999999</c:v>
                </c:pt>
                <c:pt idx="29">
                  <c:v>6.7722298000000016</c:v>
                </c:pt>
                <c:pt idx="30">
                  <c:v>11.694384399999997</c:v>
                </c:pt>
                <c:pt idx="31">
                  <c:v>49.594321599999994</c:v>
                </c:pt>
                <c:pt idx="32">
                  <c:v>40.659375000000004</c:v>
                </c:pt>
                <c:pt idx="33">
                  <c:v>18.862771299999999</c:v>
                </c:pt>
                <c:pt idx="34">
                  <c:v>9.2743938999999997</c:v>
                </c:pt>
                <c:pt idx="35">
                  <c:v>13.002500000000005</c:v>
                </c:pt>
                <c:pt idx="36">
                  <c:v>46.037384299999992</c:v>
                </c:pt>
                <c:pt idx="37">
                  <c:v>49.894999999999996</c:v>
                </c:pt>
                <c:pt idx="38">
                  <c:v>18.309512599999998</c:v>
                </c:pt>
                <c:pt idx="39">
                  <c:v>17.174999999999997</c:v>
                </c:pt>
                <c:pt idx="40">
                  <c:v>34.155000000000001</c:v>
                </c:pt>
                <c:pt idx="41">
                  <c:v>17.046469399999999</c:v>
                </c:pt>
                <c:pt idx="42">
                  <c:v>5.4392168000000005</c:v>
                </c:pt>
                <c:pt idx="43">
                  <c:v>14.725000000000001</c:v>
                </c:pt>
                <c:pt idx="44">
                  <c:v>50.339999999999989</c:v>
                </c:pt>
                <c:pt idx="45">
                  <c:v>61.91</c:v>
                </c:pt>
                <c:pt idx="46">
                  <c:v>5.7999999999999972</c:v>
                </c:pt>
                <c:pt idx="47">
                  <c:v>41.669999999999995</c:v>
                </c:pt>
                <c:pt idx="48">
                  <c:v>34.720874702380939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7A-4FEC-899C-FFF131B58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8463"/>
        <c:axId val="366038447"/>
      </c:scatterChart>
      <c:valAx>
        <c:axId val="366028463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38447"/>
        <c:crosses val="autoZero"/>
        <c:crossBetween val="midCat"/>
      </c:valAx>
      <c:valAx>
        <c:axId val="366038447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increase/Mg ha-1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222222222222223E-2"/>
              <c:y val="0.23910068533100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84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7825896762904"/>
          <c:y val="2.7491408934707903E-2"/>
          <c:w val="0.77750240594925635"/>
          <c:h val="0.7384953684913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YR'!$E$39</c:f>
              <c:strCache>
                <c:ptCount val="1"/>
                <c:pt idx="0">
                  <c:v>RI 45-N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YR'!$AH$39:$BA$39</c:f>
              <c:numCache>
                <c:formatCode>0.00</c:formatCode>
                <c:ptCount val="20"/>
                <c:pt idx="0">
                  <c:v>1.7421456683848366</c:v>
                </c:pt>
                <c:pt idx="1">
                  <c:v>1.0896805891539121</c:v>
                </c:pt>
                <c:pt idx="2">
                  <c:v>0.77049078829241513</c:v>
                </c:pt>
                <c:pt idx="3">
                  <c:v>0.91313788614365354</c:v>
                </c:pt>
                <c:pt idx="4">
                  <c:v>1.3030612232795014</c:v>
                </c:pt>
                <c:pt idx="5">
                  <c:v>1.6817901996704447</c:v>
                </c:pt>
                <c:pt idx="6">
                  <c:v>1.2839175084396339</c:v>
                </c:pt>
                <c:pt idx="7">
                  <c:v>0.94424125470777931</c:v>
                </c:pt>
                <c:pt idx="8">
                  <c:v>0.97230947663461065</c:v>
                </c:pt>
                <c:pt idx="9">
                  <c:v>1.2738721653358682</c:v>
                </c:pt>
                <c:pt idx="10">
                  <c:v>1.937653379319493</c:v>
                </c:pt>
                <c:pt idx="11">
                  <c:v>1.5178919833956861</c:v>
                </c:pt>
                <c:pt idx="12">
                  <c:v>1.231468724166437</c:v>
                </c:pt>
                <c:pt idx="13">
                  <c:v>1.265147993181466</c:v>
                </c:pt>
                <c:pt idx="14">
                  <c:v>1.1224019803156193</c:v>
                </c:pt>
                <c:pt idx="15">
                  <c:v>1.0137803271190802</c:v>
                </c:pt>
                <c:pt idx="16">
                  <c:v>1.2233750381446444</c:v>
                </c:pt>
                <c:pt idx="17">
                  <c:v>1.6201438848920862</c:v>
                </c:pt>
                <c:pt idx="18">
                  <c:v>1.8920009494422025</c:v>
                </c:pt>
                <c:pt idx="19">
                  <c:v>1.0071544715447154</c:v>
                </c:pt>
              </c:numCache>
            </c:numRef>
          </c:xVal>
          <c:yVal>
            <c:numRef>
              <c:f>'N Rate Response YR'!$AH$29:$BA$29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FA-4B72-BD6E-EF4A1525957C}"/>
            </c:ext>
          </c:extLst>
        </c:ser>
        <c:ser>
          <c:idx val="1"/>
          <c:order val="1"/>
          <c:tx>
            <c:strRef>
              <c:f>'N Rate Response YR'!$E$38</c:f>
              <c:strCache>
                <c:ptCount val="1"/>
                <c:pt idx="0">
                  <c:v>RI 0-N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YR'!$AH$38:$BA$38</c:f>
              <c:numCache>
                <c:formatCode>0.00</c:formatCode>
                <c:ptCount val="20"/>
                <c:pt idx="0">
                  <c:v>2.8161939738653987</c:v>
                </c:pt>
                <c:pt idx="1">
                  <c:v>1.627522938933095</c:v>
                </c:pt>
                <c:pt idx="2">
                  <c:v>0.76899288473525151</c:v>
                </c:pt>
                <c:pt idx="3">
                  <c:v>1.2065161863742739</c:v>
                </c:pt>
                <c:pt idx="4">
                  <c:v>2.2286212899293791</c:v>
                </c:pt>
                <c:pt idx="5">
                  <c:v>3.0288476532044291</c:v>
                </c:pt>
                <c:pt idx="6">
                  <c:v>1.7886837293071494</c:v>
                </c:pt>
                <c:pt idx="7">
                  <c:v>1.1809604088855183</c:v>
                </c:pt>
                <c:pt idx="8">
                  <c:v>1.2987348308804545</c:v>
                </c:pt>
                <c:pt idx="9">
                  <c:v>2.0888017105337218</c:v>
                </c:pt>
                <c:pt idx="10">
                  <c:v>3.1562229904926533</c:v>
                </c:pt>
                <c:pt idx="11">
                  <c:v>2.4062079273622272</c:v>
                </c:pt>
                <c:pt idx="12">
                  <c:v>1.6242049791023077</c:v>
                </c:pt>
                <c:pt idx="13">
                  <c:v>2.2614958448753462</c:v>
                </c:pt>
                <c:pt idx="14">
                  <c:v>1.7331429477833278</c:v>
                </c:pt>
                <c:pt idx="15">
                  <c:v>0.94737496826730128</c:v>
                </c:pt>
                <c:pt idx="16">
                  <c:v>1.4059267052428548</c:v>
                </c:pt>
                <c:pt idx="17">
                  <c:v>2.7675561797752808</c:v>
                </c:pt>
                <c:pt idx="18">
                  <c:v>4.4780898876404489</c:v>
                </c:pt>
                <c:pt idx="19">
                  <c:v>1.2304330552244735</c:v>
                </c:pt>
              </c:numCache>
            </c:numRef>
          </c:xVal>
          <c:yVal>
            <c:numRef>
              <c:f>'N Rate Response YR'!$AH$29:$BA$29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FA-4B72-BD6E-EF4A15259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1391"/>
        <c:axId val="366018063"/>
      </c:scatterChart>
      <c:valAx>
        <c:axId val="366021391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18063"/>
        <c:crosses val="autoZero"/>
        <c:crossBetween val="midCat"/>
      </c:valAx>
      <c:valAx>
        <c:axId val="36601806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Profit,</a:t>
                </a:r>
                <a:r>
                  <a:rPr lang="en-US" baseline="0"/>
                  <a:t> $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13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 Response, 1971-2020 </a:t>
            </a:r>
            <a:br>
              <a:rPr lang="en-US" sz="1100"/>
            </a:br>
            <a:r>
              <a:rPr lang="en-US" sz="1100"/>
              <a:t>(2 at top, 2003, 2008, bottom 2010, 2001)</a:t>
            </a:r>
          </a:p>
          <a:p>
            <a:pPr algn="l">
              <a:defRPr sz="1100"/>
            </a:pPr>
            <a:r>
              <a:rPr lang="en-US" sz="1100"/>
              <a:t>Avg</a:t>
            </a:r>
            <a:r>
              <a:rPr lang="en-US" sz="1100" baseline="0"/>
              <a:t> YIeld Increase:  22 bu/ac </a:t>
            </a:r>
          </a:p>
          <a:p>
            <a:pPr algn="l">
              <a:defRPr sz="1100"/>
            </a:pPr>
            <a:r>
              <a:rPr lang="en-US" sz="1100" baseline="0"/>
              <a:t>       (Range 2-62)</a:t>
            </a:r>
            <a:endParaRPr lang="en-US" sz="1100"/>
          </a:p>
        </c:rich>
      </c:tx>
      <c:layout>
        <c:manualLayout>
          <c:xMode val="edge"/>
          <c:yMode val="edge"/>
          <c:x val="9.9819335083114594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358705161854777E-2"/>
          <c:y val="5.1342592592592592E-2"/>
          <c:w val="0.87397462817147853"/>
          <c:h val="0.800167322834645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YR'!$G$8</c:f>
              <c:strCache>
                <c:ptCount val="1"/>
                <c:pt idx="0">
                  <c:v>1971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YR'!$G$9:$G$14</c:f>
              <c:numCache>
                <c:formatCode>General</c:formatCode>
                <c:ptCount val="6"/>
                <c:pt idx="0">
                  <c:v>36.725000000000001</c:v>
                </c:pt>
                <c:pt idx="1">
                  <c:v>35.700000000000003</c:v>
                </c:pt>
                <c:pt idx="2">
                  <c:v>35.524999999999999</c:v>
                </c:pt>
                <c:pt idx="3">
                  <c:v>35.225000000000001</c:v>
                </c:pt>
                <c:pt idx="4">
                  <c:v>35.424999999999997</c:v>
                </c:pt>
                <c:pt idx="5">
                  <c:v>37.424999999999997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D7-409D-9C25-0F2EECC63EB1}"/>
            </c:ext>
          </c:extLst>
        </c:ser>
        <c:ser>
          <c:idx val="1"/>
          <c:order val="1"/>
          <c:tx>
            <c:strRef>
              <c:f>'N Rate Response YR'!$H$8</c:f>
              <c:strCache>
                <c:ptCount val="1"/>
                <c:pt idx="0">
                  <c:v>1972</c:v>
                </c:pt>
              </c:strCache>
            </c:strRef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YR'!$H$9:$H$14</c:f>
              <c:numCache>
                <c:formatCode>General</c:formatCode>
                <c:ptCount val="6"/>
                <c:pt idx="0">
                  <c:v>27.95</c:v>
                </c:pt>
                <c:pt idx="1">
                  <c:v>27.557500000000001</c:v>
                </c:pt>
                <c:pt idx="2">
                  <c:v>25.377500000000001</c:v>
                </c:pt>
                <c:pt idx="3">
                  <c:v>25.017499999999998</c:v>
                </c:pt>
                <c:pt idx="4">
                  <c:v>23.047499999999999</c:v>
                </c:pt>
                <c:pt idx="5">
                  <c:v>21.84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D7-409D-9C25-0F2EECC63EB1}"/>
            </c:ext>
          </c:extLst>
        </c:ser>
        <c:ser>
          <c:idx val="2"/>
          <c:order val="2"/>
          <c:tx>
            <c:strRef>
              <c:f>'N Rate Response YR'!$I$8</c:f>
              <c:strCache>
                <c:ptCount val="1"/>
                <c:pt idx="0">
                  <c:v>1974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YR'!$I$9:$I$14</c:f>
              <c:numCache>
                <c:formatCode>General</c:formatCode>
                <c:ptCount val="6"/>
                <c:pt idx="0">
                  <c:v>16.546800000000001</c:v>
                </c:pt>
                <c:pt idx="1">
                  <c:v>27.043500000000002</c:v>
                </c:pt>
                <c:pt idx="2">
                  <c:v>32.609499999999997</c:v>
                </c:pt>
                <c:pt idx="3">
                  <c:v>30.310500000000001</c:v>
                </c:pt>
                <c:pt idx="4">
                  <c:v>29.645</c:v>
                </c:pt>
                <c:pt idx="5">
                  <c:v>27.799800000000001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D7-409D-9C25-0F2EECC63EB1}"/>
            </c:ext>
          </c:extLst>
        </c:ser>
        <c:ser>
          <c:idx val="3"/>
          <c:order val="3"/>
          <c:tx>
            <c:strRef>
              <c:f>'N Rate Response YR'!$J$8</c:f>
              <c:strCache>
                <c:ptCount val="1"/>
                <c:pt idx="0">
                  <c:v>1975</c:v>
                </c:pt>
              </c:strCache>
            </c:strRef>
          </c:tx>
          <c:spPr>
            <a:ln w="63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YR'!$J$9:$J$14</c:f>
              <c:numCache>
                <c:formatCode>General</c:formatCode>
                <c:ptCount val="6"/>
                <c:pt idx="0">
                  <c:v>26.861999999999998</c:v>
                </c:pt>
                <c:pt idx="1">
                  <c:v>34.878300000000003</c:v>
                </c:pt>
                <c:pt idx="2">
                  <c:v>39.718299999999999</c:v>
                </c:pt>
                <c:pt idx="3">
                  <c:v>46.857300000000002</c:v>
                </c:pt>
                <c:pt idx="4">
                  <c:v>51.273800000000001</c:v>
                </c:pt>
                <c:pt idx="5">
                  <c:v>50.547800000000002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D7-409D-9C25-0F2EECC63EB1}"/>
            </c:ext>
          </c:extLst>
        </c:ser>
        <c:ser>
          <c:idx val="4"/>
          <c:order val="4"/>
          <c:tx>
            <c:strRef>
              <c:f>'N Rate Response YR'!$K$8</c:f>
              <c:strCache>
                <c:ptCount val="1"/>
                <c:pt idx="0">
                  <c:v>1976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YR'!$K$9:$K$14</c:f>
              <c:numCache>
                <c:formatCode>General</c:formatCode>
                <c:ptCount val="6"/>
                <c:pt idx="0">
                  <c:v>23.2623</c:v>
                </c:pt>
                <c:pt idx="1">
                  <c:v>27.497299999999999</c:v>
                </c:pt>
                <c:pt idx="2">
                  <c:v>32.064999999999998</c:v>
                </c:pt>
                <c:pt idx="3">
                  <c:v>40.111499999999999</c:v>
                </c:pt>
                <c:pt idx="4">
                  <c:v>44.588500000000003</c:v>
                </c:pt>
                <c:pt idx="5">
                  <c:v>46.7363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D7-409D-9C25-0F2EECC63EB1}"/>
            </c:ext>
          </c:extLst>
        </c:ser>
        <c:ser>
          <c:idx val="5"/>
          <c:order val="5"/>
          <c:tx>
            <c:strRef>
              <c:f>'N Rate Response YR'!$L$8</c:f>
              <c:strCache>
                <c:ptCount val="1"/>
                <c:pt idx="0">
                  <c:v>1977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YR'!$L$9:$L$14</c:f>
              <c:numCache>
                <c:formatCode>General</c:formatCode>
                <c:ptCount val="6"/>
                <c:pt idx="0">
                  <c:v>16.970300000000002</c:v>
                </c:pt>
                <c:pt idx="1">
                  <c:v>26.861999999999998</c:v>
                </c:pt>
                <c:pt idx="2">
                  <c:v>28.1325</c:v>
                </c:pt>
                <c:pt idx="3">
                  <c:v>28.737500000000001</c:v>
                </c:pt>
                <c:pt idx="4">
                  <c:v>29.4938</c:v>
                </c:pt>
                <c:pt idx="5">
                  <c:v>28.828299999999999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D7-409D-9C25-0F2EECC63EB1}"/>
            </c:ext>
          </c:extLst>
        </c:ser>
        <c:ser>
          <c:idx val="6"/>
          <c:order val="6"/>
          <c:tx>
            <c:strRef>
              <c:f>'N Rate Response YR'!$M$8</c:f>
              <c:strCache>
                <c:ptCount val="1"/>
                <c:pt idx="0">
                  <c:v>1978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YR'!$M$9:$M$14</c:f>
              <c:numCache>
                <c:formatCode>General</c:formatCode>
                <c:ptCount val="6"/>
                <c:pt idx="0">
                  <c:v>20.721299999999999</c:v>
                </c:pt>
                <c:pt idx="1">
                  <c:v>26.287299999999998</c:v>
                </c:pt>
                <c:pt idx="2">
                  <c:v>33.637999999999998</c:v>
                </c:pt>
                <c:pt idx="3">
                  <c:v>39.688000000000002</c:v>
                </c:pt>
                <c:pt idx="4">
                  <c:v>44.346499999999999</c:v>
                </c:pt>
                <c:pt idx="5">
                  <c:v>38.568800000000003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D7-409D-9C25-0F2EECC63EB1}"/>
            </c:ext>
          </c:extLst>
        </c:ser>
        <c:ser>
          <c:idx val="7"/>
          <c:order val="7"/>
          <c:tx>
            <c:strRef>
              <c:f>'N Rate Response YR'!$N$8</c:f>
              <c:strCache>
                <c:ptCount val="1"/>
                <c:pt idx="0">
                  <c:v>1979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YR'!$N$9:$N$14</c:f>
              <c:numCache>
                <c:formatCode>General</c:formatCode>
                <c:ptCount val="6"/>
                <c:pt idx="0">
                  <c:v>37.674999999999997</c:v>
                </c:pt>
                <c:pt idx="1">
                  <c:v>44.68</c:v>
                </c:pt>
                <c:pt idx="2">
                  <c:v>35.807499999999997</c:v>
                </c:pt>
                <c:pt idx="3">
                  <c:v>38.357500000000002</c:v>
                </c:pt>
                <c:pt idx="4">
                  <c:v>42.177500000000002</c:v>
                </c:pt>
                <c:pt idx="5">
                  <c:v>39.582500000000003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D7-409D-9C25-0F2EECC63EB1}"/>
            </c:ext>
          </c:extLst>
        </c:ser>
        <c:ser>
          <c:idx val="8"/>
          <c:order val="8"/>
          <c:tx>
            <c:strRef>
              <c:f>'N Rate Response YR'!$O$8</c:f>
              <c:strCache>
                <c:ptCount val="1"/>
                <c:pt idx="0">
                  <c:v>1980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YR'!$O$9:$O$14</c:f>
              <c:numCache>
                <c:formatCode>General</c:formatCode>
                <c:ptCount val="6"/>
                <c:pt idx="0">
                  <c:v>20.842500000000001</c:v>
                </c:pt>
                <c:pt idx="1">
                  <c:v>28.405000000000001</c:v>
                </c:pt>
                <c:pt idx="2">
                  <c:v>37.417499999999997</c:v>
                </c:pt>
                <c:pt idx="3">
                  <c:v>52.302500000000002</c:v>
                </c:pt>
                <c:pt idx="4">
                  <c:v>60.712499999999999</c:v>
                </c:pt>
                <c:pt idx="5">
                  <c:v>55.297499999999999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D7-409D-9C25-0F2EECC63EB1}"/>
            </c:ext>
          </c:extLst>
        </c:ser>
        <c:ser>
          <c:idx val="9"/>
          <c:order val="9"/>
          <c:tx>
            <c:strRef>
              <c:f>'N Rate Response YR'!$P$8</c:f>
              <c:strCache>
                <c:ptCount val="1"/>
                <c:pt idx="0">
                  <c:v>1981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YR'!$P$9:$P$14</c:f>
              <c:numCache>
                <c:formatCode>General</c:formatCode>
                <c:ptCount val="6"/>
                <c:pt idx="0">
                  <c:v>19.5425</c:v>
                </c:pt>
                <c:pt idx="1">
                  <c:v>31.704999999999998</c:v>
                </c:pt>
                <c:pt idx="2">
                  <c:v>32.277500000000003</c:v>
                </c:pt>
                <c:pt idx="3">
                  <c:v>34.905000000000001</c:v>
                </c:pt>
                <c:pt idx="4">
                  <c:v>37.54</c:v>
                </c:pt>
                <c:pt idx="5">
                  <c:v>38.782499999999999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D7-409D-9C25-0F2EECC63EB1}"/>
            </c:ext>
          </c:extLst>
        </c:ser>
        <c:ser>
          <c:idx val="10"/>
          <c:order val="10"/>
          <c:tx>
            <c:strRef>
              <c:f>'N Rate Response YR'!$Q$8</c:f>
              <c:strCache>
                <c:ptCount val="1"/>
                <c:pt idx="0">
                  <c:v>1982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YR'!$Q$9:$Q$14</c:f>
              <c:numCache>
                <c:formatCode>General</c:formatCode>
                <c:ptCount val="6"/>
                <c:pt idx="0">
                  <c:v>27.497499999999999</c:v>
                </c:pt>
                <c:pt idx="1">
                  <c:v>36.057499999999997</c:v>
                </c:pt>
                <c:pt idx="2">
                  <c:v>32.82</c:v>
                </c:pt>
                <c:pt idx="3">
                  <c:v>32.729999999999997</c:v>
                </c:pt>
                <c:pt idx="4">
                  <c:v>29.737500000000001</c:v>
                </c:pt>
                <c:pt idx="5">
                  <c:v>27.8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ED7-409D-9C25-0F2EECC63EB1}"/>
            </c:ext>
          </c:extLst>
        </c:ser>
        <c:ser>
          <c:idx val="11"/>
          <c:order val="11"/>
          <c:tx>
            <c:strRef>
              <c:f>'N Rate Response YR'!$R$8</c:f>
              <c:strCache>
                <c:ptCount val="1"/>
                <c:pt idx="0">
                  <c:v>1983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YR'!$R$9:$R$14</c:f>
              <c:numCache>
                <c:formatCode>General</c:formatCode>
                <c:ptCount val="6"/>
                <c:pt idx="0">
                  <c:v>38.537500000000001</c:v>
                </c:pt>
                <c:pt idx="1">
                  <c:v>48.097499999999997</c:v>
                </c:pt>
                <c:pt idx="2">
                  <c:v>51.545000000000002</c:v>
                </c:pt>
                <c:pt idx="3">
                  <c:v>51.0625</c:v>
                </c:pt>
                <c:pt idx="4">
                  <c:v>47.61</c:v>
                </c:pt>
                <c:pt idx="5">
                  <c:v>37.417499999999997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ED7-409D-9C25-0F2EECC63EB1}"/>
            </c:ext>
          </c:extLst>
        </c:ser>
        <c:ser>
          <c:idx val="12"/>
          <c:order val="12"/>
          <c:tx>
            <c:strRef>
              <c:f>'N Rate Response YR'!$S$8</c:f>
              <c:strCache>
                <c:ptCount val="1"/>
                <c:pt idx="0">
                  <c:v>1984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YR'!$S$9:$S$14</c:f>
              <c:numCache>
                <c:formatCode>General</c:formatCode>
                <c:ptCount val="6"/>
                <c:pt idx="0">
                  <c:v>33.365000000000002</c:v>
                </c:pt>
                <c:pt idx="1">
                  <c:v>43.712499999999999</c:v>
                </c:pt>
                <c:pt idx="2">
                  <c:v>42.56</c:v>
                </c:pt>
                <c:pt idx="3">
                  <c:v>44.6175</c:v>
                </c:pt>
                <c:pt idx="4">
                  <c:v>42.227499999999999</c:v>
                </c:pt>
                <c:pt idx="5">
                  <c:v>40.35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ED7-409D-9C25-0F2EECC63EB1}"/>
            </c:ext>
          </c:extLst>
        </c:ser>
        <c:ser>
          <c:idx val="13"/>
          <c:order val="13"/>
          <c:tx>
            <c:strRef>
              <c:f>'N Rate Response YR'!$T$8</c:f>
              <c:strCache>
                <c:ptCount val="1"/>
                <c:pt idx="0">
                  <c:v>1985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4"/>
            <c:marker>
              <c:symbol val="circle"/>
              <c:size val="5"/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6350" cap="rnd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0ED7-409D-9C25-0F2EECC63EB1}"/>
              </c:ext>
            </c:extLst>
          </c:dPt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YR'!$T$9:$T$14</c:f>
              <c:numCache>
                <c:formatCode>General</c:formatCode>
                <c:ptCount val="6"/>
                <c:pt idx="0">
                  <c:v>20.4175</c:v>
                </c:pt>
                <c:pt idx="1">
                  <c:v>30.4925</c:v>
                </c:pt>
                <c:pt idx="2">
                  <c:v>34.305</c:v>
                </c:pt>
                <c:pt idx="3">
                  <c:v>34.664999999999999</c:v>
                </c:pt>
                <c:pt idx="4">
                  <c:v>33.395000000000003</c:v>
                </c:pt>
                <c:pt idx="5">
                  <c:v>30.22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ED7-409D-9C25-0F2EECC63EB1}"/>
            </c:ext>
          </c:extLst>
        </c:ser>
        <c:ser>
          <c:idx val="14"/>
          <c:order val="14"/>
          <c:tx>
            <c:strRef>
              <c:f>'N Rate Response YR'!$U$8</c:f>
              <c:strCache>
                <c:ptCount val="1"/>
                <c:pt idx="0">
                  <c:v>1986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YR'!$U$9:$U$14</c:f>
              <c:numCache>
                <c:formatCode>General</c:formatCode>
                <c:ptCount val="6"/>
                <c:pt idx="0">
                  <c:v>40.3825</c:v>
                </c:pt>
                <c:pt idx="1">
                  <c:v>42.44</c:v>
                </c:pt>
                <c:pt idx="2">
                  <c:v>43.077500000000001</c:v>
                </c:pt>
                <c:pt idx="3">
                  <c:v>44.467500000000001</c:v>
                </c:pt>
                <c:pt idx="4">
                  <c:v>45.375</c:v>
                </c:pt>
                <c:pt idx="5">
                  <c:v>46.01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ED7-409D-9C25-0F2EECC63EB1}"/>
            </c:ext>
          </c:extLst>
        </c:ser>
        <c:ser>
          <c:idx val="15"/>
          <c:order val="15"/>
          <c:tx>
            <c:strRef>
              <c:f>'N Rate Response YR'!$V$8</c:f>
              <c:strCache>
                <c:ptCount val="1"/>
                <c:pt idx="0">
                  <c:v>1987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YR'!$V$9:$V$14</c:f>
              <c:numCache>
                <c:formatCode>General</c:formatCode>
                <c:ptCount val="6"/>
                <c:pt idx="0">
                  <c:v>30.4925</c:v>
                </c:pt>
                <c:pt idx="1">
                  <c:v>37.055</c:v>
                </c:pt>
                <c:pt idx="2">
                  <c:v>41.112499999999997</c:v>
                </c:pt>
                <c:pt idx="3">
                  <c:v>42.652500000000003</c:v>
                </c:pt>
                <c:pt idx="4">
                  <c:v>42.982500000000002</c:v>
                </c:pt>
                <c:pt idx="5">
                  <c:v>41.502499999999998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ED7-409D-9C25-0F2EECC63EB1}"/>
            </c:ext>
          </c:extLst>
        </c:ser>
        <c:ser>
          <c:idx val="16"/>
          <c:order val="16"/>
          <c:tx>
            <c:strRef>
              <c:f>'N Rate Response YR'!$W$8</c:f>
              <c:strCache>
                <c:ptCount val="1"/>
                <c:pt idx="0">
                  <c:v>1988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YR'!$W$9:$W$14</c:f>
              <c:numCache>
                <c:formatCode>General</c:formatCode>
                <c:ptCount val="6"/>
                <c:pt idx="0">
                  <c:v>27.072500000000002</c:v>
                </c:pt>
                <c:pt idx="1">
                  <c:v>40.957500000000003</c:v>
                </c:pt>
                <c:pt idx="2">
                  <c:v>47.975000000000001</c:v>
                </c:pt>
                <c:pt idx="3">
                  <c:v>57.292499999999997</c:v>
                </c:pt>
                <c:pt idx="4">
                  <c:v>65.067499999999995</c:v>
                </c:pt>
                <c:pt idx="5">
                  <c:v>63.16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ED7-409D-9C25-0F2EECC63EB1}"/>
            </c:ext>
          </c:extLst>
        </c:ser>
        <c:ser>
          <c:idx val="17"/>
          <c:order val="17"/>
          <c:tx>
            <c:strRef>
              <c:f>'N Rate Response YR'!$X$8</c:f>
              <c:strCache>
                <c:ptCount val="1"/>
                <c:pt idx="0">
                  <c:v>1989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YR'!$X$9:$X$14</c:f>
              <c:numCache>
                <c:formatCode>General</c:formatCode>
                <c:ptCount val="6"/>
                <c:pt idx="0">
                  <c:v>18.09</c:v>
                </c:pt>
                <c:pt idx="1">
                  <c:v>34.727499999999999</c:v>
                </c:pt>
                <c:pt idx="2">
                  <c:v>37.51</c:v>
                </c:pt>
                <c:pt idx="3">
                  <c:v>39.534999999999997</c:v>
                </c:pt>
                <c:pt idx="4">
                  <c:v>42.4375</c:v>
                </c:pt>
                <c:pt idx="5">
                  <c:v>40.322499999999998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ED7-409D-9C25-0F2EECC63EB1}"/>
            </c:ext>
          </c:extLst>
        </c:ser>
        <c:ser>
          <c:idx val="18"/>
          <c:order val="18"/>
          <c:tx>
            <c:strRef>
              <c:f>'N Rate Response YR'!$Y$8</c:f>
              <c:strCache>
                <c:ptCount val="1"/>
                <c:pt idx="0">
                  <c:v>1990</c:v>
                </c:pt>
              </c:strCache>
            </c:strRef>
          </c:tx>
          <c:spPr>
            <a:ln w="63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YR'!$Y$9:$Y$14</c:f>
              <c:numCache>
                <c:formatCode>General</c:formatCode>
                <c:ptCount val="6"/>
                <c:pt idx="0">
                  <c:v>26.4375</c:v>
                </c:pt>
                <c:pt idx="1">
                  <c:v>41.832500000000003</c:v>
                </c:pt>
                <c:pt idx="2">
                  <c:v>48.46</c:v>
                </c:pt>
                <c:pt idx="3">
                  <c:v>49.274999999999999</c:v>
                </c:pt>
                <c:pt idx="4">
                  <c:v>48.28</c:v>
                </c:pt>
                <c:pt idx="5">
                  <c:v>43.862499999999997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ED7-409D-9C25-0F2EECC63EB1}"/>
            </c:ext>
          </c:extLst>
        </c:ser>
        <c:ser>
          <c:idx val="19"/>
          <c:order val="19"/>
          <c:tx>
            <c:strRef>
              <c:f>'N Rate Response YR'!$Z$8</c:f>
              <c:strCache>
                <c:ptCount val="1"/>
                <c:pt idx="0">
                  <c:v>1991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YR'!$Z$9:$Z$14</c:f>
              <c:numCache>
                <c:formatCode>General</c:formatCode>
                <c:ptCount val="6"/>
                <c:pt idx="0">
                  <c:v>22.655000000000001</c:v>
                </c:pt>
                <c:pt idx="1">
                  <c:v>27.195</c:v>
                </c:pt>
                <c:pt idx="2">
                  <c:v>28.1325</c:v>
                </c:pt>
                <c:pt idx="3">
                  <c:v>28.98</c:v>
                </c:pt>
                <c:pt idx="4">
                  <c:v>27.83</c:v>
                </c:pt>
                <c:pt idx="5">
                  <c:v>29.49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ED7-409D-9C25-0F2EECC63EB1}"/>
            </c:ext>
          </c:extLst>
        </c:ser>
        <c:ser>
          <c:idx val="20"/>
          <c:order val="20"/>
          <c:tx>
            <c:strRef>
              <c:f>'N Rate Response YR'!$AA$8</c:f>
              <c:strCache>
                <c:ptCount val="1"/>
                <c:pt idx="0">
                  <c:v>1992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YR'!$AA$9:$AA$14</c:f>
              <c:numCache>
                <c:formatCode>General</c:formatCode>
                <c:ptCount val="6"/>
                <c:pt idx="0">
                  <c:v>17.889900000000001</c:v>
                </c:pt>
                <c:pt idx="1">
                  <c:v>27.7302</c:v>
                </c:pt>
                <c:pt idx="2">
                  <c:v>34.5304</c:v>
                </c:pt>
                <c:pt idx="3">
                  <c:v>38.242100000000001</c:v>
                </c:pt>
                <c:pt idx="4">
                  <c:v>41.6785</c:v>
                </c:pt>
                <c:pt idx="5">
                  <c:v>38.747199999999999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ED7-409D-9C25-0F2EECC63EB1}"/>
            </c:ext>
          </c:extLst>
        </c:ser>
        <c:ser>
          <c:idx val="21"/>
          <c:order val="21"/>
          <c:tx>
            <c:strRef>
              <c:f>'N Rate Response YR'!$AB$8</c:f>
              <c:strCache>
                <c:ptCount val="1"/>
                <c:pt idx="0">
                  <c:v>1993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YR'!$AB$9:$AB$14</c:f>
              <c:numCache>
                <c:formatCode>General</c:formatCode>
                <c:ptCount val="6"/>
                <c:pt idx="0">
                  <c:v>17.151800000000001</c:v>
                </c:pt>
                <c:pt idx="1">
                  <c:v>24.439</c:v>
                </c:pt>
                <c:pt idx="2">
                  <c:v>31.6113</c:v>
                </c:pt>
                <c:pt idx="3">
                  <c:v>37.047199999999997</c:v>
                </c:pt>
                <c:pt idx="4">
                  <c:v>43.526699999999998</c:v>
                </c:pt>
                <c:pt idx="5">
                  <c:v>36.318199999999997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ED7-409D-9C25-0F2EECC63EB1}"/>
            </c:ext>
          </c:extLst>
        </c:ser>
        <c:ser>
          <c:idx val="22"/>
          <c:order val="22"/>
          <c:tx>
            <c:strRef>
              <c:f>'N Rate Response YR'!$AC$8</c:f>
              <c:strCache>
                <c:ptCount val="1"/>
                <c:pt idx="0">
                  <c:v>1994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YR'!$AC$9:$AC$14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ED7-409D-9C25-0F2EECC63EB1}"/>
            </c:ext>
          </c:extLst>
        </c:ser>
        <c:ser>
          <c:idx val="23"/>
          <c:order val="23"/>
          <c:tx>
            <c:strRef>
              <c:f>'N Rate Response YR'!$AD$8</c:f>
              <c:strCache>
                <c:ptCount val="1"/>
                <c:pt idx="0">
                  <c:v>1995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YR'!$AD$9:$AD$14</c:f>
              <c:numCache>
                <c:formatCode>General</c:formatCode>
                <c:ptCount val="6"/>
                <c:pt idx="0">
                  <c:v>29.386299999999999</c:v>
                </c:pt>
                <c:pt idx="1">
                  <c:v>34.151899999999998</c:v>
                </c:pt>
                <c:pt idx="2">
                  <c:v>37.860799999999998</c:v>
                </c:pt>
                <c:pt idx="3">
                  <c:v>41.355899999999998</c:v>
                </c:pt>
                <c:pt idx="4">
                  <c:v>43.472799999999999</c:v>
                </c:pt>
                <c:pt idx="5">
                  <c:v>45.956299999999999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ED7-409D-9C25-0F2EECC63EB1}"/>
            </c:ext>
          </c:extLst>
        </c:ser>
        <c:ser>
          <c:idx val="24"/>
          <c:order val="24"/>
          <c:tx>
            <c:strRef>
              <c:f>'N Rate Response YR'!$AE$8</c:f>
              <c:strCache>
                <c:ptCount val="1"/>
                <c:pt idx="0">
                  <c:v>1996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YR'!$AE$9:$AE$14</c:f>
              <c:numCache>
                <c:formatCode>General</c:formatCode>
                <c:ptCount val="6"/>
                <c:pt idx="0">
                  <c:v>18.0137</c:v>
                </c:pt>
                <c:pt idx="1">
                  <c:v>23.828900000000001</c:v>
                </c:pt>
                <c:pt idx="2">
                  <c:v>27.289200000000001</c:v>
                </c:pt>
                <c:pt idx="3">
                  <c:v>26.554300000000001</c:v>
                </c:pt>
                <c:pt idx="4">
                  <c:v>34.885899999999999</c:v>
                </c:pt>
                <c:pt idx="5">
                  <c:v>38.762900000000002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ED7-409D-9C25-0F2EECC63EB1}"/>
            </c:ext>
          </c:extLst>
        </c:ser>
        <c:ser>
          <c:idx val="25"/>
          <c:order val="25"/>
          <c:tx>
            <c:strRef>
              <c:f>'N Rate Response YR'!$AF$8</c:f>
              <c:strCache>
                <c:ptCount val="1"/>
                <c:pt idx="0">
                  <c:v>1997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YR'!$AF$9:$AF$14</c:f>
              <c:numCache>
                <c:formatCode>General</c:formatCode>
                <c:ptCount val="6"/>
                <c:pt idx="0">
                  <c:v>18.807700000000001</c:v>
                </c:pt>
                <c:pt idx="1">
                  <c:v>28.098400000000002</c:v>
                </c:pt>
                <c:pt idx="2">
                  <c:v>29.164899999999999</c:v>
                </c:pt>
                <c:pt idx="3">
                  <c:v>37.790999999999997</c:v>
                </c:pt>
                <c:pt idx="4">
                  <c:v>44.127000000000002</c:v>
                </c:pt>
                <c:pt idx="5">
                  <c:v>53.1676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ED7-409D-9C25-0F2EECC63EB1}"/>
            </c:ext>
          </c:extLst>
        </c:ser>
        <c:ser>
          <c:idx val="26"/>
          <c:order val="26"/>
          <c:tx>
            <c:strRef>
              <c:f>'N Rate Response YR'!$AG$8</c:f>
              <c:strCache>
                <c:ptCount val="1"/>
                <c:pt idx="0">
                  <c:v>1998</c:v>
                </c:pt>
              </c:strCache>
            </c:strRef>
          </c:tx>
          <c:spPr>
            <a:ln w="63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YR'!$AG$9:$AG$14</c:f>
              <c:numCache>
                <c:formatCode>General</c:formatCode>
                <c:ptCount val="6"/>
                <c:pt idx="0">
                  <c:v>28.463799999999999</c:v>
                </c:pt>
                <c:pt idx="1">
                  <c:v>32.726500000000001</c:v>
                </c:pt>
                <c:pt idx="2">
                  <c:v>41.185600000000001</c:v>
                </c:pt>
                <c:pt idx="3">
                  <c:v>52.240400000000001</c:v>
                </c:pt>
                <c:pt idx="4">
                  <c:v>53.455300000000001</c:v>
                </c:pt>
                <c:pt idx="5">
                  <c:v>56.251800000000003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ED7-409D-9C25-0F2EECC63EB1}"/>
            </c:ext>
          </c:extLst>
        </c:ser>
        <c:ser>
          <c:idx val="27"/>
          <c:order val="27"/>
          <c:tx>
            <c:strRef>
              <c:f>'N Rate Response YR'!$AH$8</c:f>
              <c:strCache>
                <c:ptCount val="1"/>
                <c:pt idx="0">
                  <c:v>1999</c:v>
                </c:pt>
              </c:strCache>
            </c:strRef>
          </c:tx>
          <c:spPr>
            <a:ln w="63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YR'!$AH$9:$AH$14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ED7-409D-9C25-0F2EECC63EB1}"/>
            </c:ext>
          </c:extLst>
        </c:ser>
        <c:ser>
          <c:idx val="28"/>
          <c:order val="28"/>
          <c:tx>
            <c:strRef>
              <c:f>'N Rate Response YR'!$AI$8</c:f>
              <c:strCache>
                <c:ptCount val="1"/>
                <c:pt idx="0">
                  <c:v>2000</c:v>
                </c:pt>
              </c:strCache>
            </c:strRef>
          </c:tx>
          <c:spPr>
            <a:ln w="63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YR'!$AI$9:$AI$14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ED7-409D-9C25-0F2EECC63EB1}"/>
            </c:ext>
          </c:extLst>
        </c:ser>
        <c:ser>
          <c:idx val="29"/>
          <c:order val="29"/>
          <c:tx>
            <c:strRef>
              <c:f>'N Rate Response YR'!$AJ$8</c:f>
              <c:strCache>
                <c:ptCount val="1"/>
                <c:pt idx="0">
                  <c:v>2001</c:v>
                </c:pt>
              </c:strCache>
            </c:strRef>
          </c:tx>
          <c:spPr>
            <a:ln w="63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YR'!$AJ$9:$AJ$14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ED7-409D-9C25-0F2EECC63EB1}"/>
            </c:ext>
          </c:extLst>
        </c:ser>
        <c:ser>
          <c:idx val="30"/>
          <c:order val="30"/>
          <c:tx>
            <c:strRef>
              <c:f>'N Rate Response YR'!$AK$8</c:f>
              <c:strCache>
                <c:ptCount val="1"/>
                <c:pt idx="0">
                  <c:v>2002</c:v>
                </c:pt>
              </c:strCache>
            </c:strRef>
          </c:tx>
          <c:spPr>
            <a:ln w="63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YR'!$AK$9:$AK$14</c:f>
              <c:numCache>
                <c:formatCode>0.00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0ED7-409D-9C25-0F2EECC63EB1}"/>
            </c:ext>
          </c:extLst>
        </c:ser>
        <c:ser>
          <c:idx val="31"/>
          <c:order val="31"/>
          <c:tx>
            <c:strRef>
              <c:f>'N Rate Response YR'!$AL$8</c:f>
              <c:strCache>
                <c:ptCount val="1"/>
                <c:pt idx="0">
                  <c:v>2003</c:v>
                </c:pt>
              </c:strCache>
            </c:strRef>
          </c:tx>
          <c:spPr>
            <a:ln w="63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YR'!$AL$9:$AL$14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0ED7-409D-9C25-0F2EECC63EB1}"/>
            </c:ext>
          </c:extLst>
        </c:ser>
        <c:ser>
          <c:idx val="32"/>
          <c:order val="32"/>
          <c:tx>
            <c:strRef>
              <c:f>'N Rate Response YR'!$AM$8</c:f>
              <c:strCache>
                <c:ptCount val="1"/>
                <c:pt idx="0">
                  <c:v>2004</c:v>
                </c:pt>
              </c:strCache>
            </c:strRef>
          </c:tx>
          <c:spPr>
            <a:ln w="63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YR'!$AM$9:$AM$14</c:f>
              <c:numCache>
                <c:formatCode>0.00</c:formatCode>
                <c:ptCount val="6"/>
                <c:pt idx="0">
                  <c:v>20.040624999999999</c:v>
                </c:pt>
                <c:pt idx="1">
                  <c:v>28.862004599999999</c:v>
                </c:pt>
                <c:pt idx="2">
                  <c:v>36.092492399999998</c:v>
                </c:pt>
                <c:pt idx="3">
                  <c:v>53.767530499999999</c:v>
                </c:pt>
                <c:pt idx="4">
                  <c:v>56.225343000000002</c:v>
                </c:pt>
                <c:pt idx="5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0ED7-409D-9C25-0F2EECC63EB1}"/>
            </c:ext>
          </c:extLst>
        </c:ser>
        <c:ser>
          <c:idx val="33"/>
          <c:order val="33"/>
          <c:tx>
            <c:strRef>
              <c:f>'N Rate Response YR'!$AN$8</c:f>
              <c:strCache>
                <c:ptCount val="1"/>
                <c:pt idx="0">
                  <c:v>2005</c:v>
                </c:pt>
              </c:strCache>
            </c:strRef>
          </c:tx>
          <c:spPr>
            <a:ln w="63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YR'!$AN$9:$AN$14</c:f>
              <c:numCache>
                <c:formatCode>0.00</c:formatCode>
                <c:ptCount val="6"/>
                <c:pt idx="0">
                  <c:v>23.916775000000001</c:v>
                </c:pt>
                <c:pt idx="1">
                  <c:v>28.694932099999999</c:v>
                </c:pt>
                <c:pt idx="2">
                  <c:v>33.319544299999997</c:v>
                </c:pt>
                <c:pt idx="3">
                  <c:v>38.118406299999997</c:v>
                </c:pt>
                <c:pt idx="4">
                  <c:v>38.795962899999999</c:v>
                </c:pt>
                <c:pt idx="5">
                  <c:v>42.7795463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0ED7-409D-9C25-0F2EECC63EB1}"/>
            </c:ext>
          </c:extLst>
        </c:ser>
        <c:ser>
          <c:idx val="34"/>
          <c:order val="34"/>
          <c:tx>
            <c:strRef>
              <c:f>'N Rate Response YR'!$AO$8</c:f>
              <c:strCache>
                <c:ptCount val="1"/>
                <c:pt idx="0">
                  <c:v>2006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YR'!$AO$9:$AO$14</c:f>
              <c:numCache>
                <c:formatCode>0.00</c:formatCode>
                <c:ptCount val="6"/>
                <c:pt idx="0">
                  <c:v>34.4634754</c:v>
                </c:pt>
                <c:pt idx="1">
                  <c:v>38.460653600000001</c:v>
                </c:pt>
                <c:pt idx="2">
                  <c:v>43.103391000000002</c:v>
                </c:pt>
                <c:pt idx="3">
                  <c:v>33.828997100000002</c:v>
                </c:pt>
                <c:pt idx="4">
                  <c:v>40.2958772</c:v>
                </c:pt>
                <c:pt idx="5">
                  <c:v>40.700000000000003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0ED7-409D-9C25-0F2EECC63EB1}"/>
            </c:ext>
          </c:extLst>
        </c:ser>
        <c:ser>
          <c:idx val="35"/>
          <c:order val="35"/>
          <c:tx>
            <c:strRef>
              <c:f>'N Rate Response YR'!$AP$8</c:f>
              <c:strCache>
                <c:ptCount val="1"/>
                <c:pt idx="0">
                  <c:v>2007</c:v>
                </c:pt>
              </c:strCache>
            </c:strRef>
          </c:tx>
          <c:spPr>
            <a:ln w="63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YR'!$AP$9:$AP$14</c:f>
              <c:numCache>
                <c:formatCode>0.00</c:formatCode>
                <c:ptCount val="6"/>
                <c:pt idx="0">
                  <c:v>38.729999999999997</c:v>
                </c:pt>
                <c:pt idx="1">
                  <c:v>47.262500000000003</c:v>
                </c:pt>
                <c:pt idx="2">
                  <c:v>51.732500000000002</c:v>
                </c:pt>
                <c:pt idx="3">
                  <c:v>46.542499999999997</c:v>
                </c:pt>
                <c:pt idx="4">
                  <c:v>42.35</c:v>
                </c:pt>
                <c:pt idx="5">
                  <c:v>50.3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0ED7-409D-9C25-0F2EECC63EB1}"/>
            </c:ext>
          </c:extLst>
        </c:ser>
        <c:ser>
          <c:idx val="36"/>
          <c:order val="36"/>
          <c:tx>
            <c:strRef>
              <c:f>'N Rate Response YR'!$AQ$8</c:f>
              <c:strCache>
                <c:ptCount val="1"/>
                <c:pt idx="0">
                  <c:v>2008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YR'!$AQ$9:$AQ$14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0ED7-409D-9C25-0F2EECC63EB1}"/>
            </c:ext>
          </c:extLst>
        </c:ser>
        <c:ser>
          <c:idx val="37"/>
          <c:order val="37"/>
          <c:tx>
            <c:strRef>
              <c:f>'N Rate Response YR'!$AR$8</c:f>
              <c:strCache>
                <c:ptCount val="1"/>
                <c:pt idx="0">
                  <c:v>2009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YR'!$AR$9:$AR$14</c:f>
              <c:numCache>
                <c:formatCode>0.00</c:formatCode>
                <c:ptCount val="6"/>
                <c:pt idx="0">
                  <c:v>23.14</c:v>
                </c:pt>
                <c:pt idx="1">
                  <c:v>29.647500000000001</c:v>
                </c:pt>
                <c:pt idx="2">
                  <c:v>37.692500000000003</c:v>
                </c:pt>
                <c:pt idx="3">
                  <c:v>43.51</c:v>
                </c:pt>
                <c:pt idx="4">
                  <c:v>57.272500000000001</c:v>
                </c:pt>
                <c:pt idx="5">
                  <c:v>73.034999999999997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0ED7-409D-9C25-0F2EECC63EB1}"/>
            </c:ext>
          </c:extLst>
        </c:ser>
        <c:ser>
          <c:idx val="38"/>
          <c:order val="38"/>
          <c:tx>
            <c:strRef>
              <c:f>'N Rate Response YR'!$AS$8</c:f>
              <c:strCache>
                <c:ptCount val="1"/>
                <c:pt idx="0">
                  <c:v>2010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YR'!$AS$9:$AS$14</c:f>
              <c:numCache>
                <c:formatCode>0.00</c:formatCode>
                <c:ptCount val="6"/>
                <c:pt idx="0">
                  <c:v>13.0204874</c:v>
                </c:pt>
                <c:pt idx="1">
                  <c:v>15.384088999999999</c:v>
                </c:pt>
                <c:pt idx="2">
                  <c:v>20.640467399999999</c:v>
                </c:pt>
                <c:pt idx="3">
                  <c:v>23.463007099999999</c:v>
                </c:pt>
                <c:pt idx="4">
                  <c:v>28.530276300000001</c:v>
                </c:pt>
                <c:pt idx="5">
                  <c:v>31.33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0ED7-409D-9C25-0F2EECC63EB1}"/>
            </c:ext>
          </c:extLst>
        </c:ser>
        <c:ser>
          <c:idx val="39"/>
          <c:order val="39"/>
          <c:tx>
            <c:strRef>
              <c:f>'N Rate Response YR'!$AT$8</c:f>
              <c:strCache>
                <c:ptCount val="1"/>
                <c:pt idx="0">
                  <c:v>2011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YR'!$AT$9:$AT$14</c:f>
              <c:numCache>
                <c:formatCode>0.00</c:formatCode>
                <c:ptCount val="6"/>
                <c:pt idx="0">
                  <c:v>27.515000000000001</c:v>
                </c:pt>
                <c:pt idx="1">
                  <c:v>30.2925</c:v>
                </c:pt>
                <c:pt idx="2">
                  <c:v>36.29</c:v>
                </c:pt>
                <c:pt idx="3">
                  <c:v>35.262500000000003</c:v>
                </c:pt>
                <c:pt idx="4">
                  <c:v>40.442500000000003</c:v>
                </c:pt>
                <c:pt idx="5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0ED7-409D-9C25-0F2EECC63EB1}"/>
            </c:ext>
          </c:extLst>
        </c:ser>
        <c:ser>
          <c:idx val="40"/>
          <c:order val="40"/>
          <c:tx>
            <c:strRef>
              <c:f>'N Rate Response YR'!$AU$8</c:f>
              <c:strCache>
                <c:ptCount val="1"/>
                <c:pt idx="0">
                  <c:v>2012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9525">
                <a:solidFill>
                  <a:schemeClr val="accent5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YR'!$AU$9:$AU$14</c:f>
              <c:numCache>
                <c:formatCode>0.00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0ED7-409D-9C25-0F2EECC63EB1}"/>
            </c:ext>
          </c:extLst>
        </c:ser>
        <c:ser>
          <c:idx val="41"/>
          <c:order val="41"/>
          <c:tx>
            <c:strRef>
              <c:f>'N Rate Response YR'!$AV$8</c:f>
              <c:strCache>
                <c:ptCount val="1"/>
                <c:pt idx="0">
                  <c:v>2013</c:v>
                </c:pt>
              </c:strCache>
            </c:strRef>
          </c:tx>
          <c:spPr>
            <a:ln w="6350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  <a:lumOff val="30000"/>
                </a:schemeClr>
              </a:solidFill>
              <a:ln w="9525">
                <a:solidFill>
                  <a:schemeClr val="accent6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YR'!$AV$9:$AV$14</c:f>
              <c:numCache>
                <c:formatCode>0.00</c:formatCode>
                <c:ptCount val="6"/>
                <c:pt idx="0">
                  <c:v>23.0102197</c:v>
                </c:pt>
                <c:pt idx="1">
                  <c:v>28.053913300000001</c:v>
                </c:pt>
                <c:pt idx="2">
                  <c:v>35.5309423</c:v>
                </c:pt>
                <c:pt idx="3">
                  <c:v>40.0566891</c:v>
                </c:pt>
                <c:pt idx="4">
                  <c:v>38.100177600000002</c:v>
                </c:pt>
                <c:pt idx="5">
                  <c:v>39.880000000000003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0ED7-409D-9C25-0F2EECC63EB1}"/>
            </c:ext>
          </c:extLst>
        </c:ser>
        <c:ser>
          <c:idx val="42"/>
          <c:order val="42"/>
          <c:tx>
            <c:strRef>
              <c:f>'N Rate Response YR'!$AW$8</c:f>
              <c:strCache>
                <c:ptCount val="1"/>
                <c:pt idx="0">
                  <c:v>2014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</a:schemeClr>
              </a:solidFill>
              <a:ln w="9525">
                <a:solidFill>
                  <a:schemeClr val="accent1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YR'!$AW$9:$AW$14</c:f>
              <c:numCache>
                <c:formatCode>0.00</c:formatCode>
                <c:ptCount val="6"/>
                <c:pt idx="0">
                  <c:v>29.798127399999998</c:v>
                </c:pt>
                <c:pt idx="1">
                  <c:v>31.3245662</c:v>
                </c:pt>
                <c:pt idx="2">
                  <c:v>27.846269299999999</c:v>
                </c:pt>
                <c:pt idx="3">
                  <c:v>25.885349399999999</c:v>
                </c:pt>
                <c:pt idx="4">
                  <c:v>27.2862735</c:v>
                </c:pt>
                <c:pt idx="5">
                  <c:v>28.23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0ED7-409D-9C25-0F2EECC63EB1}"/>
            </c:ext>
          </c:extLst>
        </c:ser>
        <c:ser>
          <c:idx val="43"/>
          <c:order val="43"/>
          <c:tx>
            <c:strRef>
              <c:f>'N Rate Response YR'!$AX$8</c:f>
              <c:strCache>
                <c:ptCount val="1"/>
                <c:pt idx="0">
                  <c:v>2015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YR'!$AX$9:$AX$14</c:f>
              <c:numCache>
                <c:formatCode>0.00</c:formatCode>
                <c:ptCount val="6"/>
                <c:pt idx="0">
                  <c:v>28.515000000000001</c:v>
                </c:pt>
                <c:pt idx="1">
                  <c:v>34.177500000000002</c:v>
                </c:pt>
                <c:pt idx="2">
                  <c:v>32.770000000000003</c:v>
                </c:pt>
                <c:pt idx="3">
                  <c:v>39.1325</c:v>
                </c:pt>
                <c:pt idx="4">
                  <c:v>43.24</c:v>
                </c:pt>
                <c:pt idx="5">
                  <c:v>40.090000000000003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0ED7-409D-9C25-0F2EECC63EB1}"/>
            </c:ext>
          </c:extLst>
        </c:ser>
        <c:ser>
          <c:idx val="44"/>
          <c:order val="44"/>
          <c:tx>
            <c:strRef>
              <c:f>'N Rate Response YR'!$AY$8</c:f>
              <c:strCache>
                <c:ptCount val="1"/>
                <c:pt idx="0">
                  <c:v>2016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YR'!$AY$9:$AY$14</c:f>
              <c:numCache>
                <c:formatCode>0.00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0ED7-409D-9C25-0F2EECC63EB1}"/>
            </c:ext>
          </c:extLst>
        </c:ser>
        <c:ser>
          <c:idx val="45"/>
          <c:order val="45"/>
          <c:tx>
            <c:strRef>
              <c:f>'N Rate Response YR'!$AZ$8</c:f>
              <c:strCache>
                <c:ptCount val="1"/>
                <c:pt idx="0">
                  <c:v>2017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</a:schemeClr>
              </a:solidFill>
              <a:ln w="9525">
                <a:solidFill>
                  <a:schemeClr val="accent4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YR'!$AZ$9:$AZ$14</c:f>
              <c:numCache>
                <c:formatCode>0.00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0ED7-409D-9C25-0F2EECC63EB1}"/>
            </c:ext>
          </c:extLst>
        </c:ser>
        <c:ser>
          <c:idx val="46"/>
          <c:order val="46"/>
          <c:tx>
            <c:strRef>
              <c:f>'N Rate Response YR'!$BA$8</c:f>
              <c:strCache>
                <c:ptCount val="1"/>
                <c:pt idx="0">
                  <c:v>2018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</a:schemeClr>
              </a:solidFill>
              <a:ln w="9525">
                <a:solidFill>
                  <a:schemeClr val="accent5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YR'!$BA$9:$BA$14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0ED7-409D-9C25-0F2EECC63EB1}"/>
            </c:ext>
          </c:extLst>
        </c:ser>
        <c:ser>
          <c:idx val="47"/>
          <c:order val="47"/>
          <c:tx>
            <c:strRef>
              <c:f>'N Rate Response YR'!$BB$8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</a:schemeClr>
              </a:solidFill>
              <a:ln w="9525">
                <a:solidFill>
                  <a:schemeClr val="accent6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YR'!$BB$9:$BB$14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B0-4A4A-88CE-F341DCD58079}"/>
            </c:ext>
          </c:extLst>
        </c:ser>
        <c:ser>
          <c:idx val="48"/>
          <c:order val="48"/>
          <c:tx>
            <c:strRef>
              <c:f>'N Rate Response YR'!$BC$8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  <a:lumOff val="50000"/>
                </a:schemeClr>
              </a:solidFill>
              <a:ln w="9525">
                <a:solidFill>
                  <a:schemeClr val="accent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'N Rate Response YR'!$F$9:$F$14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YR'!$BC$9:$BC$14</c:f>
              <c:numCache>
                <c:formatCode>General</c:formatCode>
                <c:ptCount val="6"/>
                <c:pt idx="0">
                  <c:v>17.249370684523807</c:v>
                </c:pt>
                <c:pt idx="1">
                  <c:v>22.908332142857141</c:v>
                </c:pt>
                <c:pt idx="2">
                  <c:v>31.305126041666664</c:v>
                </c:pt>
                <c:pt idx="3">
                  <c:v>35.487466964285709</c:v>
                </c:pt>
                <c:pt idx="4">
                  <c:v>44.25396086309523</c:v>
                </c:pt>
                <c:pt idx="5">
                  <c:v>51.97024538690475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DE-4B1B-9944-36873833F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014623"/>
        <c:axId val="542040831"/>
      </c:scatterChart>
      <c:valAx>
        <c:axId val="542014623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 Rate,</a:t>
                </a:r>
                <a:r>
                  <a:rPr lang="en-US" baseline="0"/>
                  <a:t> lb/ac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40831"/>
        <c:crosses val="autoZero"/>
        <c:crossBetween val="midCat"/>
      </c:valAx>
      <c:valAx>
        <c:axId val="5420408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146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</a:t>
            </a:r>
            <a:br>
              <a:rPr lang="en-US" baseline="0"/>
            </a:br>
            <a:r>
              <a:rPr lang="en-US" baseline="0"/>
              <a:t>Yield Increase due to N, 1971-2020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55314960629922"/>
          <c:y val="7.9537037037037031E-2"/>
          <c:w val="0.80855796150481185"/>
          <c:h val="0.79454505686789134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2194444444444445E-2"/>
                  <c:y val="-9.40820939049285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YR'!$G$8:$BC$8</c:f>
              <c:numCache>
                <c:formatCode>General</c:formatCode>
                <c:ptCount val="49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</c:numCache>
            </c:numRef>
          </c:xVal>
          <c:yVal>
            <c:numRef>
              <c:f>'N Rate Response YR'!$G$18:$BC$18</c:f>
              <c:numCache>
                <c:formatCode>0.00</c:formatCode>
                <c:ptCount val="49"/>
                <c:pt idx="0">
                  <c:v>0.14783999999999972</c:v>
                </c:pt>
                <c:pt idx="1">
                  <c:v>0.41059199999999996</c:v>
                </c:pt>
                <c:pt idx="2">
                  <c:v>1.0794134399999997</c:v>
                </c:pt>
                <c:pt idx="3">
                  <c:v>1.6404729600000003</c:v>
                </c:pt>
                <c:pt idx="4">
                  <c:v>1.5774528000000003</c:v>
                </c:pt>
                <c:pt idx="5">
                  <c:v>0.84157919999999986</c:v>
                </c:pt>
                <c:pt idx="6">
                  <c:v>1.5876134400000002</c:v>
                </c:pt>
                <c:pt idx="7">
                  <c:v>0.59623200000000021</c:v>
                </c:pt>
                <c:pt idx="8">
                  <c:v>2.6792640000000003</c:v>
                </c:pt>
                <c:pt idx="9">
                  <c:v>1.2929279999999999</c:v>
                </c:pt>
                <c:pt idx="10">
                  <c:v>0.57523199999999997</c:v>
                </c:pt>
                <c:pt idx="11">
                  <c:v>0.94936800000000043</c:v>
                </c:pt>
                <c:pt idx="12">
                  <c:v>0.75616799999999984</c:v>
                </c:pt>
                <c:pt idx="13">
                  <c:v>0.95743200000000006</c:v>
                </c:pt>
                <c:pt idx="14">
                  <c:v>0.37816799999999989</c:v>
                </c:pt>
                <c:pt idx="15">
                  <c:v>0.83932800000000019</c:v>
                </c:pt>
                <c:pt idx="16">
                  <c:v>2.5532639999999995</c:v>
                </c:pt>
                <c:pt idx="17">
                  <c:v>1.6361520000000001</c:v>
                </c:pt>
                <c:pt idx="18">
                  <c:v>1.53468</c:v>
                </c:pt>
                <c:pt idx="19">
                  <c:v>0.45931199999999989</c:v>
                </c:pt>
                <c:pt idx="20">
                  <c:v>1.5985939200000003</c:v>
                </c:pt>
                <c:pt idx="21">
                  <c:v>1.7723932799999997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2.3414210131199997</c:v>
                </c:pt>
                <c:pt idx="28">
                  <c:v>1.5908692800000002</c:v>
                </c:pt>
                <c:pt idx="29">
                  <c:v>0.45509384256000013</c:v>
                </c:pt>
                <c:pt idx="30">
                  <c:v>0.78586263167999992</c:v>
                </c:pt>
                <c:pt idx="31">
                  <c:v>3.3327384115200003</c:v>
                </c:pt>
                <c:pt idx="32">
                  <c:v>2.7323100000000009</c:v>
                </c:pt>
                <c:pt idx="33">
                  <c:v>1.2675782313599999</c:v>
                </c:pt>
                <c:pt idx="34">
                  <c:v>0.62323927008000002</c:v>
                </c:pt>
                <c:pt idx="35">
                  <c:v>0.87376800000000043</c:v>
                </c:pt>
                <c:pt idx="36">
                  <c:v>3.0937122249599995</c:v>
                </c:pt>
                <c:pt idx="37">
                  <c:v>3.3529439999999999</c:v>
                </c:pt>
                <c:pt idx="38">
                  <c:v>1.2303992467199998</c:v>
                </c:pt>
                <c:pt idx="39">
                  <c:v>1.1541599999999999</c:v>
                </c:pt>
                <c:pt idx="40">
                  <c:v>2.2952160000000004</c:v>
                </c:pt>
                <c:pt idx="41">
                  <c:v>1.1455227436800002</c:v>
                </c:pt>
                <c:pt idx="42">
                  <c:v>0.36551536896000009</c:v>
                </c:pt>
                <c:pt idx="43">
                  <c:v>0.98952000000000018</c:v>
                </c:pt>
                <c:pt idx="44">
                  <c:v>3.3828479999999996</c:v>
                </c:pt>
                <c:pt idx="45">
                  <c:v>4.1603519999999996</c:v>
                </c:pt>
                <c:pt idx="46">
                  <c:v>0.38975999999999983</c:v>
                </c:pt>
                <c:pt idx="47">
                  <c:v>2.800224</c:v>
                </c:pt>
                <c:pt idx="48">
                  <c:v>2.3332427799999995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36-4FBE-AD25-196E7E39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0940415"/>
        <c:axId val="1720939999"/>
      </c:scatterChart>
      <c:valAx>
        <c:axId val="1720940415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0939999"/>
        <c:crosses val="autoZero"/>
        <c:crossBetween val="midCat"/>
      </c:valAx>
      <c:valAx>
        <c:axId val="1720939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Increase, Mg ha-1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652668416447945E-2"/>
              <c:y val="0.230189195100612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09404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0N vs 22N (all years)</a:t>
            </a:r>
          </a:p>
        </c:rich>
      </c:tx>
      <c:layout>
        <c:manualLayout>
          <c:xMode val="edge"/>
          <c:yMode val="edge"/>
          <c:x val="0.55000000000000004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'RI pred Nxt YR'!$E$3</c:f>
              <c:strCache>
                <c:ptCount val="1"/>
                <c:pt idx="0">
                  <c:v>N22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95384951881017"/>
                  <c:y val="-0.182440944881889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'RI pred Nxt YR'!$D$4:$D$52</c:f>
              <c:numCache>
                <c:formatCode>General</c:formatCode>
                <c:ptCount val="49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2001.8880000000001</c:v>
                </c:pt>
                <c:pt idx="43">
                  <c:v>1915.8720000000003</c:v>
                </c:pt>
                <c:pt idx="44">
                  <c:v>3157.7280000000005</c:v>
                </c:pt>
                <c:pt idx="45">
                  <c:v>2099.328</c:v>
                </c:pt>
                <c:pt idx="46">
                  <c:v>1693.33872</c:v>
                </c:pt>
                <c:pt idx="47">
                  <c:v>1987.6409200000001</c:v>
                </c:pt>
                <c:pt idx="48">
                  <c:v>1159.15771</c:v>
                </c:pt>
              </c:numCache>
            </c:numRef>
          </c:xVal>
          <c:yVal>
            <c:numRef>
              <c:f>'RI pred Nxt YR'!$E$4:$E$52</c:f>
              <c:numCache>
                <c:formatCode>General</c:formatCode>
                <c:ptCount val="49"/>
                <c:pt idx="0">
                  <c:v>2399.0400000000004</c:v>
                </c:pt>
                <c:pt idx="1">
                  <c:v>1851.8640000000003</c:v>
                </c:pt>
                <c:pt idx="2">
                  <c:v>1817.3232000000003</c:v>
                </c:pt>
                <c:pt idx="3">
                  <c:v>2343.8184000000006</c:v>
                </c:pt>
                <c:pt idx="4">
                  <c:v>1847.8152000000002</c:v>
                </c:pt>
                <c:pt idx="5">
                  <c:v>1805.1263999999999</c:v>
                </c:pt>
                <c:pt idx="6">
                  <c:v>1766.5032000000003</c:v>
                </c:pt>
                <c:pt idx="7">
                  <c:v>3002.4960000000005</c:v>
                </c:pt>
                <c:pt idx="8">
                  <c:v>1908.8160000000005</c:v>
                </c:pt>
                <c:pt idx="9">
                  <c:v>2130.576</c:v>
                </c:pt>
                <c:pt idx="10">
                  <c:v>2423.0639999999999</c:v>
                </c:pt>
                <c:pt idx="11">
                  <c:v>3232.152</c:v>
                </c:pt>
                <c:pt idx="12">
                  <c:v>2937.4800000000005</c:v>
                </c:pt>
                <c:pt idx="13">
                  <c:v>2049.096</c:v>
                </c:pt>
                <c:pt idx="14">
                  <c:v>2851.9679999999998</c:v>
                </c:pt>
                <c:pt idx="15">
                  <c:v>2490.0960000000005</c:v>
                </c:pt>
                <c:pt idx="16">
                  <c:v>2752.3440000000005</c:v>
                </c:pt>
                <c:pt idx="17">
                  <c:v>2333.6880000000001</c:v>
                </c:pt>
                <c:pt idx="18">
                  <c:v>2811.1440000000007</c:v>
                </c:pt>
                <c:pt idx="19">
                  <c:v>1827.5040000000001</c:v>
                </c:pt>
                <c:pt idx="20">
                  <c:v>1863.4677600000002</c:v>
                </c:pt>
                <c:pt idx="21">
                  <c:v>1642.2991199999999</c:v>
                </c:pt>
                <c:pt idx="22">
                  <c:v>1139.1811200000002</c:v>
                </c:pt>
                <c:pt idx="23">
                  <c:v>2295.0079622399999</c:v>
                </c:pt>
                <c:pt idx="24">
                  <c:v>1601.3047344000001</c:v>
                </c:pt>
                <c:pt idx="25">
                  <c:v>1888.2109008000004</c:v>
                </c:pt>
                <c:pt idx="26">
                  <c:v>2199.2239382400003</c:v>
                </c:pt>
                <c:pt idx="27">
                  <c:v>1583.23675776</c:v>
                </c:pt>
                <c:pt idx="28">
                  <c:v>2214.6810604800003</c:v>
                </c:pt>
                <c:pt idx="29">
                  <c:v>1519.3048012800002</c:v>
                </c:pt>
                <c:pt idx="30">
                  <c:v>3144.95678112</c:v>
                </c:pt>
                <c:pt idx="31">
                  <c:v>3676.7030496000002</c:v>
                </c:pt>
                <c:pt idx="32">
                  <c:v>1935.3600000000001</c:v>
                </c:pt>
                <c:pt idx="33">
                  <c:v>1928.29943712</c:v>
                </c:pt>
                <c:pt idx="34">
                  <c:v>2587.2000000000003</c:v>
                </c:pt>
                <c:pt idx="35">
                  <c:v>3178.5600000000004</c:v>
                </c:pt>
                <c:pt idx="36">
                  <c:v>3755.8080000000004</c:v>
                </c:pt>
                <c:pt idx="37">
                  <c:v>1992.3120000000004</c:v>
                </c:pt>
                <c:pt idx="38">
                  <c:v>1033.5360000000003</c:v>
                </c:pt>
                <c:pt idx="39">
                  <c:v>2035.4880000000001</c:v>
                </c:pt>
                <c:pt idx="40">
                  <c:v>2362.0800000000004</c:v>
                </c:pt>
                <c:pt idx="41">
                  <c:v>1884.9600000000003</c:v>
                </c:pt>
                <c:pt idx="42">
                  <c:v>2104.7040000000002</c:v>
                </c:pt>
                <c:pt idx="43">
                  <c:v>2296.2240000000006</c:v>
                </c:pt>
                <c:pt idx="44">
                  <c:v>3269.28</c:v>
                </c:pt>
                <c:pt idx="45">
                  <c:v>2878.8480000000004</c:v>
                </c:pt>
                <c:pt idx="46">
                  <c:v>1939.0441000000001</c:v>
                </c:pt>
                <c:pt idx="47">
                  <c:v>3036.7100700000001</c:v>
                </c:pt>
                <c:pt idx="48">
                  <c:v>1539.43992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0E-41B8-AD2F-0E99436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308991"/>
        <c:axId val="1494309823"/>
      </c:scatterChart>
      <c:valAx>
        <c:axId val="14943089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9823"/>
        <c:crosses val="autoZero"/>
        <c:crossBetween val="midCat"/>
      </c:valAx>
      <c:valAx>
        <c:axId val="1494309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Trt 3. 22 N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89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0N vs 112N (all years)</a:t>
            </a:r>
          </a:p>
        </c:rich>
      </c:tx>
      <c:layout>
        <c:manualLayout>
          <c:xMode val="edge"/>
          <c:yMode val="edge"/>
          <c:x val="0.55000000000000004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'RI pred Nxt YR'!$I$3</c:f>
              <c:strCache>
                <c:ptCount val="1"/>
                <c:pt idx="0">
                  <c:v>N112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95384951881017"/>
                  <c:y val="-0.182440944881889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'RI pred Nxt YR'!$D$4:$D$52</c:f>
              <c:numCache>
                <c:formatCode>General</c:formatCode>
                <c:ptCount val="49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2001.8880000000001</c:v>
                </c:pt>
                <c:pt idx="43">
                  <c:v>1915.8720000000003</c:v>
                </c:pt>
                <c:pt idx="44">
                  <c:v>3157.7280000000005</c:v>
                </c:pt>
                <c:pt idx="45">
                  <c:v>2099.328</c:v>
                </c:pt>
                <c:pt idx="46">
                  <c:v>1693.33872</c:v>
                </c:pt>
                <c:pt idx="47">
                  <c:v>1987.6409200000001</c:v>
                </c:pt>
                <c:pt idx="48">
                  <c:v>1159.15771</c:v>
                </c:pt>
              </c:numCache>
            </c:numRef>
          </c:xVal>
          <c:yVal>
            <c:numRef>
              <c:f>'RI pred Nxt YR'!$I$4:$I$52</c:f>
              <c:numCache>
                <c:formatCode>General</c:formatCode>
                <c:ptCount val="49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2679.9360000000006</c:v>
                </c:pt>
                <c:pt idx="42">
                  <c:v>1897.056</c:v>
                </c:pt>
                <c:pt idx="43">
                  <c:v>2694.0480000000002</c:v>
                </c:pt>
                <c:pt idx="44">
                  <c:v>5296.7040000000006</c:v>
                </c:pt>
                <c:pt idx="45">
                  <c:v>5421.0240000000003</c:v>
                </c:pt>
                <c:pt idx="46">
                  <c:v>2083.8756100000001</c:v>
                </c:pt>
                <c:pt idx="47">
                  <c:v>4790.5820199999998</c:v>
                </c:pt>
                <c:pt idx="48">
                  <c:v>3492.40049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E5-43AE-8198-6ABFB4396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308991"/>
        <c:axId val="1494309823"/>
      </c:scatterChart>
      <c:valAx>
        <c:axId val="14943089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9823"/>
        <c:crosses val="autoZero"/>
        <c:crossBetween val="midCat"/>
      </c:valAx>
      <c:valAx>
        <c:axId val="1494309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Trt 3. 22 N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89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0N vs 45N</a:t>
            </a:r>
            <a:r>
              <a:rPr lang="en-US" baseline="0"/>
              <a:t> </a:t>
            </a:r>
            <a:r>
              <a:rPr lang="en-US"/>
              <a:t>(all years)</a:t>
            </a:r>
          </a:p>
        </c:rich>
      </c:tx>
      <c:layout>
        <c:manualLayout>
          <c:xMode val="edge"/>
          <c:yMode val="edge"/>
          <c:x val="0.55000000000000004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'RI pred Nxt YR'!$F$3</c:f>
              <c:strCache>
                <c:ptCount val="1"/>
                <c:pt idx="0">
                  <c:v>N45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95384951881017"/>
                  <c:y val="-0.182440944881889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'RI pred Nxt YR'!$D$4:$D$52</c:f>
              <c:numCache>
                <c:formatCode>General</c:formatCode>
                <c:ptCount val="49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2001.8880000000001</c:v>
                </c:pt>
                <c:pt idx="43">
                  <c:v>1915.8720000000003</c:v>
                </c:pt>
                <c:pt idx="44">
                  <c:v>3157.7280000000005</c:v>
                </c:pt>
                <c:pt idx="45">
                  <c:v>2099.328</c:v>
                </c:pt>
                <c:pt idx="46">
                  <c:v>1693.33872</c:v>
                </c:pt>
                <c:pt idx="47">
                  <c:v>1987.6409200000001</c:v>
                </c:pt>
                <c:pt idx="48">
                  <c:v>1159.15771</c:v>
                </c:pt>
              </c:numCache>
            </c:numRef>
          </c:xVal>
          <c:yVal>
            <c:numRef>
              <c:f>'RI pred Nxt YR'!$F$4:$F$52</c:f>
              <c:numCache>
                <c:formatCode>General</c:formatCode>
                <c:ptCount val="49"/>
                <c:pt idx="0">
                  <c:v>2387.2800000000002</c:v>
                </c:pt>
                <c:pt idx="1">
                  <c:v>1705.3680000000002</c:v>
                </c:pt>
                <c:pt idx="2">
                  <c:v>2191.3584000000001</c:v>
                </c:pt>
                <c:pt idx="3">
                  <c:v>2669.0664000000002</c:v>
                </c:pt>
                <c:pt idx="4">
                  <c:v>2154.768</c:v>
                </c:pt>
                <c:pt idx="5">
                  <c:v>1890.5040000000001</c:v>
                </c:pt>
                <c:pt idx="6">
                  <c:v>2260.4736000000003</c:v>
                </c:pt>
                <c:pt idx="7">
                  <c:v>2406.2640000000001</c:v>
                </c:pt>
                <c:pt idx="8">
                  <c:v>2514.4560000000001</c:v>
                </c:pt>
                <c:pt idx="9">
                  <c:v>2169.0480000000002</c:v>
                </c:pt>
                <c:pt idx="10">
                  <c:v>2205.5040000000004</c:v>
                </c:pt>
                <c:pt idx="11">
                  <c:v>3463.8240000000005</c:v>
                </c:pt>
                <c:pt idx="12">
                  <c:v>2860.0320000000006</c:v>
                </c:pt>
                <c:pt idx="13">
                  <c:v>2305.2960000000003</c:v>
                </c:pt>
                <c:pt idx="14">
                  <c:v>2894.8080000000004</c:v>
                </c:pt>
                <c:pt idx="15">
                  <c:v>2762.76</c:v>
                </c:pt>
                <c:pt idx="16">
                  <c:v>3223.9200000000005</c:v>
                </c:pt>
                <c:pt idx="17">
                  <c:v>2520.672</c:v>
                </c:pt>
                <c:pt idx="18">
                  <c:v>3256.5120000000002</c:v>
                </c:pt>
                <c:pt idx="19">
                  <c:v>1890.5040000000001</c:v>
                </c:pt>
                <c:pt idx="20">
                  <c:v>2320.4411999999998</c:v>
                </c:pt>
                <c:pt idx="21">
                  <c:v>2124.2760000000003</c:v>
                </c:pt>
                <c:pt idx="22">
                  <c:v>1516.6720800000001</c:v>
                </c:pt>
                <c:pt idx="23">
                  <c:v>2544.2485756800002</c:v>
                </c:pt>
                <c:pt idx="24">
                  <c:v>1833.8322643200001</c:v>
                </c:pt>
                <c:pt idx="25">
                  <c:v>1959.8779468800003</c:v>
                </c:pt>
                <c:pt idx="26">
                  <c:v>2767.6714934400002</c:v>
                </c:pt>
                <c:pt idx="27">
                  <c:v>2083.9888003199999</c:v>
                </c:pt>
                <c:pt idx="28">
                  <c:v>2429.58272928</c:v>
                </c:pt>
                <c:pt idx="29">
                  <c:v>1845.8949465600001</c:v>
                </c:pt>
                <c:pt idx="30">
                  <c:v>3231.85451904</c:v>
                </c:pt>
                <c:pt idx="31">
                  <c:v>4555.2073190400006</c:v>
                </c:pt>
                <c:pt idx="32">
                  <c:v>2419.2000000000003</c:v>
                </c:pt>
                <c:pt idx="33">
                  <c:v>2239.0733769600001</c:v>
                </c:pt>
                <c:pt idx="34">
                  <c:v>2412.48</c:v>
                </c:pt>
                <c:pt idx="35">
                  <c:v>3474.2400000000002</c:v>
                </c:pt>
                <c:pt idx="36">
                  <c:v>4658.9760000000006</c:v>
                </c:pt>
                <c:pt idx="37">
                  <c:v>2532.9360000000006</c:v>
                </c:pt>
                <c:pt idx="38">
                  <c:v>1387.0080000000003</c:v>
                </c:pt>
                <c:pt idx="39">
                  <c:v>2438.6880000000006</c:v>
                </c:pt>
                <c:pt idx="40">
                  <c:v>3251.8080000000004</c:v>
                </c:pt>
                <c:pt idx="41">
                  <c:v>2387.6160000000004</c:v>
                </c:pt>
                <c:pt idx="42">
                  <c:v>1870.8480000000002</c:v>
                </c:pt>
                <c:pt idx="43">
                  <c:v>2202.1440000000007</c:v>
                </c:pt>
                <c:pt idx="44">
                  <c:v>4365.9840000000004</c:v>
                </c:pt>
                <c:pt idx="45">
                  <c:v>4148.9280000000008</c:v>
                </c:pt>
                <c:pt idx="46">
                  <c:v>2068.9311200000002</c:v>
                </c:pt>
                <c:pt idx="47">
                  <c:v>3750.2253700000001</c:v>
                </c:pt>
                <c:pt idx="48">
                  <c:v>2103.7044700000001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A1-42CA-8613-2A23329FB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308991"/>
        <c:axId val="1494309823"/>
      </c:scatterChart>
      <c:valAx>
        <c:axId val="14943089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9823"/>
        <c:crosses val="autoZero"/>
        <c:crossBetween val="midCat"/>
      </c:valAx>
      <c:valAx>
        <c:axId val="1494309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Trt 3. 22 N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89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1971-2019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Check_Plots_YIELD!$E$6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Check_Plots_YIELD!$E$7:$E$54</c:f>
              <c:numCache>
                <c:formatCode>General</c:formatCode>
                <c:ptCount val="48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  <c:pt idx="46">
                  <c:v>1.6915263700000001</c:v>
                </c:pt>
                <c:pt idx="47">
                  <c:v>1.9855135900000001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9DE-AB6A-86C2AE827FAC}"/>
            </c:ext>
          </c:extLst>
        </c:ser>
        <c:ser>
          <c:idx val="1"/>
          <c:order val="1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Check_Plots_YIELD!$F$7:$F$54</c:f>
              <c:numCache>
                <c:formatCode>General</c:formatCode>
                <c:ptCount val="48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  <c:pt idx="46">
                  <c:v>2.0349679300000001</c:v>
                </c:pt>
                <c:pt idx="47">
                  <c:v>4.4872670000000001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9DE-AB6A-86C2AE8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72938443715006"/>
          <c:y val="4.2244775672484601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Experiment</a:t>
            </a:r>
            <a:r>
              <a:rPr lang="en-US" b="1" baseline="0"/>
              <a:t> 502, 1971-2018</a:t>
            </a:r>
            <a:endParaRPr lang="en-US" b="1"/>
          </a:p>
        </c:rich>
      </c:tx>
      <c:layout>
        <c:manualLayout>
          <c:xMode val="edge"/>
          <c:yMode val="edge"/>
          <c:x val="0.53120122484689414"/>
          <c:y val="2.3147985426295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77777777777778E-2"/>
          <c:y val="2.8222330524519296E-2"/>
          <c:w val="0.86322222222222211"/>
          <c:h val="0.85051190952852873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Check_Plots_YIELD!$E$6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0.0015x - 1.3248</a:t>
                    </a:r>
                    <a:br>
                      <a:rPr lang="en-US" baseline="0"/>
                    </a:br>
                    <a:r>
                      <a:rPr lang="en-US" baseline="0"/>
                      <a:t>R² = 0.001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Check_Plots_YIELD!$D$7:$D$53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Check_Plots_YIELD!$E$7:$E$53</c:f>
              <c:numCache>
                <c:formatCode>General</c:formatCode>
                <c:ptCount val="47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  <c:pt idx="46">
                  <c:v>1.6915263700000001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CF9-A65D-835D55B8C8C5}"/>
            </c:ext>
          </c:extLst>
        </c:ser>
        <c:ser>
          <c:idx val="1"/>
          <c:order val="1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750612423447067"/>
                  <c:y val="-0.1850414799810853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0.0249x - 46.564</a:t>
                    </a:r>
                    <a:br>
                      <a:rPr lang="en-US" baseline="0"/>
                    </a:br>
                    <a:r>
                      <a:rPr lang="en-US" baseline="0"/>
                      <a:t>R² = 0.11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Check_Plots_YIELD!$D$7:$D$53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Check_Plots_YIELD!$F$7:$F$53</c:f>
              <c:numCache>
                <c:formatCode>General</c:formatCode>
                <c:ptCount val="47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  <c:pt idx="46">
                  <c:v>2.0349679300000001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92-4CF9-A65D-835D55B8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23872"/>
        <c:axId val="633757248"/>
      </c:scatterChart>
      <c:valAx>
        <c:axId val="790223872"/>
        <c:scaling>
          <c:orientation val="minMax"/>
          <c:max val="2018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57248"/>
        <c:crosses val="autoZero"/>
        <c:crossBetween val="midCat"/>
        <c:majorUnit val="4"/>
      </c:valAx>
      <c:valAx>
        <c:axId val="633757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 ha</a:t>
                </a:r>
                <a:r>
                  <a:rPr lang="en-US" baseline="30000"/>
                  <a:t>-1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Check_Plots_YIELD!$E$7:$E$52</c:f>
              <c:numCache>
                <c:formatCode>General</c:formatCode>
                <c:ptCount val="46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</c:numCache>
            </c:numRef>
          </c:xVal>
          <c:yVal>
            <c:numRef>
              <c:f>Check_Plots_YIELD!$F$7:$F$52</c:f>
              <c:numCache>
                <c:formatCode>General</c:formatCode>
                <c:ptCount val="46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E-40DC-AEAE-E110E664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0048"/>
        <c:axId val="633760608"/>
      </c:scatterChart>
      <c:valAx>
        <c:axId val="633760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608"/>
        <c:crosses val="autoZero"/>
        <c:crossBetween val="midCat"/>
      </c:valAx>
      <c:valAx>
        <c:axId val="63376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2018, 111</a:t>
            </a:r>
          </a:p>
          <a:p>
            <a:pPr>
              <a:defRPr/>
            </a:pPr>
            <a:r>
              <a:rPr lang="en-US"/>
              <a:t> GDD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182320706168708"/>
                  <c:y val="0.339311861854280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co502_2020!$AB$2582:$AB$2637</c:f>
              <c:numCache>
                <c:formatCode>0.00000</c:formatCode>
                <c:ptCount val="56"/>
                <c:pt idx="0">
                  <c:v>0.35944500000000001</c:v>
                </c:pt>
                <c:pt idx="1">
                  <c:v>0.30922499999999997</c:v>
                </c:pt>
                <c:pt idx="2">
                  <c:v>0.42484500000000003</c:v>
                </c:pt>
                <c:pt idx="3">
                  <c:v>0.49065500000000006</c:v>
                </c:pt>
                <c:pt idx="4">
                  <c:v>0.56939499999999998</c:v>
                </c:pt>
                <c:pt idx="5">
                  <c:v>0.60822500000000002</c:v>
                </c:pt>
                <c:pt idx="6">
                  <c:v>0.46406999999999998</c:v>
                </c:pt>
                <c:pt idx="7">
                  <c:v>0.37041499999999999</c:v>
                </c:pt>
                <c:pt idx="8">
                  <c:v>0.54421999999999993</c:v>
                </c:pt>
                <c:pt idx="9">
                  <c:v>0.55770500000000001</c:v>
                </c:pt>
                <c:pt idx="10">
                  <c:v>0.61848499999999995</c:v>
                </c:pt>
                <c:pt idx="11">
                  <c:v>0.567415</c:v>
                </c:pt>
                <c:pt idx="12">
                  <c:v>0.65487000000000006</c:v>
                </c:pt>
                <c:pt idx="13">
                  <c:v>0.56903999999999999</c:v>
                </c:pt>
                <c:pt idx="14">
                  <c:v>0.34062499999999996</c:v>
                </c:pt>
                <c:pt idx="15">
                  <c:v>0.39041999999999999</c:v>
                </c:pt>
                <c:pt idx="16">
                  <c:v>0.42837999999999998</c:v>
                </c:pt>
                <c:pt idx="17">
                  <c:v>0.54080499999999998</c:v>
                </c:pt>
                <c:pt idx="18">
                  <c:v>0.68615999999999999</c:v>
                </c:pt>
                <c:pt idx="19">
                  <c:v>0.55236499999999999</c:v>
                </c:pt>
                <c:pt idx="20">
                  <c:v>0.512235</c:v>
                </c:pt>
                <c:pt idx="21">
                  <c:v>0.42558499999999999</c:v>
                </c:pt>
                <c:pt idx="22">
                  <c:v>0.56528500000000004</c:v>
                </c:pt>
                <c:pt idx="23">
                  <c:v>0.64317000000000002</c:v>
                </c:pt>
                <c:pt idx="24">
                  <c:v>0.58506999999999998</c:v>
                </c:pt>
                <c:pt idx="25">
                  <c:v>0.64539999999999997</c:v>
                </c:pt>
                <c:pt idx="26">
                  <c:v>0.63209000000000004</c:v>
                </c:pt>
                <c:pt idx="27">
                  <c:v>0.57450500000000004</c:v>
                </c:pt>
                <c:pt idx="28">
                  <c:v>0.37963000000000002</c:v>
                </c:pt>
                <c:pt idx="29">
                  <c:v>0.39449999999999996</c:v>
                </c:pt>
                <c:pt idx="30">
                  <c:v>0.48143999999999998</c:v>
                </c:pt>
                <c:pt idx="31">
                  <c:v>0.72599499999999995</c:v>
                </c:pt>
                <c:pt idx="32">
                  <c:v>0.62003000000000008</c:v>
                </c:pt>
                <c:pt idx="33">
                  <c:v>0.62742000000000009</c:v>
                </c:pt>
                <c:pt idx="34">
                  <c:v>0.50900000000000001</c:v>
                </c:pt>
                <c:pt idx="35">
                  <c:v>0.495305</c:v>
                </c:pt>
                <c:pt idx="36">
                  <c:v>0.5697350000000001</c:v>
                </c:pt>
                <c:pt idx="37">
                  <c:v>0.59901500000000008</c:v>
                </c:pt>
                <c:pt idx="38">
                  <c:v>0.60731000000000002</c:v>
                </c:pt>
                <c:pt idx="39">
                  <c:v>0.60149999999999992</c:v>
                </c:pt>
                <c:pt idx="40">
                  <c:v>0.50505</c:v>
                </c:pt>
                <c:pt idx="41">
                  <c:v>0.61263500000000004</c:v>
                </c:pt>
                <c:pt idx="42">
                  <c:v>0.39593</c:v>
                </c:pt>
                <c:pt idx="43">
                  <c:v>0.40608500000000003</c:v>
                </c:pt>
                <c:pt idx="44">
                  <c:v>0.45035000000000003</c:v>
                </c:pt>
                <c:pt idx="45">
                  <c:v>0.63261000000000001</c:v>
                </c:pt>
                <c:pt idx="46">
                  <c:v>0.58426</c:v>
                </c:pt>
                <c:pt idx="47">
                  <c:v>0.60963499999999993</c:v>
                </c:pt>
                <c:pt idx="48">
                  <c:v>0.59010499999999999</c:v>
                </c:pt>
                <c:pt idx="49">
                  <c:v>0.56278499999999998</c:v>
                </c:pt>
                <c:pt idx="50">
                  <c:v>0.611595</c:v>
                </c:pt>
                <c:pt idx="51">
                  <c:v>0.64247500000000002</c:v>
                </c:pt>
                <c:pt idx="52">
                  <c:v>0.61665999999999999</c:v>
                </c:pt>
                <c:pt idx="53">
                  <c:v>0.60458999999999996</c:v>
                </c:pt>
                <c:pt idx="54">
                  <c:v>0.64901500000000001</c:v>
                </c:pt>
                <c:pt idx="55">
                  <c:v>0.64876</c:v>
                </c:pt>
              </c:numCache>
            </c:numRef>
          </c:xVal>
          <c:yVal>
            <c:numRef>
              <c:f>co502_2020!$H$2582:$H$2637</c:f>
              <c:numCache>
                <c:formatCode>General</c:formatCode>
                <c:ptCount val="56"/>
                <c:pt idx="0">
                  <c:v>25.351274666666665</c:v>
                </c:pt>
                <c:pt idx="1">
                  <c:v>21.246770285714287</c:v>
                </c:pt>
                <c:pt idx="2">
                  <c:v>28.09375695238095</c:v>
                </c:pt>
                <c:pt idx="3">
                  <c:v>33.890786285714292</c:v>
                </c:pt>
                <c:pt idx="4">
                  <c:v>29.10123752380952</c:v>
                </c:pt>
                <c:pt idx="5">
                  <c:v>29.288660761904762</c:v>
                </c:pt>
                <c:pt idx="6">
                  <c:v>32.683067999999999</c:v>
                </c:pt>
                <c:pt idx="7">
                  <c:v>22.953123809523809</c:v>
                </c:pt>
                <c:pt idx="8">
                  <c:v>27.487327999999998</c:v>
                </c:pt>
                <c:pt idx="9">
                  <c:v>28.260045523809527</c:v>
                </c:pt>
                <c:pt idx="10">
                  <c:v>39.285749904761914</c:v>
                </c:pt>
                <c:pt idx="11">
                  <c:v>34.508024571428578</c:v>
                </c:pt>
                <c:pt idx="12">
                  <c:v>36.662999999999997</c:v>
                </c:pt>
                <c:pt idx="13">
                  <c:v>27.667375999999997</c:v>
                </c:pt>
                <c:pt idx="14">
                  <c:v>23.553929142857147</c:v>
                </c:pt>
                <c:pt idx="15">
                  <c:v>25.863116190476187</c:v>
                </c:pt>
                <c:pt idx="16">
                  <c:v>28.665891047619045</c:v>
                </c:pt>
                <c:pt idx="17">
                  <c:v>24.027235047619051</c:v>
                </c:pt>
                <c:pt idx="18">
                  <c:v>35.795211047619048</c:v>
                </c:pt>
                <c:pt idx="19">
                  <c:v>33.04270304761905</c:v>
                </c:pt>
                <c:pt idx="20">
                  <c:v>31.031314285714284</c:v>
                </c:pt>
                <c:pt idx="21">
                  <c:v>24.156854857142857</c:v>
                </c:pt>
                <c:pt idx="22">
                  <c:v>36.500790857142853</c:v>
                </c:pt>
                <c:pt idx="23">
                  <c:v>38.623292190476192</c:v>
                </c:pt>
                <c:pt idx="24">
                  <c:v>30.765943999999994</c:v>
                </c:pt>
                <c:pt idx="25">
                  <c:v>36.847150476190471</c:v>
                </c:pt>
                <c:pt idx="26">
                  <c:v>35.046347809523816</c:v>
                </c:pt>
                <c:pt idx="27">
                  <c:v>36.084504761904768</c:v>
                </c:pt>
                <c:pt idx="28">
                  <c:v>25.232533333333333</c:v>
                </c:pt>
                <c:pt idx="29">
                  <c:v>26.426399999999997</c:v>
                </c:pt>
                <c:pt idx="30">
                  <c:v>28.126530666666664</c:v>
                </c:pt>
                <c:pt idx="31">
                  <c:v>32.856685714285717</c:v>
                </c:pt>
                <c:pt idx="32">
                  <c:v>20.370833999999999</c:v>
                </c:pt>
                <c:pt idx="33">
                  <c:v>28.080204952380949</c:v>
                </c:pt>
                <c:pt idx="34">
                  <c:v>30.974893714285717</c:v>
                </c:pt>
                <c:pt idx="35">
                  <c:v>33.108826666666666</c:v>
                </c:pt>
                <c:pt idx="36">
                  <c:v>26.025555809523809</c:v>
                </c:pt>
                <c:pt idx="37">
                  <c:v>35.994665142857151</c:v>
                </c:pt>
                <c:pt idx="38">
                  <c:v>36.619854857142855</c:v>
                </c:pt>
                <c:pt idx="39">
                  <c:v>22.608884571428575</c:v>
                </c:pt>
                <c:pt idx="40">
                  <c:v>32.211167999999994</c:v>
                </c:pt>
                <c:pt idx="41">
                  <c:v>26.311415428571422</c:v>
                </c:pt>
                <c:pt idx="42">
                  <c:v>28.324094857142857</c:v>
                </c:pt>
                <c:pt idx="43">
                  <c:v>27.149807142857139</c:v>
                </c:pt>
                <c:pt idx="44">
                  <c:v>30.409581714285714</c:v>
                </c:pt>
                <c:pt idx="45">
                  <c:v>32.244149142857133</c:v>
                </c:pt>
                <c:pt idx="46">
                  <c:v>27.115062857142853</c:v>
                </c:pt>
                <c:pt idx="47">
                  <c:v>30.717474857142854</c:v>
                </c:pt>
                <c:pt idx="48">
                  <c:v>29.218181142857141</c:v>
                </c:pt>
                <c:pt idx="49">
                  <c:v>37.876975714285713</c:v>
                </c:pt>
                <c:pt idx="50">
                  <c:v>37.716737142857141</c:v>
                </c:pt>
                <c:pt idx="51">
                  <c:v>32.61109028571429</c:v>
                </c:pt>
                <c:pt idx="52">
                  <c:v>36.164168857142855</c:v>
                </c:pt>
                <c:pt idx="53">
                  <c:v>35.915219999999998</c:v>
                </c:pt>
                <c:pt idx="54">
                  <c:v>30.102656571428572</c:v>
                </c:pt>
                <c:pt idx="55">
                  <c:v>38.755643142857139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83-4FF6-9664-5EF1721E4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Check_Plots_YIELD!$D$7:$D$50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3408"/>
        <c:axId val="633763968"/>
      </c:scatterChart>
      <c:scatterChart>
        <c:scatterStyle val="lineMarker"/>
        <c:varyColors val="0"/>
        <c:ser>
          <c:idx val="1"/>
          <c:order val="1"/>
          <c:tx>
            <c:strRef>
              <c:f>Check_Plots_YIELD!$K$6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Check_Plots_YIELD!$D$7:$D$50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Check_Plots_YIELD!$K$7:$K$50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5936"/>
        <c:axId val="633764528"/>
      </c:scatterChart>
      <c:valAx>
        <c:axId val="633763408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968"/>
        <c:crosses val="autoZero"/>
        <c:crossBetween val="midCat"/>
      </c:valAx>
      <c:valAx>
        <c:axId val="633763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408"/>
        <c:crosses val="autoZero"/>
        <c:crossBetween val="midCat"/>
      </c:valAx>
      <c:valAx>
        <c:axId val="633764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5936"/>
        <c:crosses val="max"/>
        <c:crossBetween val="midCat"/>
      </c:valAx>
      <c:valAx>
        <c:axId val="9757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76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Check_Plots_YIELD!$K$6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Check_Plots_YIELD!$I$7:$I$53</c:f>
              <c:numCache>
                <c:formatCode>0.00</c:formatCode>
                <c:ptCount val="47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  <c:pt idx="44" formatCode="General">
                  <c:v>45.744600000000005</c:v>
                </c:pt>
                <c:pt idx="45" formatCode="General">
                  <c:v>28.607831560000001</c:v>
                </c:pt>
              </c:numCache>
            </c:numRef>
          </c:xVal>
          <c:yVal>
            <c:numRef>
              <c:f>Check_Plots_YIELD!$J$7:$J$53</c:f>
              <c:numCache>
                <c:formatCode>0.00</c:formatCode>
                <c:ptCount val="47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  <c:pt idx="44" formatCode="General">
                  <c:v>120.81450000000001</c:v>
                </c:pt>
                <c:pt idx="45" formatCode="General">
                  <c:v>114.58517532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6-43B4-85EA-4C3D0288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8736"/>
        <c:axId val="975769296"/>
      </c:scatterChart>
      <c:valAx>
        <c:axId val="97576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9296"/>
        <c:crosses val="autoZero"/>
        <c:crossBetween val="midCat"/>
      </c:valAx>
      <c:valAx>
        <c:axId val="975769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502, 1993-2015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Check_Plots_YIELD!$L$27</c:f>
              <c:strCache>
                <c:ptCount val="1"/>
                <c:pt idx="0">
                  <c:v>rainfall mm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502034120734908"/>
                  <c:y val="0.111610760283811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Check_Plots_YIELD!$E$28:$E$53</c:f>
              <c:numCache>
                <c:formatCode>General</c:formatCode>
                <c:ptCount val="26"/>
                <c:pt idx="0">
                  <c:v>1.1526009600000002</c:v>
                </c:pt>
                <c:pt idx="1">
                  <c:v>0.74542944000000011</c:v>
                </c:pt>
                <c:pt idx="2">
                  <c:v>1.97475936</c:v>
                </c:pt>
                <c:pt idx="3">
                  <c:v>1.2105206400000001</c:v>
                </c:pt>
                <c:pt idx="4">
                  <c:v>1.2638774400000001</c:v>
                </c:pt>
                <c:pt idx="5">
                  <c:v>1.9127673600000001</c:v>
                </c:pt>
                <c:pt idx="6">
                  <c:v>1.2891916800000001</c:v>
                </c:pt>
                <c:pt idx="7">
                  <c:v>1.6266835200000003</c:v>
                </c:pt>
                <c:pt idx="8">
                  <c:v>1.8494918400000004</c:v>
                </c:pt>
                <c:pt idx="9">
                  <c:v>2.4459926400000005</c:v>
                </c:pt>
                <c:pt idx="10">
                  <c:v>2.6634048000000003</c:v>
                </c:pt>
                <c:pt idx="11">
                  <c:v>1.3467283200000004</c:v>
                </c:pt>
                <c:pt idx="12">
                  <c:v>1.6072089599999999</c:v>
                </c:pt>
                <c:pt idx="13">
                  <c:v>2.3159472000000005</c:v>
                </c:pt>
                <c:pt idx="14">
                  <c:v>2.6026560000000001</c:v>
                </c:pt>
                <c:pt idx="15">
                  <c:v>2.8413907200000001</c:v>
                </c:pt>
                <c:pt idx="16">
                  <c:v>1.5550080000000002</c:v>
                </c:pt>
                <c:pt idx="17">
                  <c:v>0.87497760000000002</c:v>
                </c:pt>
                <c:pt idx="18">
                  <c:v>1.8490080000000002</c:v>
                </c:pt>
                <c:pt idx="19">
                  <c:v>1.8194400000000004</c:v>
                </c:pt>
                <c:pt idx="20">
                  <c:v>1.5462854400000003</c:v>
                </c:pt>
                <c:pt idx="21">
                  <c:v>2.0024323200000005</c:v>
                </c:pt>
                <c:pt idx="22">
                  <c:v>1.9162080000000004</c:v>
                </c:pt>
                <c:pt idx="23">
                  <c:v>1.9139999999999999</c:v>
                </c:pt>
                <c:pt idx="24">
                  <c:v>1.1969803999999999</c:v>
                </c:pt>
                <c:pt idx="25">
                  <c:v>1.6915263700000001</c:v>
                </c:pt>
              </c:numCache>
            </c:numRef>
          </c:xVal>
          <c:yVal>
            <c:numRef>
              <c:f>Check_Plots_YIELD!$N$28:$N$52</c:f>
              <c:numCache>
                <c:formatCode>0.00</c:formatCode>
                <c:ptCount val="25"/>
                <c:pt idx="0">
                  <c:v>61.977219868421059</c:v>
                </c:pt>
                <c:pt idx="1">
                  <c:v>58.379947283236994</c:v>
                </c:pt>
                <c:pt idx="2">
                  <c:v>66.069350374959228</c:v>
                </c:pt>
                <c:pt idx="3">
                  <c:v>51.062120899759783</c:v>
                </c:pt>
                <c:pt idx="4">
                  <c:v>72.281407940709343</c:v>
                </c:pt>
                <c:pt idx="5">
                  <c:v>56.165001000577256</c:v>
                </c:pt>
                <c:pt idx="6">
                  <c:v>67.137581065999626</c:v>
                </c:pt>
                <c:pt idx="7">
                  <c:v>46.940907563025213</c:v>
                </c:pt>
                <c:pt idx="8">
                  <c:v>36.454499817703052</c:v>
                </c:pt>
                <c:pt idx="9">
                  <c:v>48.828621820423244</c:v>
                </c:pt>
                <c:pt idx="10">
                  <c:v>33.523598385093166</c:v>
                </c:pt>
                <c:pt idx="11">
                  <c:v>54.610473122888003</c:v>
                </c:pt>
                <c:pt idx="12">
                  <c:v>43.522214390505241</c:v>
                </c:pt>
                <c:pt idx="13">
                  <c:v>28.606750000000002</c:v>
                </c:pt>
                <c:pt idx="14">
                  <c:v>65.137961977186322</c:v>
                </c:pt>
                <c:pt idx="15">
                  <c:v>68.002951456310683</c:v>
                </c:pt>
                <c:pt idx="16">
                  <c:v>44.330767432800933</c:v>
                </c:pt>
                <c:pt idx="17">
                  <c:v>56.571761125903386</c:v>
                </c:pt>
                <c:pt idx="18">
                  <c:v>38.520129729729732</c:v>
                </c:pt>
                <c:pt idx="19">
                  <c:v>32.602455575868376</c:v>
                </c:pt>
                <c:pt idx="20">
                  <c:v>60.247766327535309</c:v>
                </c:pt>
                <c:pt idx="21">
                  <c:v>37.263474992035675</c:v>
                </c:pt>
                <c:pt idx="22">
                  <c:v>50.671990728476821</c:v>
                </c:pt>
                <c:pt idx="23">
                  <c:v>42.905291181364397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4C-4DED-995E-A6A847C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272767"/>
        <c:axId val="1457284415"/>
      </c:scatterChart>
      <c:valAx>
        <c:axId val="14572727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84415"/>
        <c:crosses val="autoZero"/>
        <c:crossBetween val="midCat"/>
      </c:valAx>
      <c:valAx>
        <c:axId val="14572844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Rainfall/temp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72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</a:t>
            </a:r>
            <a:br>
              <a:rPr lang="en-US"/>
            </a:br>
            <a:r>
              <a:rPr lang="en-US"/>
              <a:t>Nitrogen Response</a:t>
            </a:r>
            <a:br>
              <a:rPr lang="en-US"/>
            </a:br>
            <a:r>
              <a:rPr lang="en-US"/>
              <a:t>1971-2019 (English Units)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Check_Plots_YIELD!$B$4</c:f>
              <c:strCache>
                <c:ptCount val="1"/>
                <c:pt idx="0">
                  <c:v>0-40-60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Check_Plots_YIELD!$B$7:$B$54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20.842500000000005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33.364999999999995</c:v>
                </c:pt>
                <c:pt idx="13">
                  <c:v>20.4175</c:v>
                </c:pt>
                <c:pt idx="14">
                  <c:v>40.3825</c:v>
                </c:pt>
                <c:pt idx="15">
                  <c:v>30.492499999999996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22.655000000000005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18.013700000000004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29.798100000000009</c:v>
                </c:pt>
                <c:pt idx="43">
                  <c:v>28.515000000000001</c:v>
                </c:pt>
                <c:pt idx="44">
                  <c:v>28.482142857142854</c:v>
                </c:pt>
                <c:pt idx="45">
                  <c:v>17.812208333333331</c:v>
                </c:pt>
                <c:pt idx="46">
                  <c:v>25.171523363095236</c:v>
                </c:pt>
                <c:pt idx="47">
                  <c:v>29.546333184523807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8-436F-BEEC-49CE352C59D4}"/>
            </c:ext>
          </c:extLst>
        </c:ser>
        <c:ser>
          <c:idx val="1"/>
          <c:order val="1"/>
          <c:tx>
            <c:strRef>
              <c:f>Check_Plots_YIELD!$C$4</c:f>
              <c:strCache>
                <c:ptCount val="1"/>
                <c:pt idx="0">
                  <c:v>80-40-60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Check_Plots_YIELD!$C$7:$C$54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30.219999999999992</c:v>
                </c:pt>
                <c:pt idx="14">
                  <c:v>46.01</c:v>
                </c:pt>
                <c:pt idx="15">
                  <c:v>41.502499999999991</c:v>
                </c:pt>
                <c:pt idx="16">
                  <c:v>63.159999999999989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45.956299999999992</c:v>
                </c:pt>
                <c:pt idx="24">
                  <c:v>38.762900000000009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50.310000000000009</c:v>
                </c:pt>
                <c:pt idx="36">
                  <c:v>88.324699999999993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  <c:pt idx="44">
                  <c:v>78.80952380952381</c:v>
                </c:pt>
                <c:pt idx="45">
                  <c:v>79.718833333333322</c:v>
                </c:pt>
                <c:pt idx="46">
                  <c:v>30.976864285714285</c:v>
                </c:pt>
                <c:pt idx="47">
                  <c:v>71.212124255952389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8-436F-BEEC-49CE352C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8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72938443715006"/>
          <c:y val="4.2244775672484601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Experiment</a:t>
            </a:r>
            <a:r>
              <a:rPr lang="en-US" sz="1200" baseline="0"/>
              <a:t> 502, 1971-2019</a:t>
            </a:r>
            <a:br>
              <a:rPr lang="en-US" sz="1200" baseline="0"/>
            </a:br>
            <a:r>
              <a:rPr lang="en-US" sz="1200" baseline="0"/>
              <a:t>Check Plot Yields</a:t>
            </a:r>
            <a:endParaRPr lang="en-US" sz="1200"/>
          </a:p>
        </c:rich>
      </c:tx>
      <c:layout>
        <c:manualLayout>
          <c:xMode val="edge"/>
          <c:yMode val="edge"/>
          <c:x val="0.3117567804024497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6.1018518518518521E-2"/>
          <c:w val="0.81862729658792655"/>
          <c:h val="0.82137357830271218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Check_Plots_YIELD!$B$6</c:f>
              <c:strCache>
                <c:ptCount val="1"/>
                <c:pt idx="0">
                  <c:v>Check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Check_Plots_YIELD!$A$7:$A$54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Check_Plots_YIELD!$B$7:$B$54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20.842500000000005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33.364999999999995</c:v>
                </c:pt>
                <c:pt idx="13">
                  <c:v>20.4175</c:v>
                </c:pt>
                <c:pt idx="14">
                  <c:v>40.3825</c:v>
                </c:pt>
                <c:pt idx="15">
                  <c:v>30.492499999999996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22.655000000000005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18.013700000000004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29.798100000000009</c:v>
                </c:pt>
                <c:pt idx="43">
                  <c:v>28.515000000000001</c:v>
                </c:pt>
                <c:pt idx="44">
                  <c:v>28.482142857142854</c:v>
                </c:pt>
                <c:pt idx="45">
                  <c:v>17.812208333333331</c:v>
                </c:pt>
                <c:pt idx="46">
                  <c:v>25.171523363095236</c:v>
                </c:pt>
                <c:pt idx="47">
                  <c:v>29.546333184523807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C4-463C-8A24-2D33363BC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274415"/>
        <c:axId val="219284399"/>
      </c:scatterChart>
      <c:valAx>
        <c:axId val="219274415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284399"/>
        <c:crosses val="autoZero"/>
        <c:crossBetween val="midCat"/>
      </c:valAx>
      <c:valAx>
        <c:axId val="219284399"/>
        <c:scaling>
          <c:orientation val="minMax"/>
          <c:max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2744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'502_Yld_Goal'!$AS$7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'502_Yld_Goal'!$AS$8:$AS$51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3-4061-8281-311B5101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72096"/>
        <c:axId val="975772656"/>
      </c:scatterChart>
      <c:valAx>
        <c:axId val="97577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656"/>
        <c:crossesAt val="0"/>
        <c:crossBetween val="midCat"/>
      </c:valAx>
      <c:valAx>
        <c:axId val="97577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'502_Yld_Goal'!$AL$7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'502_Yld_Goal'!$AL$8:$AL$51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A-41FB-A934-A78CECEE9C58}"/>
            </c:ext>
          </c:extLst>
        </c:ser>
        <c:ser>
          <c:idx val="1"/>
          <c:order val="1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'502_Yld_Goal'!$AN$8:$AN$51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A-41FB-A934-A78CECEE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5328"/>
        <c:axId val="935145888"/>
      </c:scatterChart>
      <c:valAx>
        <c:axId val="93514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888"/>
        <c:crosses val="autoZero"/>
        <c:crossBetween val="midCat"/>
      </c:valAx>
      <c:valAx>
        <c:axId val="935145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'502_Yld_Goal'!$AL$8:$AL$51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'502_Yld_Goal'!$AN$8:$AN$51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74-4C8A-A0BE-810C2F6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8688"/>
        <c:axId val="935149248"/>
      </c:scatterChart>
      <c:valAx>
        <c:axId val="93514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9248"/>
        <c:crosses val="autoZero"/>
        <c:crossBetween val="midCat"/>
      </c:valAx>
      <c:valAx>
        <c:axId val="93514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'502_Yld_Goal'!$AP$8:$AP$51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'502_Yld_Goal'!$AQ$8:$AQ$51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E-4BD7-BE4D-9E464C20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2832"/>
        <c:axId val="258933392"/>
      </c:scatterChart>
      <c:valAx>
        <c:axId val="2589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3392"/>
        <c:crosses val="autoZero"/>
        <c:crossBetween val="midCat"/>
      </c:valAx>
      <c:valAx>
        <c:axId val="258933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'502_Yld_Goal'!$AP$8:$AP$51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'502_Yld_Goal'!$AO$8:$AO$51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71C-8BAF-C3B3F0D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5632"/>
        <c:axId val="258936192"/>
      </c:scatterChart>
      <c:valAx>
        <c:axId val="25893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6192"/>
        <c:crosses val="autoZero"/>
        <c:crossBetween val="midCat"/>
      </c:valAx>
      <c:valAx>
        <c:axId val="258936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NDVI</a:t>
            </a:r>
            <a:r>
              <a:rPr lang="en-US" baseline="0"/>
              <a:t> vs 104 GDD, 502 2019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71651266219093E-2"/>
          <c:y val="5.1342592592592606E-2"/>
          <c:w val="0.8736341902697099"/>
          <c:h val="0.84125801983085446"/>
        </c:manualLayout>
      </c:layout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14624213384682339"/>
                  <c:y val="0.32386956838728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co502_2020!$AH$2638:$AH$2693</c:f>
              <c:numCache>
                <c:formatCode>General</c:formatCode>
                <c:ptCount val="56"/>
                <c:pt idx="0">
                  <c:v>0.34155000000000002</c:v>
                </c:pt>
                <c:pt idx="1">
                  <c:v>0.26374500000000001</c:v>
                </c:pt>
                <c:pt idx="2">
                  <c:v>0.40654999999999997</c:v>
                </c:pt>
                <c:pt idx="3">
                  <c:v>0.45499999999999996</c:v>
                </c:pt>
                <c:pt idx="4">
                  <c:v>0.58959000000000006</c:v>
                </c:pt>
                <c:pt idx="5">
                  <c:v>0.74070999999999998</c:v>
                </c:pt>
                <c:pt idx="6">
                  <c:v>0.71435000000000004</c:v>
                </c:pt>
                <c:pt idx="7">
                  <c:v>0.42719499999999999</c:v>
                </c:pt>
                <c:pt idx="8">
                  <c:v>0.59302500000000002</c:v>
                </c:pt>
                <c:pt idx="9">
                  <c:v>0.58471499999999998</c:v>
                </c:pt>
                <c:pt idx="10">
                  <c:v>0.66253499999999999</c:v>
                </c:pt>
                <c:pt idx="11">
                  <c:v>0.65713500000000002</c:v>
                </c:pt>
                <c:pt idx="12">
                  <c:v>0.74593500000000001</c:v>
                </c:pt>
                <c:pt idx="13">
                  <c:v>0.56838500000000003</c:v>
                </c:pt>
                <c:pt idx="14">
                  <c:v>0.26594000000000001</c:v>
                </c:pt>
                <c:pt idx="15">
                  <c:v>0.41149000000000002</c:v>
                </c:pt>
                <c:pt idx="16">
                  <c:v>0.30916500000000002</c:v>
                </c:pt>
                <c:pt idx="17">
                  <c:v>0.41105000000000003</c:v>
                </c:pt>
                <c:pt idx="18">
                  <c:v>0.67966499999999996</c:v>
                </c:pt>
                <c:pt idx="19">
                  <c:v>0.67601500000000003</c:v>
                </c:pt>
                <c:pt idx="20">
                  <c:v>0.68978499999999998</c:v>
                </c:pt>
                <c:pt idx="21">
                  <c:v>0.45457999999999998</c:v>
                </c:pt>
                <c:pt idx="22">
                  <c:v>0.61799000000000004</c:v>
                </c:pt>
                <c:pt idx="23">
                  <c:v>0.65639000000000003</c:v>
                </c:pt>
                <c:pt idx="24">
                  <c:v>0.55350999999999995</c:v>
                </c:pt>
                <c:pt idx="25">
                  <c:v>0.66542000000000001</c:v>
                </c:pt>
                <c:pt idx="26">
                  <c:v>0.74879499999999999</c:v>
                </c:pt>
                <c:pt idx="27">
                  <c:v>0.63968000000000003</c:v>
                </c:pt>
                <c:pt idx="28">
                  <c:v>0.308195</c:v>
                </c:pt>
                <c:pt idx="29">
                  <c:v>0.330845</c:v>
                </c:pt>
                <c:pt idx="30">
                  <c:v>0.50600500000000004</c:v>
                </c:pt>
                <c:pt idx="31">
                  <c:v>0.68996499999999994</c:v>
                </c:pt>
                <c:pt idx="32">
                  <c:v>0.65439500000000006</c:v>
                </c:pt>
                <c:pt idx="33">
                  <c:v>0.7797400000000001</c:v>
                </c:pt>
                <c:pt idx="34">
                  <c:v>0.745645</c:v>
                </c:pt>
                <c:pt idx="35">
                  <c:v>0.56950999999999996</c:v>
                </c:pt>
                <c:pt idx="36">
                  <c:v>0.55115500000000006</c:v>
                </c:pt>
                <c:pt idx="37">
                  <c:v>0.70157500000000006</c:v>
                </c:pt>
                <c:pt idx="38">
                  <c:v>0.66074499999999992</c:v>
                </c:pt>
                <c:pt idx="39">
                  <c:v>0.65317000000000003</c:v>
                </c:pt>
                <c:pt idx="40">
                  <c:v>0.66637999999999997</c:v>
                </c:pt>
                <c:pt idx="41">
                  <c:v>0.65097499999999997</c:v>
                </c:pt>
                <c:pt idx="42">
                  <c:v>0.38938</c:v>
                </c:pt>
                <c:pt idx="43">
                  <c:v>0.39339999999999997</c:v>
                </c:pt>
                <c:pt idx="44">
                  <c:v>0.36651</c:v>
                </c:pt>
                <c:pt idx="45">
                  <c:v>0.57091999999999998</c:v>
                </c:pt>
                <c:pt idx="46">
                  <c:v>0.54048499999999999</c:v>
                </c:pt>
                <c:pt idx="47">
                  <c:v>0.69662000000000002</c:v>
                </c:pt>
                <c:pt idx="48">
                  <c:v>0.67325000000000002</c:v>
                </c:pt>
                <c:pt idx="49">
                  <c:v>0.51880499999999996</c:v>
                </c:pt>
                <c:pt idx="50">
                  <c:v>0.58396000000000003</c:v>
                </c:pt>
                <c:pt idx="51">
                  <c:v>0.64429000000000003</c:v>
                </c:pt>
                <c:pt idx="52">
                  <c:v>0.52790500000000007</c:v>
                </c:pt>
                <c:pt idx="53">
                  <c:v>0.61955000000000005</c:v>
                </c:pt>
                <c:pt idx="54">
                  <c:v>0.71476499999999998</c:v>
                </c:pt>
                <c:pt idx="55">
                  <c:v>0.639845</c:v>
                </c:pt>
              </c:numCache>
            </c:numRef>
          </c:xVal>
          <c:yVal>
            <c:numRef>
              <c:f>co502_2020!$H$2638:$H$2693</c:f>
              <c:numCache>
                <c:formatCode>General</c:formatCode>
                <c:ptCount val="56"/>
                <c:pt idx="0">
                  <c:v>28.793851428571429</c:v>
                </c:pt>
                <c:pt idx="1">
                  <c:v>19.908164571428575</c:v>
                </c:pt>
                <c:pt idx="2">
                  <c:v>44.488450285714293</c:v>
                </c:pt>
                <c:pt idx="3">
                  <c:v>56.691427047619058</c:v>
                </c:pt>
                <c:pt idx="4">
                  <c:v>66.57682742857142</c:v>
                </c:pt>
                <c:pt idx="5">
                  <c:v>71.574634476190482</c:v>
                </c:pt>
                <c:pt idx="6">
                  <c:v>73.985622857142843</c:v>
                </c:pt>
                <c:pt idx="7">
                  <c:v>41.925850057142853</c:v>
                </c:pt>
                <c:pt idx="8">
                  <c:v>55.378242857142865</c:v>
                </c:pt>
                <c:pt idx="9">
                  <c:v>46.791045714285715</c:v>
                </c:pt>
                <c:pt idx="10">
                  <c:v>70.175966666666667</c:v>
                </c:pt>
                <c:pt idx="11">
                  <c:v>73.410584761904786</c:v>
                </c:pt>
                <c:pt idx="12">
                  <c:v>66.733758666666674</c:v>
                </c:pt>
                <c:pt idx="13">
                  <c:v>56.09426323809523</c:v>
                </c:pt>
                <c:pt idx="14">
                  <c:v>19.792603809523808</c:v>
                </c:pt>
                <c:pt idx="15">
                  <c:v>37.418109142857141</c:v>
                </c:pt>
                <c:pt idx="16">
                  <c:v>40.784398285714289</c:v>
                </c:pt>
                <c:pt idx="17">
                  <c:v>40.494924799999993</c:v>
                </c:pt>
                <c:pt idx="18">
                  <c:v>46.26726552380952</c:v>
                </c:pt>
                <c:pt idx="19">
                  <c:v>80.184256952380949</c:v>
                </c:pt>
                <c:pt idx="20">
                  <c:v>70.339881333333324</c:v>
                </c:pt>
                <c:pt idx="21">
                  <c:v>36.409407047619041</c:v>
                </c:pt>
                <c:pt idx="22">
                  <c:v>70.064185714285728</c:v>
                </c:pt>
                <c:pt idx="23">
                  <c:v>73.557398095238085</c:v>
                </c:pt>
                <c:pt idx="24">
                  <c:v>70.485888000000003</c:v>
                </c:pt>
                <c:pt idx="25">
                  <c:v>87.500516190476205</c:v>
                </c:pt>
                <c:pt idx="26">
                  <c:v>70.486533333333327</c:v>
                </c:pt>
                <c:pt idx="27">
                  <c:v>76.502976000000004</c:v>
                </c:pt>
                <c:pt idx="28">
                  <c:v>28.714544571428569</c:v>
                </c:pt>
                <c:pt idx="29">
                  <c:v>28.998860000000001</c:v>
                </c:pt>
                <c:pt idx="30">
                  <c:v>50.386935238095241</c:v>
                </c:pt>
                <c:pt idx="31">
                  <c:v>70.685664761904761</c:v>
                </c:pt>
                <c:pt idx="32">
                  <c:v>28.10021028571429</c:v>
                </c:pt>
                <c:pt idx="33">
                  <c:v>42.644917333333339</c:v>
                </c:pt>
                <c:pt idx="34">
                  <c:v>71.306014476190484</c:v>
                </c:pt>
                <c:pt idx="35">
                  <c:v>59.86628266666667</c:v>
                </c:pt>
                <c:pt idx="36">
                  <c:v>73.61478666666666</c:v>
                </c:pt>
                <c:pt idx="37">
                  <c:v>48.763414857142855</c:v>
                </c:pt>
                <c:pt idx="38">
                  <c:v>78.174942476190481</c:v>
                </c:pt>
                <c:pt idx="39">
                  <c:v>49.936538666666657</c:v>
                </c:pt>
                <c:pt idx="40">
                  <c:v>71.195017142857139</c:v>
                </c:pt>
                <c:pt idx="41">
                  <c:v>73.654082857142853</c:v>
                </c:pt>
                <c:pt idx="42">
                  <c:v>44.995405714285717</c:v>
                </c:pt>
                <c:pt idx="43">
                  <c:v>31.860198857142858</c:v>
                </c:pt>
                <c:pt idx="44">
                  <c:v>44.903307428571438</c:v>
                </c:pt>
                <c:pt idx="45">
                  <c:v>55.116767619047614</c:v>
                </c:pt>
                <c:pt idx="46">
                  <c:v>63.440161714285715</c:v>
                </c:pt>
                <c:pt idx="47">
                  <c:v>72.695417142857153</c:v>
                </c:pt>
                <c:pt idx="48">
                  <c:v>69.216978285714291</c:v>
                </c:pt>
                <c:pt idx="49">
                  <c:v>61.819337904761902</c:v>
                </c:pt>
                <c:pt idx="50">
                  <c:v>57.90645142857143</c:v>
                </c:pt>
                <c:pt idx="51">
                  <c:v>69.54443885714285</c:v>
                </c:pt>
                <c:pt idx="52">
                  <c:v>70.199359999999984</c:v>
                </c:pt>
                <c:pt idx="53">
                  <c:v>60.082676761904779</c:v>
                </c:pt>
                <c:pt idx="54">
                  <c:v>77.894683428571426</c:v>
                </c:pt>
                <c:pt idx="55">
                  <c:v>65.762693333333345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BE-4BFB-852E-E495EEB92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769888"/>
        <c:axId val="1271775712"/>
      </c:scatterChart>
      <c:valAx>
        <c:axId val="1271769888"/>
        <c:scaling>
          <c:orientation val="minMax"/>
          <c:max val="0.9"/>
          <c:min val="0.2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1775712"/>
        <c:crosses val="autoZero"/>
        <c:crossBetween val="midCat"/>
      </c:valAx>
      <c:valAx>
        <c:axId val="1271775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1769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'502_Yld_Goal'!$AK$7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'502_Yld_Goal'!$AK$8:$AK$50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9ED-93D3-652BB1D6365A}"/>
            </c:ext>
          </c:extLst>
        </c:ser>
        <c:ser>
          <c:idx val="1"/>
          <c:order val="1"/>
          <c:tx>
            <c:strRef>
              <c:f>'502_Yld_Goal'!$AL$7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'502_Yld_Goal'!$AL$8:$AL$50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4-49ED-93D3-652BB1D6365A}"/>
            </c:ext>
          </c:extLst>
        </c:ser>
        <c:ser>
          <c:idx val="2"/>
          <c:order val="2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'502_Yld_Goal'!$AN$8:$AN$50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A4-49ED-93D3-652BB1D6365A}"/>
            </c:ext>
          </c:extLst>
        </c:ser>
        <c:ser>
          <c:idx val="3"/>
          <c:order val="3"/>
          <c:tx>
            <c:strRef>
              <c:f>'502_Yld_Goal'!$AO$7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'502_Yld_Goal'!$AO$8:$AO$50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A4-49ED-93D3-652BB1D6365A}"/>
            </c:ext>
          </c:extLst>
        </c:ser>
        <c:ser>
          <c:idx val="4"/>
          <c:order val="4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'502_Yld_Goal'!$AP$8:$AP$50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A4-49ED-93D3-652BB1D6365A}"/>
            </c:ext>
          </c:extLst>
        </c:ser>
        <c:ser>
          <c:idx val="5"/>
          <c:order val="5"/>
          <c:tx>
            <c:strRef>
              <c:f>'502_Yld_Goal'!$AQ$7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'502_Yld_Goal'!$AQ$8:$AQ$50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A4-49ED-93D3-652BB1D6365A}"/>
            </c:ext>
          </c:extLst>
        </c:ser>
        <c:ser>
          <c:idx val="6"/>
          <c:order val="6"/>
          <c:tx>
            <c:strRef>
              <c:f>'502_Yld_Goal'!$AR$7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'502_Yld_Goal'!$AR$8:$AR$50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A4-49ED-93D3-652BB1D6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57472"/>
        <c:axId val="786358032"/>
      </c:scatterChart>
      <c:valAx>
        <c:axId val="78635747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8032"/>
        <c:crosses val="autoZero"/>
        <c:crossBetween val="midCat"/>
      </c:valAx>
      <c:valAx>
        <c:axId val="78635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'502_Yld_Goal'!$F$7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'502_Yld_Goal'!$F$8:$F$51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4-490F-9C4D-45263DBEE89D}"/>
            </c:ext>
          </c:extLst>
        </c:ser>
        <c:ser>
          <c:idx val="1"/>
          <c:order val="1"/>
          <c:tx>
            <c:strRef>
              <c:f>'502_Yld_Goal'!$G$7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'502_Yld_Goal'!$G$8:$G$51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4-490F-9C4D-45263DBEE89D}"/>
            </c:ext>
          </c:extLst>
        </c:ser>
        <c:ser>
          <c:idx val="2"/>
          <c:order val="2"/>
          <c:tx>
            <c:strRef>
              <c:f>'502_Yld_Goal'!$J$7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'502_Yld_Goal'!$A$8:$A$50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'502_Yld_Goal'!$J$8:$J$51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4-490F-9C4D-45263DBEE89D}"/>
            </c:ext>
          </c:extLst>
        </c:ser>
        <c:ser>
          <c:idx val="3"/>
          <c:order val="3"/>
          <c:tx>
            <c:strRef>
              <c:f>'502_Yld_Goal'!$K$7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'502_Yld_Goal'!$K$8:$K$51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4-490F-9C4D-45263DB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62512"/>
        <c:axId val="786363072"/>
      </c:scatterChart>
      <c:valAx>
        <c:axId val="7863625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3072"/>
        <c:crosses val="autoZero"/>
        <c:crossBetween val="midCat"/>
      </c:valAx>
      <c:valAx>
        <c:axId val="78636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Exp 502, 1971-2019</a:t>
            </a:r>
            <a:br>
              <a:rPr lang="en-US" sz="1200"/>
            </a:br>
            <a:r>
              <a:rPr lang="en-US" sz="1200"/>
              <a:t>Avg, last 5</a:t>
            </a:r>
            <a:r>
              <a:rPr lang="en-US" sz="1200" baseline="0"/>
              <a:t> years + 20%</a:t>
            </a:r>
            <a:br>
              <a:rPr lang="en-US" sz="1200" baseline="0"/>
            </a:br>
            <a:r>
              <a:rPr lang="en-US" sz="1200" baseline="0"/>
              <a:t>Treatment 7, 100 lb N</a:t>
            </a:r>
            <a:endParaRPr lang="en-US" sz="1200"/>
          </a:p>
        </c:rich>
      </c:tx>
      <c:layout>
        <c:manualLayout>
          <c:xMode val="edge"/>
          <c:yMode val="edge"/>
          <c:x val="0.43993722764706805"/>
          <c:y val="2.314002908457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621287570453725"/>
                  <c:y val="-0.3512058442517755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0.3611x + 1.7806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'502_Yld_Goal'!$S$13:$S$55</c:f>
              <c:numCache>
                <c:formatCode>0.00</c:formatCode>
                <c:ptCount val="43"/>
                <c:pt idx="0">
                  <c:v>44.243736000000006</c:v>
                </c:pt>
                <c:pt idx="1">
                  <c:v>42.180527999999995</c:v>
                </c:pt>
                <c:pt idx="2">
                  <c:v>46.195439999999991</c:v>
                </c:pt>
                <c:pt idx="3">
                  <c:v>49.023287999999994</c:v>
                </c:pt>
                <c:pt idx="4">
                  <c:v>50.163215999999998</c:v>
                </c:pt>
                <c:pt idx="5">
                  <c:v>48.254304000000005</c:v>
                </c:pt>
                <c:pt idx="6">
                  <c:v>48.007512000000006</c:v>
                </c:pt>
                <c:pt idx="7">
                  <c:v>47.731199999999994</c:v>
                </c:pt>
                <c:pt idx="8">
                  <c:v>47.915399999999998</c:v>
                </c:pt>
                <c:pt idx="9">
                  <c:v>41.896799999999999</c:v>
                </c:pt>
                <c:pt idx="10">
                  <c:v>43.631399999999992</c:v>
                </c:pt>
                <c:pt idx="11">
                  <c:v>46.92</c:v>
                </c:pt>
                <c:pt idx="12">
                  <c:v>53.098199999999999</c:v>
                </c:pt>
                <c:pt idx="13">
                  <c:v>53.091599999999993</c:v>
                </c:pt>
                <c:pt idx="14">
                  <c:v>56.365799999999993</c:v>
                </c:pt>
                <c:pt idx="15">
                  <c:v>52.400999999999989</c:v>
                </c:pt>
                <c:pt idx="16">
                  <c:v>51.739727999999992</c:v>
                </c:pt>
                <c:pt idx="17">
                  <c:v>45.297696000000002</c:v>
                </c:pt>
                <c:pt idx="18">
                  <c:v>46.495775999999992</c:v>
                </c:pt>
                <c:pt idx="19">
                  <c:v>46.998287999999995</c:v>
                </c:pt>
                <c:pt idx="20">
                  <c:v>49.223783999999995</c:v>
                </c:pt>
                <c:pt idx="21">
                  <c:v>52.684679999999993</c:v>
                </c:pt>
                <c:pt idx="22">
                  <c:v>57.468744000000001</c:v>
                </c:pt>
                <c:pt idx="23">
                  <c:v>59.559744000000002</c:v>
                </c:pt>
                <c:pt idx="24">
                  <c:v>57.985487999999997</c:v>
                </c:pt>
                <c:pt idx="25">
                  <c:v>53.761848000000001</c:v>
                </c:pt>
                <c:pt idx="26">
                  <c:v>51.541367999999999</c:v>
                </c:pt>
                <c:pt idx="27">
                  <c:v>59.239920000000012</c:v>
                </c:pt>
                <c:pt idx="28">
                  <c:v>60.864264000000006</c:v>
                </c:pt>
                <c:pt idx="29">
                  <c:v>61.676087999999979</c:v>
                </c:pt>
                <c:pt idx="30">
                  <c:v>66.368183999999985</c:v>
                </c:pt>
                <c:pt idx="31">
                  <c:v>67.902839999999998</c:v>
                </c:pt>
                <c:pt idx="32">
                  <c:v>67.901783999999992</c:v>
                </c:pt>
                <c:pt idx="33">
                  <c:v>70.839359999999999</c:v>
                </c:pt>
                <c:pt idx="34">
                  <c:v>68.090760000000003</c:v>
                </c:pt>
                <c:pt idx="35">
                  <c:v>69.045407999999995</c:v>
                </c:pt>
                <c:pt idx="36">
                  <c:v>71.665007999999972</c:v>
                </c:pt>
                <c:pt idx="37">
                  <c:v>60.03957599999999</c:v>
                </c:pt>
                <c:pt idx="38">
                  <c:v>49.288032000000001</c:v>
                </c:pt>
                <c:pt idx="39">
                  <c:v>51.392351999999988</c:v>
                </c:pt>
                <c:pt idx="40">
                  <c:v>59.580437714285701</c:v>
                </c:pt>
                <c:pt idx="41">
                  <c:v>64.018580571428558</c:v>
                </c:pt>
                <c:pt idx="42">
                  <c:v>61.878227428571421</c:v>
                </c:pt>
              </c:numCache>
            </c:numRef>
          </c:xVal>
          <c:yVal>
            <c:numRef>
              <c:f>'502_Yld_Goal'!$J$13:$J$55</c:f>
              <c:numCache>
                <c:formatCode>General</c:formatCode>
                <c:ptCount val="43"/>
                <c:pt idx="0">
                  <c:v>28.828299999999999</c:v>
                </c:pt>
                <c:pt idx="1">
                  <c:v>38.568800000000003</c:v>
                </c:pt>
                <c:pt idx="2">
                  <c:v>39.582500000000003</c:v>
                </c:pt>
                <c:pt idx="3">
                  <c:v>55.297499999999999</c:v>
                </c:pt>
                <c:pt idx="4">
                  <c:v>38.782499999999999</c:v>
                </c:pt>
                <c:pt idx="5">
                  <c:v>27.8</c:v>
                </c:pt>
                <c:pt idx="6">
                  <c:v>37.417499999999997</c:v>
                </c:pt>
                <c:pt idx="7">
                  <c:v>40.35</c:v>
                </c:pt>
                <c:pt idx="8">
                  <c:v>30.22</c:v>
                </c:pt>
                <c:pt idx="9">
                  <c:v>46.01</c:v>
                </c:pt>
                <c:pt idx="10">
                  <c:v>41.502499999999998</c:v>
                </c:pt>
                <c:pt idx="11">
                  <c:v>63.16</c:v>
                </c:pt>
                <c:pt idx="12">
                  <c:v>40.322499999999998</c:v>
                </c:pt>
                <c:pt idx="13">
                  <c:v>43.862499999999997</c:v>
                </c:pt>
                <c:pt idx="14">
                  <c:v>29.49</c:v>
                </c:pt>
                <c:pt idx="15">
                  <c:v>38.747199999999999</c:v>
                </c:pt>
                <c:pt idx="16">
                  <c:v>36.318199999999997</c:v>
                </c:pt>
                <c:pt idx="17">
                  <c:v>45.314500000000002</c:v>
                </c:pt>
                <c:pt idx="18">
                  <c:v>45.956299999999999</c:v>
                </c:pt>
                <c:pt idx="19">
                  <c:v>38.762900000000002</c:v>
                </c:pt>
                <c:pt idx="20">
                  <c:v>53.1676</c:v>
                </c:pt>
                <c:pt idx="21">
                  <c:v>56.251800000000003</c:v>
                </c:pt>
                <c:pt idx="22">
                  <c:v>54.027000000000001</c:v>
                </c:pt>
                <c:pt idx="23">
                  <c:v>39.396900000000002</c:v>
                </c:pt>
                <c:pt idx="24">
                  <c:v>21.164400000000001</c:v>
                </c:pt>
                <c:pt idx="25">
                  <c:v>43.915599999999998</c:v>
                </c:pt>
                <c:pt idx="26">
                  <c:v>88.329099999999997</c:v>
                </c:pt>
                <c:pt idx="27">
                  <c:v>60.795099999999998</c:v>
                </c:pt>
                <c:pt idx="28">
                  <c:v>42.779499999999999</c:v>
                </c:pt>
                <c:pt idx="29">
                  <c:v>40.714799999999997</c:v>
                </c:pt>
                <c:pt idx="30">
                  <c:v>50.31</c:v>
                </c:pt>
                <c:pt idx="31">
                  <c:v>88.324700000000007</c:v>
                </c:pt>
                <c:pt idx="32">
                  <c:v>73.034999999999997</c:v>
                </c:pt>
                <c:pt idx="33">
                  <c:v>31.327000000000002</c:v>
                </c:pt>
                <c:pt idx="34">
                  <c:v>44.692500000000003</c:v>
                </c:pt>
                <c:pt idx="35">
                  <c:v>61.225000000000001</c:v>
                </c:pt>
                <c:pt idx="36">
                  <c:v>39.885399999999997</c:v>
                </c:pt>
                <c:pt idx="37">
                  <c:v>28.236899999999999</c:v>
                </c:pt>
                <c:pt idx="38">
                  <c:v>40.094999999999999</c:v>
                </c:pt>
                <c:pt idx="39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2-4C74-9A76-8A00369B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bu/ac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110"/>
          <c:min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bu/ac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53410029065536502"/>
          <c:y val="0.62962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'502_Yld_Goal'!$A$13:$A$51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'502_Yld_Goal'!$AA$13:$AA$51</c:f>
              <c:numCache>
                <c:formatCode>General</c:formatCode>
                <c:ptCount val="39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0-40F6-950C-BDFCC42C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20592"/>
        <c:axId val="780021152"/>
      </c:scatterChart>
      <c:valAx>
        <c:axId val="78002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1152"/>
        <c:crosses val="autoZero"/>
        <c:crossBetween val="midCat"/>
      </c:valAx>
      <c:valAx>
        <c:axId val="780021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</a:t>
            </a:r>
            <a:r>
              <a:rPr lang="en-US" baseline="0"/>
              <a:t> 7, 112-22-55</a:t>
            </a:r>
            <a:endParaRPr lang="en-US"/>
          </a:p>
        </c:rich>
      </c:tx>
      <c:layout>
        <c:manualLayout>
          <c:xMode val="edge"/>
          <c:yMode val="edge"/>
          <c:x val="0.52125334099208531"/>
          <c:y val="2.314808719649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259328682276443"/>
                  <c:y val="-0.3877789874336447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'502_Yld_Goal'!$U$11:$U$55</c:f>
              <c:numCache>
                <c:formatCode>0.00</c:formatCode>
                <c:ptCount val="45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  <c:pt idx="41">
                  <c:v>2.9088810239999998</c:v>
                </c:pt>
                <c:pt idx="42">
                  <c:v>3.9551614720000003</c:v>
                </c:pt>
                <c:pt idx="43">
                  <c:v>5.3389536000000009</c:v>
                </c:pt>
                <c:pt idx="44">
                  <c:v>5.0935999999999995</c:v>
                </c:pt>
              </c:numCache>
            </c:numRef>
          </c:xVal>
          <c:yVal>
            <c:numRef>
              <c:f>'502_Yld_Goal'!$I$11:$I$55</c:f>
              <c:numCache>
                <c:formatCode>General</c:formatCode>
                <c:ptCount val="45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  <c:pt idx="41">
                  <c:v>5.296704000000001</c:v>
                </c:pt>
                <c:pt idx="42">
                  <c:v>5.3570000000000002</c:v>
                </c:pt>
                <c:pt idx="43">
                  <c:v>2.081</c:v>
                </c:pt>
                <c:pt idx="44">
                  <c:v>4.7850000000000001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8-4457-8B4A-04F0AC49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 </a:t>
            </a:r>
            <a:endParaRPr lang="en-US"/>
          </a:p>
        </c:rich>
      </c:tx>
      <c:layout>
        <c:manualLayout>
          <c:xMode val="edge"/>
          <c:yMode val="edge"/>
          <c:x val="0.53927194697624892"/>
          <c:y val="1.887360825019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942289384485"/>
                  <c:y val="-0.3604675740808056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0.1026x + 2.724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'502_Yld_Goal'!$T$12:$T$55</c:f>
              <c:numCache>
                <c:formatCode>0.00</c:formatCode>
                <c:ptCount val="44"/>
                <c:pt idx="0">
                  <c:v>2.7742700160000004</c:v>
                </c:pt>
                <c:pt idx="1">
                  <c:v>2.9619858239999997</c:v>
                </c:pt>
                <c:pt idx="2">
                  <c:v>3.1028699520000003</c:v>
                </c:pt>
                <c:pt idx="3">
                  <c:v>3.3199729920000003</c:v>
                </c:pt>
                <c:pt idx="4">
                  <c:v>3.098912544</c:v>
                </c:pt>
                <c:pt idx="5">
                  <c:v>3.2715063360000003</c:v>
                </c:pt>
                <c:pt idx="6">
                  <c:v>3.4721830080000005</c:v>
                </c:pt>
                <c:pt idx="7">
                  <c:v>3.2550840000000005</c:v>
                </c:pt>
                <c:pt idx="8">
                  <c:v>3.2114376000000004</c:v>
                </c:pt>
                <c:pt idx="9">
                  <c:v>2.9100960000000002</c:v>
                </c:pt>
                <c:pt idx="10">
                  <c:v>2.7374759999999996</c:v>
                </c:pt>
                <c:pt idx="11">
                  <c:v>3.1045896000000006</c:v>
                </c:pt>
                <c:pt idx="12">
                  <c:v>3.1869432</c:v>
                </c:pt>
                <c:pt idx="13">
                  <c:v>3.6467927999999996</c:v>
                </c:pt>
                <c:pt idx="14">
                  <c:v>3.8504591999999995</c:v>
                </c:pt>
                <c:pt idx="15">
                  <c:v>3.8071655999999998</c:v>
                </c:pt>
                <c:pt idx="16">
                  <c:v>3.5649935999999998</c:v>
                </c:pt>
                <c:pt idx="17">
                  <c:v>3.0728315520000002</c:v>
                </c:pt>
                <c:pt idx="18">
                  <c:v>2.9921048639999999</c:v>
                </c:pt>
                <c:pt idx="19">
                  <c:v>3.0213771840000003</c:v>
                </c:pt>
                <c:pt idx="20">
                  <c:v>3.353337792</c:v>
                </c:pt>
                <c:pt idx="21">
                  <c:v>3.353654304</c:v>
                </c:pt>
                <c:pt idx="22">
                  <c:v>3.6933382080000001</c:v>
                </c:pt>
                <c:pt idx="23">
                  <c:v>3.9138341760000008</c:v>
                </c:pt>
                <c:pt idx="24">
                  <c:v>4.0765394879999999</c:v>
                </c:pt>
                <c:pt idx="25">
                  <c:v>4.0893209280000002</c:v>
                </c:pt>
                <c:pt idx="26">
                  <c:v>3.4441364160000001</c:v>
                </c:pt>
                <c:pt idx="27">
                  <c:v>3.1954386240000003</c:v>
                </c:pt>
                <c:pt idx="28">
                  <c:v>3.8869689600000004</c:v>
                </c:pt>
                <c:pt idx="29">
                  <c:v>4.3183566719999993</c:v>
                </c:pt>
                <c:pt idx="30">
                  <c:v>4.7541170880000001</c:v>
                </c:pt>
                <c:pt idx="31">
                  <c:v>4.68958896</c:v>
                </c:pt>
                <c:pt idx="32">
                  <c:v>3.9231239040000001</c:v>
                </c:pt>
                <c:pt idx="33">
                  <c:v>4.4781206400000002</c:v>
                </c:pt>
                <c:pt idx="34">
                  <c:v>5.0880715200000006</c:v>
                </c:pt>
                <c:pt idx="35">
                  <c:v>4.8988134719999996</c:v>
                </c:pt>
                <c:pt idx="36">
                  <c:v>4.7855646719999996</c:v>
                </c:pt>
                <c:pt idx="37">
                  <c:v>4.2392347199999998</c:v>
                </c:pt>
                <c:pt idx="38">
                  <c:v>3.5709387840000004</c:v>
                </c:pt>
                <c:pt idx="39">
                  <c:v>3.5086423680000003</c:v>
                </c:pt>
                <c:pt idx="40">
                  <c:v>3.4159567679999996</c:v>
                </c:pt>
                <c:pt idx="41">
                  <c:v>3.7704607679999995</c:v>
                </c:pt>
                <c:pt idx="42">
                  <c:v>4.5734711040000002</c:v>
                </c:pt>
                <c:pt idx="43">
                  <c:v>4.6285151999999998</c:v>
                </c:pt>
              </c:numCache>
            </c:numRef>
          </c:xVal>
          <c:yVal>
            <c:numRef>
              <c:f>'502_Yld_Goal'!$I$12:$I$55</c:f>
              <c:numCache>
                <c:formatCode>General</c:formatCode>
                <c:ptCount val="44"/>
                <c:pt idx="0">
                  <c:v>3.14067936</c:v>
                </c:pt>
                <c:pt idx="1">
                  <c:v>1.9372617600000002</c:v>
                </c:pt>
                <c:pt idx="2">
                  <c:v>2.5918233600000002</c:v>
                </c:pt>
                <c:pt idx="3">
                  <c:v>2.6599440000000003</c:v>
                </c:pt>
                <c:pt idx="4">
                  <c:v>3.7159920000000004</c:v>
                </c:pt>
                <c:pt idx="5">
                  <c:v>2.6061840000000003</c:v>
                </c:pt>
                <c:pt idx="6">
                  <c:v>1.86816</c:v>
                </c:pt>
                <c:pt idx="7">
                  <c:v>2.514456</c:v>
                </c:pt>
                <c:pt idx="8">
                  <c:v>2.7115200000000006</c:v>
                </c:pt>
                <c:pt idx="9">
                  <c:v>2.0307839999999997</c:v>
                </c:pt>
                <c:pt idx="10">
                  <c:v>3.0918720000000004</c:v>
                </c:pt>
                <c:pt idx="11">
                  <c:v>2.7889679999999997</c:v>
                </c:pt>
                <c:pt idx="12">
                  <c:v>4.2443520000000001</c:v>
                </c:pt>
                <c:pt idx="13">
                  <c:v>2.7096719999999999</c:v>
                </c:pt>
                <c:pt idx="14">
                  <c:v>2.9475600000000002</c:v>
                </c:pt>
                <c:pt idx="15">
                  <c:v>1.9817280000000002</c:v>
                </c:pt>
                <c:pt idx="16">
                  <c:v>2.6038118400000001</c:v>
                </c:pt>
                <c:pt idx="17">
                  <c:v>2.4405830399999999</c:v>
                </c:pt>
                <c:pt idx="18">
                  <c:v>3.0451344000000007</c:v>
                </c:pt>
                <c:pt idx="19">
                  <c:v>3.08826336</c:v>
                </c:pt>
                <c:pt idx="20">
                  <c:v>2.6048668800000003</c:v>
                </c:pt>
                <c:pt idx="21">
                  <c:v>3.5728627200000007</c:v>
                </c:pt>
                <c:pt idx="22">
                  <c:v>3.7801209600000005</c:v>
                </c:pt>
                <c:pt idx="23">
                  <c:v>3.6306144000000002</c:v>
                </c:pt>
                <c:pt idx="24">
                  <c:v>2.6474716800000007</c:v>
                </c:pt>
                <c:pt idx="25">
                  <c:v>1.4222476800000001</c:v>
                </c:pt>
                <c:pt idx="26">
                  <c:v>2.9511283199999996</c:v>
                </c:pt>
                <c:pt idx="27">
                  <c:v>5.9357155200000005</c:v>
                </c:pt>
                <c:pt idx="28">
                  <c:v>4.0854307199999997</c:v>
                </c:pt>
                <c:pt idx="29">
                  <c:v>2.8747824</c:v>
                </c:pt>
                <c:pt idx="30">
                  <c:v>2.7360345600000002</c:v>
                </c:pt>
                <c:pt idx="31">
                  <c:v>3.3808320000000007</c:v>
                </c:pt>
                <c:pt idx="32">
                  <c:v>5.9354198400000007</c:v>
                </c:pt>
                <c:pt idx="33">
                  <c:v>4.9079519999999999</c:v>
                </c:pt>
                <c:pt idx="34">
                  <c:v>2.1051744000000001</c:v>
                </c:pt>
                <c:pt idx="35">
                  <c:v>3.0033360000000009</c:v>
                </c:pt>
                <c:pt idx="36">
                  <c:v>4.1143200000000002</c:v>
                </c:pt>
                <c:pt idx="37">
                  <c:v>2.6802988799999996</c:v>
                </c:pt>
                <c:pt idx="38">
                  <c:v>1.89751968</c:v>
                </c:pt>
                <c:pt idx="39">
                  <c:v>2.6943839999999999</c:v>
                </c:pt>
                <c:pt idx="40">
                  <c:v>5.296704000000001</c:v>
                </c:pt>
                <c:pt idx="41">
                  <c:v>5.3570000000000002</c:v>
                </c:pt>
                <c:pt idx="42">
                  <c:v>2.081</c:v>
                </c:pt>
                <c:pt idx="43">
                  <c:v>4.7850000000000001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6C2-8953-DDE00B38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2, 0-20-55</a:t>
            </a:r>
            <a:endParaRPr lang="en-US"/>
          </a:p>
        </c:rich>
      </c:tx>
      <c:layout>
        <c:manualLayout>
          <c:xMode val="edge"/>
          <c:yMode val="edge"/>
          <c:x val="0.54184603354541505"/>
          <c:y val="3.163330038406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809002776567866E-2"/>
                  <c:y val="-0.4008941399857223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0.2977x + 1.1385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'502_Yld_Goal'!$X$13:$X$55</c:f>
              <c:numCache>
                <c:formatCode>0.00</c:formatCode>
                <c:ptCount val="43"/>
                <c:pt idx="0">
                  <c:v>2.1183499007999997</c:v>
                </c:pt>
                <c:pt idx="1">
                  <c:v>1.7997460992000001</c:v>
                </c:pt>
                <c:pt idx="2">
                  <c:v>1.6831616255999999</c:v>
                </c:pt>
                <c:pt idx="3">
                  <c:v>2.0239172352000003</c:v>
                </c:pt>
                <c:pt idx="4">
                  <c:v>1.9268347392000003</c:v>
                </c:pt>
                <c:pt idx="5">
                  <c:v>1.8668418048000004</c:v>
                </c:pt>
                <c:pt idx="6">
                  <c:v>2.0366244864</c:v>
                </c:pt>
                <c:pt idx="7">
                  <c:v>2.3239641600000001</c:v>
                </c:pt>
                <c:pt idx="8">
                  <c:v>2.2544524799999999</c:v>
                </c:pt>
                <c:pt idx="9">
                  <c:v>2.2475980799999999</c:v>
                </c:pt>
                <c:pt idx="10">
                  <c:v>2.5837055999999996</c:v>
                </c:pt>
                <c:pt idx="11">
                  <c:v>2.6320089600000007</c:v>
                </c:pt>
                <c:pt idx="12">
                  <c:v>2.4471014399999995</c:v>
                </c:pt>
                <c:pt idx="13">
                  <c:v>2.2007462400000004</c:v>
                </c:pt>
                <c:pt idx="14">
                  <c:v>2.2978368000000002</c:v>
                </c:pt>
                <c:pt idx="15">
                  <c:v>2.0119276799999999</c:v>
                </c:pt>
                <c:pt idx="16">
                  <c:v>1.8086729472000003</c:v>
                </c:pt>
                <c:pt idx="17">
                  <c:v>1.6486718976000001</c:v>
                </c:pt>
                <c:pt idx="18">
                  <c:v>1.5358194431999999</c:v>
                </c:pt>
                <c:pt idx="19">
                  <c:v>1.5833776896</c:v>
                </c:pt>
                <c:pt idx="20">
                  <c:v>1.5085228032000002</c:v>
                </c:pt>
                <c:pt idx="21">
                  <c:v>1.5233250816000001</c:v>
                </c:pt>
                <c:pt idx="22">
                  <c:v>1.7057650175999999</c:v>
                </c:pt>
                <c:pt idx="23">
                  <c:v>1.8362679552000001</c:v>
                </c:pt>
                <c:pt idx="24">
                  <c:v>1.7527297535999999</c:v>
                </c:pt>
                <c:pt idx="25">
                  <c:v>1.9060828416</c:v>
                </c:pt>
                <c:pt idx="26">
                  <c:v>2.1897904896</c:v>
                </c:pt>
                <c:pt idx="27">
                  <c:v>2.3699434752000004</c:v>
                </c:pt>
                <c:pt idx="28">
                  <c:v>2.3837522688000004</c:v>
                </c:pt>
                <c:pt idx="29">
                  <c:v>2.3790783744000001</c:v>
                </c:pt>
                <c:pt idx="30">
                  <c:v>2.4910276607999999</c:v>
                </c:pt>
                <c:pt idx="31">
                  <c:v>2.5286268672000003</c:v>
                </c:pt>
                <c:pt idx="32">
                  <c:v>2.5713434880000006</c:v>
                </c:pt>
                <c:pt idx="33">
                  <c:v>2.6213306111999999</c:v>
                </c:pt>
                <c:pt idx="34">
                  <c:v>2.4455950848000003</c:v>
                </c:pt>
                <c:pt idx="35">
                  <c:v>2.3335296768</c:v>
                </c:pt>
                <c:pt idx="36">
                  <c:v>2.1455578368000001</c:v>
                </c:pt>
                <c:pt idx="37">
                  <c:v>1.8347325696000001</c:v>
                </c:pt>
                <c:pt idx="38">
                  <c:v>1.9421144064000002</c:v>
                </c:pt>
                <c:pt idx="39">
                  <c:v>2.1920097024</c:v>
                </c:pt>
                <c:pt idx="40">
                  <c:v>2.2075732224000002</c:v>
                </c:pt>
                <c:pt idx="41">
                  <c:v>2.0579476224</c:v>
                </c:pt>
                <c:pt idx="42">
                  <c:v>2.0926791168000003</c:v>
                </c:pt>
              </c:numCache>
            </c:numRef>
          </c:xVal>
          <c:yVal>
            <c:numRef>
              <c:f>'502_Yld_Goal'!$E$13:$E$55</c:f>
              <c:numCache>
                <c:formatCode>General</c:formatCode>
                <c:ptCount val="43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  <c:pt idx="39">
                  <c:v>1.9138560000000002</c:v>
                </c:pt>
                <c:pt idx="40">
                  <c:v>1.196</c:v>
                </c:pt>
                <c:pt idx="41">
                  <c:v>1.6910000000000001</c:v>
                </c:pt>
                <c:pt idx="42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3-4985-A009-0A1894A0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Tretment 2, 0-20-55</a:t>
            </a:r>
            <a:endParaRPr lang="en-US"/>
          </a:p>
        </c:rich>
      </c:tx>
      <c:layout>
        <c:manualLayout>
          <c:xMode val="edge"/>
          <c:yMode val="edge"/>
          <c:x val="0.5469942066837474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4176737189207"/>
                  <c:y val="-0.4060109455147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0.259x + 1.2147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'502_Yld_Goal'!$Y$12:$Y$55</c:f>
              <c:numCache>
                <c:formatCode>0.00</c:formatCode>
                <c:ptCount val="44"/>
                <c:pt idx="0">
                  <c:v>2.1789694079999999</c:v>
                </c:pt>
                <c:pt idx="1">
                  <c:v>1.9075613760000001</c:v>
                </c:pt>
                <c:pt idx="2">
                  <c:v>1.6862106239999999</c:v>
                </c:pt>
                <c:pt idx="3">
                  <c:v>1.7703685440000001</c:v>
                </c:pt>
                <c:pt idx="4">
                  <c:v>1.9883586240000002</c:v>
                </c:pt>
                <c:pt idx="5">
                  <c:v>1.9395754560000005</c:v>
                </c:pt>
                <c:pt idx="6">
                  <c:v>1.9914310080000002</c:v>
                </c:pt>
                <c:pt idx="7">
                  <c:v>2.1280392000000004</c:v>
                </c:pt>
                <c:pt idx="8">
                  <c:v>2.1454271999999999</c:v>
                </c:pt>
                <c:pt idx="9">
                  <c:v>2.3978808000000003</c:v>
                </c:pt>
                <c:pt idx="10">
                  <c:v>2.4155207999999999</c:v>
                </c:pt>
                <c:pt idx="11">
                  <c:v>2.6752824000000004</c:v>
                </c:pt>
                <c:pt idx="12">
                  <c:v>2.5130952</c:v>
                </c:pt>
                <c:pt idx="13">
                  <c:v>2.3862384000000003</c:v>
                </c:pt>
                <c:pt idx="14">
                  <c:v>2.3393160000000002</c:v>
                </c:pt>
                <c:pt idx="15">
                  <c:v>2.0581847999999998</c:v>
                </c:pt>
                <c:pt idx="16">
                  <c:v>1.9001808000000002</c:v>
                </c:pt>
                <c:pt idx="17">
                  <c:v>1.715059584</c:v>
                </c:pt>
                <c:pt idx="18">
                  <c:v>1.6961454720000002</c:v>
                </c:pt>
                <c:pt idx="19">
                  <c:v>1.3867943039999999</c:v>
                </c:pt>
                <c:pt idx="20">
                  <c:v>1.522497312</c:v>
                </c:pt>
                <c:pt idx="21">
                  <c:v>1.52499312</c:v>
                </c:pt>
                <c:pt idx="22">
                  <c:v>1.5583760639999999</c:v>
                </c:pt>
                <c:pt idx="23">
                  <c:v>1.9085774400000002</c:v>
                </c:pt>
                <c:pt idx="24">
                  <c:v>1.7029071360000001</c:v>
                </c:pt>
                <c:pt idx="25">
                  <c:v>1.8277559999999999</c:v>
                </c:pt>
                <c:pt idx="26">
                  <c:v>2.0034403200000002</c:v>
                </c:pt>
                <c:pt idx="27">
                  <c:v>2.163407904</c:v>
                </c:pt>
                <c:pt idx="28">
                  <c:v>2.5756718400000005</c:v>
                </c:pt>
                <c:pt idx="29">
                  <c:v>2.4916852800000004</c:v>
                </c:pt>
                <c:pt idx="30">
                  <c:v>2.4190004159999998</c:v>
                </c:pt>
                <c:pt idx="31">
                  <c:v>2.3799867840000002</c:v>
                </c:pt>
                <c:pt idx="32">
                  <c:v>2.3617621440000005</c:v>
                </c:pt>
                <c:pt idx="33">
                  <c:v>2.8101608640000002</c:v>
                </c:pt>
                <c:pt idx="34">
                  <c:v>2.7945005760000003</c:v>
                </c:pt>
                <c:pt idx="35">
                  <c:v>2.3622096959999999</c:v>
                </c:pt>
                <c:pt idx="36">
                  <c:v>2.1361152960000003</c:v>
                </c:pt>
                <c:pt idx="37">
                  <c:v>1.8295300800000001</c:v>
                </c:pt>
                <c:pt idx="38">
                  <c:v>1.8269133120000003</c:v>
                </c:pt>
                <c:pt idx="39">
                  <c:v>2.1651497280000003</c:v>
                </c:pt>
                <c:pt idx="40">
                  <c:v>2.185309728</c:v>
                </c:pt>
                <c:pt idx="41">
                  <c:v>2.213634528</c:v>
                </c:pt>
                <c:pt idx="42">
                  <c:v>2.1085488959999998</c:v>
                </c:pt>
                <c:pt idx="43">
                  <c:v>2.0151192</c:v>
                </c:pt>
              </c:numCache>
            </c:numRef>
          </c:xVal>
          <c:yVal>
            <c:numRef>
              <c:f>'502_Yld_Goal'!$E$12:$E$55</c:f>
              <c:numCache>
                <c:formatCode>General</c:formatCode>
                <c:ptCount val="44"/>
                <c:pt idx="0">
                  <c:v>1.5632265600000004</c:v>
                </c:pt>
                <c:pt idx="1">
                  <c:v>1.1404041600000003</c:v>
                </c:pt>
                <c:pt idx="2">
                  <c:v>1.3924713600000003</c:v>
                </c:pt>
                <c:pt idx="3">
                  <c:v>2.5317600000000002</c:v>
                </c:pt>
                <c:pt idx="4">
                  <c:v>1.4006160000000005</c:v>
                </c:pt>
                <c:pt idx="5">
                  <c:v>1.313256</c:v>
                </c:pt>
                <c:pt idx="6">
                  <c:v>1.8478320000000001</c:v>
                </c:pt>
                <c:pt idx="7">
                  <c:v>2.5897200000000002</c:v>
                </c:pt>
                <c:pt idx="8">
                  <c:v>2.2421280000000001</c:v>
                </c:pt>
                <c:pt idx="9">
                  <c:v>1.3720559999999999</c:v>
                </c:pt>
                <c:pt idx="10">
                  <c:v>2.7137040000000003</c:v>
                </c:pt>
                <c:pt idx="11">
                  <c:v>2.049096</c:v>
                </c:pt>
                <c:pt idx="12">
                  <c:v>1.8192720000000004</c:v>
                </c:pt>
                <c:pt idx="13">
                  <c:v>1.2156480000000001</c:v>
                </c:pt>
                <c:pt idx="14">
                  <c:v>1.7766000000000002</c:v>
                </c:pt>
                <c:pt idx="15">
                  <c:v>1.5224160000000004</c:v>
                </c:pt>
                <c:pt idx="16">
                  <c:v>1.2022012800000001</c:v>
                </c:pt>
                <c:pt idx="17">
                  <c:v>1.1526009600000002</c:v>
                </c:pt>
                <c:pt idx="18">
                  <c:v>0.74542944000000011</c:v>
                </c:pt>
                <c:pt idx="19">
                  <c:v>1.97475936</c:v>
                </c:pt>
                <c:pt idx="20">
                  <c:v>1.2105206400000001</c:v>
                </c:pt>
                <c:pt idx="21">
                  <c:v>1.2638774400000001</c:v>
                </c:pt>
                <c:pt idx="22">
                  <c:v>1.9127673600000001</c:v>
                </c:pt>
                <c:pt idx="23">
                  <c:v>1.2891916800000001</c:v>
                </c:pt>
                <c:pt idx="24">
                  <c:v>1.6266835200000003</c:v>
                </c:pt>
                <c:pt idx="25">
                  <c:v>1.8494918400000004</c:v>
                </c:pt>
                <c:pt idx="26">
                  <c:v>2.4459926400000005</c:v>
                </c:pt>
                <c:pt idx="27">
                  <c:v>2.6634048000000003</c:v>
                </c:pt>
                <c:pt idx="28">
                  <c:v>1.3467283200000004</c:v>
                </c:pt>
                <c:pt idx="29">
                  <c:v>1.6072089599999999</c:v>
                </c:pt>
                <c:pt idx="30">
                  <c:v>2.3159472000000005</c:v>
                </c:pt>
                <c:pt idx="31">
                  <c:v>2.6026560000000001</c:v>
                </c:pt>
                <c:pt idx="32">
                  <c:v>2.8413907200000001</c:v>
                </c:pt>
                <c:pt idx="33">
                  <c:v>1.5550080000000002</c:v>
                </c:pt>
                <c:pt idx="34">
                  <c:v>0.87497760000000002</c:v>
                </c:pt>
                <c:pt idx="35">
                  <c:v>1.8490080000000002</c:v>
                </c:pt>
                <c:pt idx="36">
                  <c:v>1.8194400000000004</c:v>
                </c:pt>
                <c:pt idx="37">
                  <c:v>1.5462854400000003</c:v>
                </c:pt>
                <c:pt idx="38">
                  <c:v>2.0024323200000005</c:v>
                </c:pt>
                <c:pt idx="39">
                  <c:v>1.9162080000000004</c:v>
                </c:pt>
                <c:pt idx="40">
                  <c:v>1.9138560000000002</c:v>
                </c:pt>
                <c:pt idx="41">
                  <c:v>1.196</c:v>
                </c:pt>
                <c:pt idx="42">
                  <c:v>1.6910000000000001</c:v>
                </c:pt>
                <c:pt idx="43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9-4831-BEE8-518435588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 2, 0-20-55</a:t>
            </a:r>
          </a:p>
        </c:rich>
      </c:tx>
      <c:layout>
        <c:manualLayout>
          <c:xMode val="edge"/>
          <c:yMode val="edge"/>
          <c:x val="0.56243872609874479"/>
          <c:y val="2.7435332641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856940578528997"/>
                  <c:y val="-0.439076385548269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0.143x + 1.4587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'502_Yld_Goal'!$Z$11:$Z$55</c:f>
              <c:numCache>
                <c:formatCode>0.00</c:formatCode>
                <c:ptCount val="45"/>
                <c:pt idx="0">
                  <c:v>2.1832419839999999</c:v>
                </c:pt>
                <c:pt idx="1">
                  <c:v>1.9181245439999999</c:v>
                </c:pt>
                <c:pt idx="2">
                  <c:v>1.7921191679999999</c:v>
                </c:pt>
                <c:pt idx="3">
                  <c:v>1.8035028479999999</c:v>
                </c:pt>
                <c:pt idx="4">
                  <c:v>1.6384408320000003</c:v>
                </c:pt>
                <c:pt idx="5">
                  <c:v>2.0258542080000002</c:v>
                </c:pt>
                <c:pt idx="6">
                  <c:v>2.1299389440000001</c:v>
                </c:pt>
                <c:pt idx="7">
                  <c:v>2.0982528</c:v>
                </c:pt>
                <c:pt idx="8">
                  <c:v>1.8246816000000001</c:v>
                </c:pt>
                <c:pt idx="9">
                  <c:v>2.3003232000000002</c:v>
                </c:pt>
                <c:pt idx="10">
                  <c:v>2.671872</c:v>
                </c:pt>
                <c:pt idx="11">
                  <c:v>2.4815616</c:v>
                </c:pt>
                <c:pt idx="12">
                  <c:v>2.5311552000000002</c:v>
                </c:pt>
                <c:pt idx="13">
                  <c:v>2.4539424000000003</c:v>
                </c:pt>
                <c:pt idx="14">
                  <c:v>2.6328288</c:v>
                </c:pt>
                <c:pt idx="15">
                  <c:v>2.0336064</c:v>
                </c:pt>
                <c:pt idx="16">
                  <c:v>1.9246080000000001</c:v>
                </c:pt>
                <c:pt idx="17">
                  <c:v>1.8058656000000002</c:v>
                </c:pt>
                <c:pt idx="18">
                  <c:v>1.8004869120000002</c:v>
                </c:pt>
                <c:pt idx="19">
                  <c:v>1.5508872960000002</c:v>
                </c:pt>
                <c:pt idx="20">
                  <c:v>1.2400926720000003</c:v>
                </c:pt>
                <c:pt idx="21">
                  <c:v>1.5491159040000002</c:v>
                </c:pt>
                <c:pt idx="22">
                  <c:v>1.5722837760000001</c:v>
                </c:pt>
                <c:pt idx="23">
                  <c:v>1.7796629760000002</c:v>
                </c:pt>
                <c:pt idx="24">
                  <c:v>1.7548661760000002</c:v>
                </c:pt>
                <c:pt idx="25">
                  <c:v>1.786334592</c:v>
                </c:pt>
                <c:pt idx="26">
                  <c:v>1.9314570240000002</c:v>
                </c:pt>
                <c:pt idx="27">
                  <c:v>1.9061468160000001</c:v>
                </c:pt>
                <c:pt idx="28">
                  <c:v>2.3688672000000004</c:v>
                </c:pt>
                <c:pt idx="29">
                  <c:v>2.7835557120000001</c:v>
                </c:pt>
                <c:pt idx="30">
                  <c:v>2.5824503040000004</c:v>
                </c:pt>
                <c:pt idx="31">
                  <c:v>2.2469368319999998</c:v>
                </c:pt>
                <c:pt idx="32">
                  <c:v>2.107953792</c:v>
                </c:pt>
                <c:pt idx="33">
                  <c:v>2.6103248640000003</c:v>
                </c:pt>
                <c:pt idx="34">
                  <c:v>3.1039975680000005</c:v>
                </c:pt>
                <c:pt idx="35">
                  <c:v>2.7996218879999999</c:v>
                </c:pt>
                <c:pt idx="36">
                  <c:v>2.1085505280000003</c:v>
                </c:pt>
                <c:pt idx="37">
                  <c:v>1.71159744</c:v>
                </c:pt>
                <c:pt idx="38">
                  <c:v>1.8173702400000002</c:v>
                </c:pt>
                <c:pt idx="39">
                  <c:v>2.0858933760000005</c:v>
                </c:pt>
                <c:pt idx="40">
                  <c:v>2.1472631040000003</c:v>
                </c:pt>
                <c:pt idx="41">
                  <c:v>2.185970304</c:v>
                </c:pt>
                <c:pt idx="42">
                  <c:v>2.3329985280000001</c:v>
                </c:pt>
                <c:pt idx="43">
                  <c:v>2.0104256000000005</c:v>
                </c:pt>
                <c:pt idx="44">
                  <c:v>1.9203424000000002</c:v>
                </c:pt>
              </c:numCache>
            </c:numRef>
          </c:xVal>
          <c:yVal>
            <c:numRef>
              <c:f>'502_Yld_Goal'!$E$11:$E$55</c:f>
              <c:numCache>
                <c:formatCode>General</c:formatCode>
                <c:ptCount val="45"/>
                <c:pt idx="0">
                  <c:v>1.8051263999999998</c:v>
                </c:pt>
                <c:pt idx="1">
                  <c:v>1.5632265600000004</c:v>
                </c:pt>
                <c:pt idx="2">
                  <c:v>1.1404041600000003</c:v>
                </c:pt>
                <c:pt idx="3">
                  <c:v>1.3924713600000003</c:v>
                </c:pt>
                <c:pt idx="4">
                  <c:v>2.5317600000000002</c:v>
                </c:pt>
                <c:pt idx="5">
                  <c:v>1.4006160000000005</c:v>
                </c:pt>
                <c:pt idx="6">
                  <c:v>1.313256</c:v>
                </c:pt>
                <c:pt idx="7">
                  <c:v>1.8478320000000001</c:v>
                </c:pt>
                <c:pt idx="8">
                  <c:v>2.5897200000000002</c:v>
                </c:pt>
                <c:pt idx="9">
                  <c:v>2.2421280000000001</c:v>
                </c:pt>
                <c:pt idx="10">
                  <c:v>1.3720559999999999</c:v>
                </c:pt>
                <c:pt idx="11">
                  <c:v>2.7137040000000003</c:v>
                </c:pt>
                <c:pt idx="12">
                  <c:v>2.049096</c:v>
                </c:pt>
                <c:pt idx="13">
                  <c:v>1.8192720000000004</c:v>
                </c:pt>
                <c:pt idx="14">
                  <c:v>1.2156480000000001</c:v>
                </c:pt>
                <c:pt idx="15">
                  <c:v>1.7766000000000002</c:v>
                </c:pt>
                <c:pt idx="16">
                  <c:v>1.5224160000000004</c:v>
                </c:pt>
                <c:pt idx="17">
                  <c:v>1.2022012800000001</c:v>
                </c:pt>
                <c:pt idx="18">
                  <c:v>1.1526009600000002</c:v>
                </c:pt>
                <c:pt idx="19">
                  <c:v>0.74542944000000011</c:v>
                </c:pt>
                <c:pt idx="20">
                  <c:v>1.97475936</c:v>
                </c:pt>
                <c:pt idx="21">
                  <c:v>1.2105206400000001</c:v>
                </c:pt>
                <c:pt idx="22">
                  <c:v>1.2638774400000001</c:v>
                </c:pt>
                <c:pt idx="23">
                  <c:v>1.9127673600000001</c:v>
                </c:pt>
                <c:pt idx="24">
                  <c:v>1.2891916800000001</c:v>
                </c:pt>
                <c:pt idx="25">
                  <c:v>1.6266835200000003</c:v>
                </c:pt>
                <c:pt idx="26">
                  <c:v>1.8494918400000004</c:v>
                </c:pt>
                <c:pt idx="27">
                  <c:v>2.4459926400000005</c:v>
                </c:pt>
                <c:pt idx="28">
                  <c:v>2.6634048000000003</c:v>
                </c:pt>
                <c:pt idx="29">
                  <c:v>1.3467283200000004</c:v>
                </c:pt>
                <c:pt idx="30">
                  <c:v>1.6072089599999999</c:v>
                </c:pt>
                <c:pt idx="31">
                  <c:v>2.3159472000000005</c:v>
                </c:pt>
                <c:pt idx="32">
                  <c:v>2.6026560000000001</c:v>
                </c:pt>
                <c:pt idx="33">
                  <c:v>2.8413907200000001</c:v>
                </c:pt>
                <c:pt idx="34">
                  <c:v>1.5550080000000002</c:v>
                </c:pt>
                <c:pt idx="35">
                  <c:v>0.87497760000000002</c:v>
                </c:pt>
                <c:pt idx="36">
                  <c:v>1.8490080000000002</c:v>
                </c:pt>
                <c:pt idx="37">
                  <c:v>1.8194400000000004</c:v>
                </c:pt>
                <c:pt idx="38">
                  <c:v>1.5462854400000003</c:v>
                </c:pt>
                <c:pt idx="39">
                  <c:v>2.0024323200000005</c:v>
                </c:pt>
                <c:pt idx="40">
                  <c:v>1.9162080000000004</c:v>
                </c:pt>
                <c:pt idx="41">
                  <c:v>1.9138560000000002</c:v>
                </c:pt>
                <c:pt idx="42">
                  <c:v>1.196</c:v>
                </c:pt>
                <c:pt idx="43">
                  <c:v>1.6910000000000001</c:v>
                </c:pt>
                <c:pt idx="44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09-4D16-92B0-19977BFB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Means'!$L$6:$L$53</c:f>
              <c:numCache>
                <c:formatCode>General</c:formatCode>
                <c:ptCount val="48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  <c:pt idx="44">
                  <c:v>1913.8560000000002</c:v>
                </c:pt>
                <c:pt idx="45">
                  <c:v>1196.8320000000001</c:v>
                </c:pt>
                <c:pt idx="46">
                  <c:v>1691.4240000000002</c:v>
                </c:pt>
                <c:pt idx="47">
                  <c:v>1985.088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E-4F85-B95F-B856DE36384C}"/>
            </c:ext>
          </c:extLst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Means'!$T$6:$T$53</c:f>
              <c:numCache>
                <c:formatCode>General</c:formatCode>
                <c:ptCount val="48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  <c:pt idx="47">
                  <c:v>4785.3119999999999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E-4F85-B95F-B856DE36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6992"/>
        <c:axId val="905117552"/>
      </c:barChart>
      <c:catAx>
        <c:axId val="9051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0511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17552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1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2013, 110 GDD</a:t>
            </a:r>
          </a:p>
        </c:rich>
      </c:tx>
      <c:layout>
        <c:manualLayout>
          <c:xMode val="edge"/>
          <c:yMode val="edge"/>
          <c:x val="0.1949790026246719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8032717264508603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co502_2020!$Z$2302:$Z$2357</c:f>
              <c:numCache>
                <c:formatCode>General</c:formatCode>
                <c:ptCount val="56"/>
                <c:pt idx="0">
                  <c:v>0.30844250000000001</c:v>
                </c:pt>
                <c:pt idx="1">
                  <c:v>0.254575</c:v>
                </c:pt>
                <c:pt idx="2">
                  <c:v>0.39076</c:v>
                </c:pt>
                <c:pt idx="3">
                  <c:v>0.416495</c:v>
                </c:pt>
                <c:pt idx="4">
                  <c:v>0.49069499999999999</c:v>
                </c:pt>
                <c:pt idx="5">
                  <c:v>0.54552</c:v>
                </c:pt>
                <c:pt idx="6">
                  <c:v>0.46998000000000001</c:v>
                </c:pt>
                <c:pt idx="7">
                  <c:v>0.28798499999999999</c:v>
                </c:pt>
                <c:pt idx="8">
                  <c:v>0.48170999999999997</c:v>
                </c:pt>
                <c:pt idx="9">
                  <c:v>0.47589500000000001</c:v>
                </c:pt>
                <c:pt idx="10">
                  <c:v>0.57960999999999996</c:v>
                </c:pt>
                <c:pt idx="11">
                  <c:v>0.54853499999999999</c:v>
                </c:pt>
                <c:pt idx="12">
                  <c:v>0.62761</c:v>
                </c:pt>
                <c:pt idx="13">
                  <c:v>0.53214000000000006</c:v>
                </c:pt>
                <c:pt idx="14">
                  <c:v>0.28391500000000003</c:v>
                </c:pt>
                <c:pt idx="15">
                  <c:v>0.34395500000000001</c:v>
                </c:pt>
                <c:pt idx="16">
                  <c:v>0.35861500000000002</c:v>
                </c:pt>
                <c:pt idx="17">
                  <c:v>0.38611500000000004</c:v>
                </c:pt>
                <c:pt idx="18">
                  <c:v>0.52026000000000006</c:v>
                </c:pt>
                <c:pt idx="19">
                  <c:v>0.52549999999999997</c:v>
                </c:pt>
                <c:pt idx="20">
                  <c:v>0.37546999999999997</c:v>
                </c:pt>
                <c:pt idx="21">
                  <c:v>0.41403999999999996</c:v>
                </c:pt>
                <c:pt idx="22">
                  <c:v>0.48928500000000003</c:v>
                </c:pt>
                <c:pt idx="23">
                  <c:v>0.41531000000000001</c:v>
                </c:pt>
                <c:pt idx="24">
                  <c:v>0.63638499999999998</c:v>
                </c:pt>
                <c:pt idx="25">
                  <c:v>0.45282500000000003</c:v>
                </c:pt>
                <c:pt idx="26">
                  <c:v>0.58169000000000004</c:v>
                </c:pt>
                <c:pt idx="27">
                  <c:v>0.37294499999999997</c:v>
                </c:pt>
                <c:pt idx="28">
                  <c:v>0.31460500000000002</c:v>
                </c:pt>
                <c:pt idx="29">
                  <c:v>0.34578500000000001</c:v>
                </c:pt>
                <c:pt idx="30">
                  <c:v>0.42027999999999999</c:v>
                </c:pt>
                <c:pt idx="31">
                  <c:v>0.46923500000000001</c:v>
                </c:pt>
                <c:pt idx="32">
                  <c:v>0.38184000000000001</c:v>
                </c:pt>
                <c:pt idx="33">
                  <c:v>0.46829500000000002</c:v>
                </c:pt>
                <c:pt idx="34">
                  <c:v>0.52726000000000006</c:v>
                </c:pt>
                <c:pt idx="35">
                  <c:v>0.379075</c:v>
                </c:pt>
                <c:pt idx="36">
                  <c:v>0.40295999999999998</c:v>
                </c:pt>
                <c:pt idx="37">
                  <c:v>0.46354499999999998</c:v>
                </c:pt>
                <c:pt idx="38">
                  <c:v>0.37211499999999997</c:v>
                </c:pt>
                <c:pt idx="39">
                  <c:v>0.57103999999999999</c:v>
                </c:pt>
                <c:pt idx="40">
                  <c:v>0.57655499999999993</c:v>
                </c:pt>
                <c:pt idx="41">
                  <c:v>0.53713499999999992</c:v>
                </c:pt>
                <c:pt idx="42">
                  <c:v>0.34524500000000002</c:v>
                </c:pt>
                <c:pt idx="43">
                  <c:v>0.35446</c:v>
                </c:pt>
                <c:pt idx="44">
                  <c:v>0.25945499999999999</c:v>
                </c:pt>
                <c:pt idx="45">
                  <c:v>0.56214000000000008</c:v>
                </c:pt>
                <c:pt idx="46">
                  <c:v>0.41912499999999997</c:v>
                </c:pt>
                <c:pt idx="47">
                  <c:v>0.45569500000000002</c:v>
                </c:pt>
                <c:pt idx="48">
                  <c:v>0.59397</c:v>
                </c:pt>
                <c:pt idx="49">
                  <c:v>0.35833000000000004</c:v>
                </c:pt>
                <c:pt idx="50">
                  <c:v>0.5819700000000001</c:v>
                </c:pt>
                <c:pt idx="51">
                  <c:v>0.52521499999999999</c:v>
                </c:pt>
                <c:pt idx="52">
                  <c:v>0.50634999999999997</c:v>
                </c:pt>
                <c:pt idx="53">
                  <c:v>0.48671500000000001</c:v>
                </c:pt>
                <c:pt idx="54">
                  <c:v>0.55149499999999996</c:v>
                </c:pt>
                <c:pt idx="55">
                  <c:v>0.49115999999999999</c:v>
                </c:pt>
              </c:numCache>
            </c:numRef>
          </c:xVal>
          <c:yVal>
            <c:numRef>
              <c:f>co502_2020!$H$2302:$H$2357</c:f>
              <c:numCache>
                <c:formatCode>General</c:formatCode>
                <c:ptCount val="56"/>
                <c:pt idx="0">
                  <c:v>24.277671761538464</c:v>
                </c:pt>
                <c:pt idx="1">
                  <c:v>14.609397825</c:v>
                </c:pt>
                <c:pt idx="2">
                  <c:v>33.637168124999995</c:v>
                </c:pt>
                <c:pt idx="3">
                  <c:v>32.556572273076924</c:v>
                </c:pt>
                <c:pt idx="4">
                  <c:v>45.186530400000002</c:v>
                </c:pt>
                <c:pt idx="5">
                  <c:v>39.754196307692311</c:v>
                </c:pt>
                <c:pt idx="6">
                  <c:v>40.245259915384615</c:v>
                </c:pt>
                <c:pt idx="7">
                  <c:v>29.245982953846156</c:v>
                </c:pt>
                <c:pt idx="8">
                  <c:v>42.266247057692311</c:v>
                </c:pt>
                <c:pt idx="9">
                  <c:v>37.75661847692308</c:v>
                </c:pt>
                <c:pt idx="10">
                  <c:v>47.663525821153847</c:v>
                </c:pt>
                <c:pt idx="11">
                  <c:v>49.068614353846151</c:v>
                </c:pt>
                <c:pt idx="12">
                  <c:v>53.782606350000002</c:v>
                </c:pt>
                <c:pt idx="13">
                  <c:v>34.279525246153845</c:v>
                </c:pt>
                <c:pt idx="14">
                  <c:v>19.4715378</c:v>
                </c:pt>
                <c:pt idx="15">
                  <c:v>25.954254276923077</c:v>
                </c:pt>
                <c:pt idx="16">
                  <c:v>27.943781884615387</c:v>
                </c:pt>
                <c:pt idx="17">
                  <c:v>35.591950350000005</c:v>
                </c:pt>
                <c:pt idx="18">
                  <c:v>41.904049846153846</c:v>
                </c:pt>
                <c:pt idx="19">
                  <c:v>37.910802028846156</c:v>
                </c:pt>
                <c:pt idx="20">
                  <c:v>39.74833246153846</c:v>
                </c:pt>
                <c:pt idx="21">
                  <c:v>33.87629995961538</c:v>
                </c:pt>
                <c:pt idx="22">
                  <c:v>39.884746465384623</c:v>
                </c:pt>
                <c:pt idx="23">
                  <c:v>46.375831488461543</c:v>
                </c:pt>
                <c:pt idx="24">
                  <c:v>37.848618034615384</c:v>
                </c:pt>
                <c:pt idx="25">
                  <c:v>36.818222988461535</c:v>
                </c:pt>
                <c:pt idx="26">
                  <c:v>45.847360730769239</c:v>
                </c:pt>
                <c:pt idx="27">
                  <c:v>38.046686192307696</c:v>
                </c:pt>
                <c:pt idx="28">
                  <c:v>27.001886936538462</c:v>
                </c:pt>
                <c:pt idx="29">
                  <c:v>25.093010250000003</c:v>
                </c:pt>
                <c:pt idx="30">
                  <c:v>28.178293846153846</c:v>
                </c:pt>
                <c:pt idx="31">
                  <c:v>36.227511692307694</c:v>
                </c:pt>
                <c:pt idx="32">
                  <c:v>40.664122823076923</c:v>
                </c:pt>
                <c:pt idx="33">
                  <c:v>39.207313073076932</c:v>
                </c:pt>
                <c:pt idx="34">
                  <c:v>39.417980123076923</c:v>
                </c:pt>
                <c:pt idx="35">
                  <c:v>39.233972630769237</c:v>
                </c:pt>
                <c:pt idx="36">
                  <c:v>37.647471357692311</c:v>
                </c:pt>
                <c:pt idx="37">
                  <c:v>29.961625586538464</c:v>
                </c:pt>
                <c:pt idx="38">
                  <c:v>31.780571815384615</c:v>
                </c:pt>
                <c:pt idx="39">
                  <c:v>36.378916199999999</c:v>
                </c:pt>
                <c:pt idx="40">
                  <c:v>34.93669486153847</c:v>
                </c:pt>
                <c:pt idx="41">
                  <c:v>42.510555830769228</c:v>
                </c:pt>
                <c:pt idx="42">
                  <c:v>25.813484273076924</c:v>
                </c:pt>
                <c:pt idx="43">
                  <c:v>26.384216607692309</c:v>
                </c:pt>
                <c:pt idx="44">
                  <c:v>22.456409313461538</c:v>
                </c:pt>
                <c:pt idx="45">
                  <c:v>37.747734749999999</c:v>
                </c:pt>
                <c:pt idx="46">
                  <c:v>32.472053307692306</c:v>
                </c:pt>
                <c:pt idx="47">
                  <c:v>35.52839882307692</c:v>
                </c:pt>
                <c:pt idx="48">
                  <c:v>40.130068846153854</c:v>
                </c:pt>
                <c:pt idx="49">
                  <c:v>37.449440896153845</c:v>
                </c:pt>
                <c:pt idx="50">
                  <c:v>36.402191480769233</c:v>
                </c:pt>
                <c:pt idx="51">
                  <c:v>37.565989026923077</c:v>
                </c:pt>
                <c:pt idx="52">
                  <c:v>45.327702496153847</c:v>
                </c:pt>
                <c:pt idx="53">
                  <c:v>44.894988346153845</c:v>
                </c:pt>
                <c:pt idx="54">
                  <c:v>40.360224807692305</c:v>
                </c:pt>
                <c:pt idx="55">
                  <c:v>40.040521632692311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73-43E4-A3A5-DF7767A13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  <c:max val="5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Means'!$Z$6:$Z$53</c:f>
              <c:numCache>
                <c:formatCode>General</c:formatCode>
                <c:ptCount val="48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  <c:pt idx="42">
                  <c:v>-4.9788480000000153</c:v>
                </c:pt>
                <c:pt idx="43">
                  <c:v>41.372620799999993</c:v>
                </c:pt>
                <c:pt idx="44">
                  <c:v>161.70013440000002</c:v>
                </c:pt>
                <c:pt idx="45">
                  <c:v>198.83270399999998</c:v>
                </c:pt>
                <c:pt idx="46">
                  <c:v>18.630528000000002</c:v>
                </c:pt>
                <c:pt idx="47">
                  <c:v>133.85070720000002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ED0-992E-4A50F8EE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823120"/>
        <c:axId val="643823680"/>
      </c:barChart>
      <c:catAx>
        <c:axId val="6438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823680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A-406A-8493-9D829D276DAE}"/>
            </c:ext>
          </c:extLst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7040"/>
        <c:axId val="643827600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8160"/>
        <c:axId val="643828720"/>
      </c:scatterChart>
      <c:valAx>
        <c:axId val="6438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600"/>
        <c:crosses val="autoZero"/>
        <c:crossBetween val="midCat"/>
      </c:valAx>
      <c:valAx>
        <c:axId val="6438276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040"/>
        <c:crosses val="autoZero"/>
        <c:crossBetween val="midCat"/>
      </c:valAx>
      <c:valAx>
        <c:axId val="6438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28720"/>
        <c:crosses val="autoZero"/>
        <c:crossBetween val="midCat"/>
      </c:valAx>
      <c:valAx>
        <c:axId val="6438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8160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B-4025-8865-D4DC9830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1520"/>
        <c:axId val="643832080"/>
      </c:scatterChart>
      <c:valAx>
        <c:axId val="6438315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2080"/>
        <c:crosses val="autoZero"/>
        <c:crossBetween val="midCat"/>
      </c:valAx>
      <c:valAx>
        <c:axId val="64383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9-40D1-AADF-A6F1EF9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4320"/>
        <c:axId val="643834880"/>
      </c:scatterChart>
      <c:valAx>
        <c:axId val="6438343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880"/>
        <c:crosses val="autoZero"/>
        <c:crossBetween val="midCat"/>
      </c:valAx>
      <c:valAx>
        <c:axId val="64383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9-49FA-8115-435E83EE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848"/>
        <c:axId val="265073408"/>
      </c:scatterChart>
      <c:valAx>
        <c:axId val="2650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3408"/>
        <c:crosses val="autoZero"/>
        <c:crossBetween val="midCat"/>
      </c:valAx>
      <c:valAx>
        <c:axId val="2650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Means'!$S$6:$S$53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  <c:pt idx="47">
                  <c:v>71.209999999999994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6-4924-8B1B-BBDA25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75088"/>
        <c:axId val="265075648"/>
      </c:barChart>
      <c:catAx>
        <c:axId val="265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5075648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1971-2018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'Treatment Means'!$W$6:$W$53</c:f>
              <c:numCache>
                <c:formatCode>General</c:formatCode>
                <c:ptCount val="48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  <c:pt idx="47">
                  <c:v>2.4106296547054842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D-4A37-A483-EF70E2E6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7888"/>
        <c:axId val="265078448"/>
      </c:scatterChart>
      <c:valAx>
        <c:axId val="265077888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8448"/>
        <c:crosses val="autoZero"/>
        <c:crossBetween val="midCat"/>
      </c:valAx>
      <c:valAx>
        <c:axId val="26507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7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899486121172747E-2"/>
          <c:y val="4.5138888888888888E-2"/>
          <c:w val="0.85735038470135816"/>
          <c:h val="0.7730733120725501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Means'!$K$6:$K$52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01-4071-859F-BBEBA1D7CE7B}"/>
            </c:ext>
          </c:extLst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Means'!$P$6:$P$52</c:f>
              <c:numCache>
                <c:formatCode>General</c:formatCode>
                <c:ptCount val="47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  <c:pt idx="44">
                  <c:v>64.97</c:v>
                </c:pt>
                <c:pt idx="45">
                  <c:v>61.08</c:v>
                </c:pt>
                <c:pt idx="46">
                  <c:v>28.09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1-4071-859F-BBEBA1D7CE7B}"/>
            </c:ext>
          </c:extLst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Means'!$S$6:$S$52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01-4071-859F-BBEBA1D7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1808"/>
        <c:axId val="265082368"/>
      </c:scatterChart>
      <c:valAx>
        <c:axId val="265081808"/>
        <c:scaling>
          <c:orientation val="minMax"/>
          <c:max val="75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2368"/>
        <c:crosses val="autoZero"/>
        <c:crossBetween val="midCat"/>
      </c:valAx>
      <c:valAx>
        <c:axId val="265082368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18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3-4484-AF8E-F53CBCE0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5168"/>
        <c:axId val="265085728"/>
      </c:barChart>
      <c:catAx>
        <c:axId val="2650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85728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168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1971-2019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45-N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'YPO-RI'!$U$4:$U$53</c:f>
              <c:numCache>
                <c:formatCode>General</c:formatCode>
                <c:ptCount val="50"/>
                <c:pt idx="2">
                  <c:v>1.0534834623504574</c:v>
                </c:pt>
                <c:pt idx="3">
                  <c:v>0.86060486651561419</c:v>
                </c:pt>
                <c:pt idx="4">
                  <c:v>0.85250463821892386</c:v>
                </c:pt>
                <c:pt idx="5">
                  <c:v>1.2726580350342729</c:v>
                </c:pt>
                <c:pt idx="6">
                  <c:v>1.4575471698113207</c:v>
                </c:pt>
                <c:pt idx="7">
                  <c:v>1.0247311827956989</c:v>
                </c:pt>
                <c:pt idx="8">
                  <c:v>1.1465827338129495</c:v>
                </c:pt>
                <c:pt idx="9">
                  <c:v>1.1054248411645606</c:v>
                </c:pt>
                <c:pt idx="10">
                  <c:v>1.4778512728001603</c:v>
                </c:pt>
                <c:pt idx="11">
                  <c:v>1.2015335760204477</c:v>
                </c:pt>
                <c:pt idx="12">
                  <c:v>0.84704448507007912</c:v>
                </c:pt>
                <c:pt idx="13">
                  <c:v>0.72591909981569491</c:v>
                </c:pt>
                <c:pt idx="14">
                  <c:v>0.9480733082706766</c:v>
                </c:pt>
                <c:pt idx="15">
                  <c:v>0.88092114852062364</c:v>
                </c:pt>
                <c:pt idx="16">
                  <c:v>1.0680749811386454</c:v>
                </c:pt>
                <c:pt idx="17">
                  <c:v>1.0094861660079051</c:v>
                </c:pt>
                <c:pt idx="18">
                  <c:v>1.3165190203230848</c:v>
                </c:pt>
                <c:pt idx="19">
                  <c:v>1.0749800053319114</c:v>
                </c:pt>
                <c:pt idx="20">
                  <c:v>0.90512794056954193</c:v>
                </c:pt>
                <c:pt idx="21">
                  <c:v>1.0482537989869367</c:v>
                </c:pt>
                <c:pt idx="22">
                  <c:v>1.1221200175208064</c:v>
                </c:pt>
                <c:pt idx="23">
                  <c:v>1.1488995215311004</c:v>
                </c:pt>
                <c:pt idx="24">
                  <c:v>2.007773756869053</c:v>
                </c:pt>
                <c:pt idx="25">
                  <c:v>1.2138222367421787</c:v>
                </c:pt>
                <c:pt idx="26">
                  <c:v>1.4204502059875723</c:v>
                </c:pt>
                <c:pt idx="27">
                  <c:v>1.8230040295354988</c:v>
                </c:pt>
                <c:pt idx="28">
                  <c:v>1.3658136800121468</c:v>
                </c:pt>
                <c:pt idx="29">
                  <c:v>1.7421456683848369</c:v>
                </c:pt>
                <c:pt idx="30">
                  <c:v>1.0896805891539123</c:v>
                </c:pt>
                <c:pt idx="31">
                  <c:v>0.77049078829241513</c:v>
                </c:pt>
                <c:pt idx="32">
                  <c:v>0.91313788614365377</c:v>
                </c:pt>
                <c:pt idx="33">
                  <c:v>1.3030612232795014</c:v>
                </c:pt>
                <c:pt idx="34">
                  <c:v>1.6861111111111111</c:v>
                </c:pt>
                <c:pt idx="35">
                  <c:v>1.2839175084396337</c:v>
                </c:pt>
                <c:pt idx="36">
                  <c:v>1.1337047353760448</c:v>
                </c:pt>
                <c:pt idx="37">
                  <c:v>0.97292069632495171</c:v>
                </c:pt>
                <c:pt idx="38">
                  <c:v>1.2739073993942016</c:v>
                </c:pt>
                <c:pt idx="39">
                  <c:v>1.937653379319493</c:v>
                </c:pt>
                <c:pt idx="40">
                  <c:v>1.5174418604651161</c:v>
                </c:pt>
                <c:pt idx="41">
                  <c:v>1.2314687241664366</c:v>
                </c:pt>
                <c:pt idx="42">
                  <c:v>1.265137425087828</c:v>
                </c:pt>
                <c:pt idx="43">
                  <c:v>1.1224317478187447</c:v>
                </c:pt>
                <c:pt idx="44">
                  <c:v>1.014008620689655</c:v>
                </c:pt>
                <c:pt idx="45">
                  <c:v>1.2233750381446442</c:v>
                </c:pt>
                <c:pt idx="46">
                  <c:v>1.6201438848920864</c:v>
                </c:pt>
                <c:pt idx="47">
                  <c:v>1.8839517844481204</c:v>
                </c:pt>
                <c:pt idx="48">
                  <c:v>1.0071544715447156</c:v>
                </c:pt>
                <c:pt idx="49">
                  <c:v>1.2775385719411552</c:v>
                </c:pt>
              </c:numCache>
            </c:numRef>
          </c:xVal>
          <c:yVal>
            <c:numRef>
              <c:f>'YPO-RI'!$X$4:$X$53</c:f>
              <c:numCache>
                <c:formatCode>General</c:formatCode>
                <c:ptCount val="50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  <c:pt idx="46">
                  <c:v>5.296704000000001</c:v>
                </c:pt>
                <c:pt idx="47">
                  <c:v>5.3565119999999995</c:v>
                </c:pt>
                <c:pt idx="48">
                  <c:v>2.0811840000000004</c:v>
                </c:pt>
                <c:pt idx="49">
                  <c:v>4.7853120000000002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8-48F3-8130-DAB242DE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5008"/>
        <c:axId val="649085568"/>
      </c:scatterChart>
      <c:valAx>
        <c:axId val="649085008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45N, or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5568"/>
        <c:crosses val="autoZero"/>
        <c:crossBetween val="midCat"/>
      </c:valAx>
      <c:valAx>
        <c:axId val="649085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90850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2012, 115 GDD</a:t>
            </a:r>
          </a:p>
        </c:rich>
      </c:tx>
      <c:layout>
        <c:manualLayout>
          <c:xMode val="edge"/>
          <c:yMode val="edge"/>
          <c:x val="0.1949790026246719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8032717264508603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co502_2020!$Z$2246:$Z$2301</c:f>
              <c:numCache>
                <c:formatCode>0.000</c:formatCode>
                <c:ptCount val="56"/>
                <c:pt idx="0">
                  <c:v>0.29349999999999998</c:v>
                </c:pt>
                <c:pt idx="1">
                  <c:v>0.22675000000000001</c:v>
                </c:pt>
                <c:pt idx="2">
                  <c:v>0.34390500000000002</c:v>
                </c:pt>
                <c:pt idx="3">
                  <c:v>0.41164500000000004</c:v>
                </c:pt>
                <c:pt idx="4">
                  <c:v>0.61475999999999997</c:v>
                </c:pt>
                <c:pt idx="5">
                  <c:v>0.65149499999999994</c:v>
                </c:pt>
                <c:pt idx="6">
                  <c:v>0.77134499999999995</c:v>
                </c:pt>
                <c:pt idx="7">
                  <c:v>0.61557499999999998</c:v>
                </c:pt>
                <c:pt idx="8">
                  <c:v>0.50755499999999998</c:v>
                </c:pt>
                <c:pt idx="9">
                  <c:v>0.52034999999999998</c:v>
                </c:pt>
                <c:pt idx="10">
                  <c:v>0.73354999999999992</c:v>
                </c:pt>
                <c:pt idx="11">
                  <c:v>0.73419500000000004</c:v>
                </c:pt>
                <c:pt idx="12">
                  <c:v>0.82135000000000002</c:v>
                </c:pt>
                <c:pt idx="13">
                  <c:v>0.57287500000000002</c:v>
                </c:pt>
                <c:pt idx="14">
                  <c:v>0.26770000000000005</c:v>
                </c:pt>
                <c:pt idx="15">
                  <c:v>0.29760999999999999</c:v>
                </c:pt>
                <c:pt idx="16">
                  <c:v>0.31295499999999998</c:v>
                </c:pt>
                <c:pt idx="17">
                  <c:v>0.47224500000000003</c:v>
                </c:pt>
                <c:pt idx="18">
                  <c:v>0.61968999999999996</c:v>
                </c:pt>
                <c:pt idx="19">
                  <c:v>0.74704499999999996</c:v>
                </c:pt>
                <c:pt idx="20">
                  <c:v>0.865985</c:v>
                </c:pt>
                <c:pt idx="21">
                  <c:v>0.56795499999999999</c:v>
                </c:pt>
                <c:pt idx="22">
                  <c:v>0.70520499999999997</c:v>
                </c:pt>
                <c:pt idx="23">
                  <c:v>0.62492000000000003</c:v>
                </c:pt>
                <c:pt idx="24">
                  <c:v>0.63141499999999995</c:v>
                </c:pt>
                <c:pt idx="25">
                  <c:v>0.77493499999999993</c:v>
                </c:pt>
                <c:pt idx="26">
                  <c:v>0.85258999999999996</c:v>
                </c:pt>
                <c:pt idx="27">
                  <c:v>0.73765499999999995</c:v>
                </c:pt>
                <c:pt idx="28">
                  <c:v>0.31101500000000004</c:v>
                </c:pt>
                <c:pt idx="29">
                  <c:v>0.31947999999999999</c:v>
                </c:pt>
                <c:pt idx="30">
                  <c:v>0.38617000000000001</c:v>
                </c:pt>
                <c:pt idx="31">
                  <c:v>0.49361499999999997</c:v>
                </c:pt>
                <c:pt idx="32">
                  <c:v>0.62220999999999993</c:v>
                </c:pt>
                <c:pt idx="33">
                  <c:v>0.67375999999999991</c:v>
                </c:pt>
                <c:pt idx="34">
                  <c:v>0.81831500000000001</c:v>
                </c:pt>
                <c:pt idx="35">
                  <c:v>0.60909499999999994</c:v>
                </c:pt>
                <c:pt idx="36">
                  <c:v>0.67533500000000002</c:v>
                </c:pt>
                <c:pt idx="37">
                  <c:v>0.64311499999999999</c:v>
                </c:pt>
                <c:pt idx="38">
                  <c:v>0.71493000000000007</c:v>
                </c:pt>
                <c:pt idx="39">
                  <c:v>0.68169000000000002</c:v>
                </c:pt>
                <c:pt idx="40">
                  <c:v>0.79986000000000002</c:v>
                </c:pt>
                <c:pt idx="41">
                  <c:v>0.61321000000000003</c:v>
                </c:pt>
                <c:pt idx="42">
                  <c:v>0.33055000000000001</c:v>
                </c:pt>
                <c:pt idx="43">
                  <c:v>0.32444499999999998</c:v>
                </c:pt>
                <c:pt idx="44">
                  <c:v>0.34221000000000001</c:v>
                </c:pt>
                <c:pt idx="45">
                  <c:v>0.48720999999999998</c:v>
                </c:pt>
                <c:pt idx="46">
                  <c:v>0.54264500000000004</c:v>
                </c:pt>
                <c:pt idx="47">
                  <c:v>0.73182499999999995</c:v>
                </c:pt>
                <c:pt idx="48">
                  <c:v>0.84011499999999995</c:v>
                </c:pt>
                <c:pt idx="49">
                  <c:v>0.56434999999999991</c:v>
                </c:pt>
                <c:pt idx="50">
                  <c:v>0.64233999999999991</c:v>
                </c:pt>
                <c:pt idx="51">
                  <c:v>0.64620999999999995</c:v>
                </c:pt>
                <c:pt idx="52">
                  <c:v>0.63180999999999998</c:v>
                </c:pt>
                <c:pt idx="53">
                  <c:v>0.63896500000000001</c:v>
                </c:pt>
                <c:pt idx="54">
                  <c:v>0.80152500000000004</c:v>
                </c:pt>
                <c:pt idx="55">
                  <c:v>0.60697999999999996</c:v>
                </c:pt>
              </c:numCache>
            </c:numRef>
          </c:xVal>
          <c:yVal>
            <c:numRef>
              <c:f>co502_2020!$H$2246:$H$2301</c:f>
              <c:numCache>
                <c:formatCode>0.00</c:formatCode>
                <c:ptCount val="56"/>
                <c:pt idx="0">
                  <c:v>23.958224769599997</c:v>
                </c:pt>
                <c:pt idx="1">
                  <c:v>18.545333760778846</c:v>
                </c:pt>
                <c:pt idx="2">
                  <c:v>37.446629299199998</c:v>
                </c:pt>
                <c:pt idx="3">
                  <c:v>43.08296167356923</c:v>
                </c:pt>
                <c:pt idx="4">
                  <c:v>54.32236234558269</c:v>
                </c:pt>
                <c:pt idx="5">
                  <c:v>57.853465614069229</c:v>
                </c:pt>
                <c:pt idx="6">
                  <c:v>63.222782377932681</c:v>
                </c:pt>
                <c:pt idx="7">
                  <c:v>50.383580871651915</c:v>
                </c:pt>
                <c:pt idx="8">
                  <c:v>49.443157843200005</c:v>
                </c:pt>
                <c:pt idx="9">
                  <c:v>49.199390822492312</c:v>
                </c:pt>
                <c:pt idx="10">
                  <c:v>62.948093549867316</c:v>
                </c:pt>
                <c:pt idx="11">
                  <c:v>62.229600947630765</c:v>
                </c:pt>
                <c:pt idx="12">
                  <c:v>61.335117252242298</c:v>
                </c:pt>
                <c:pt idx="13">
                  <c:v>52.850858775126923</c:v>
                </c:pt>
                <c:pt idx="14">
                  <c:v>22.93991247373269</c:v>
                </c:pt>
                <c:pt idx="15">
                  <c:v>28.508737509830773</c:v>
                </c:pt>
                <c:pt idx="16">
                  <c:v>31.357424802634611</c:v>
                </c:pt>
                <c:pt idx="17">
                  <c:v>49.264877225976932</c:v>
                </c:pt>
                <c:pt idx="18">
                  <c:v>57.011243916634612</c:v>
                </c:pt>
                <c:pt idx="19">
                  <c:v>60.809099630399999</c:v>
                </c:pt>
                <c:pt idx="20">
                  <c:v>56.564174145599999</c:v>
                </c:pt>
                <c:pt idx="21">
                  <c:v>53.387223536751925</c:v>
                </c:pt>
                <c:pt idx="22">
                  <c:v>55.710594576069234</c:v>
                </c:pt>
                <c:pt idx="23">
                  <c:v>57.794587329600013</c:v>
                </c:pt>
                <c:pt idx="24">
                  <c:v>57.226048622134613</c:v>
                </c:pt>
                <c:pt idx="25">
                  <c:v>63.180165060311545</c:v>
                </c:pt>
                <c:pt idx="26">
                  <c:v>59.132661667199997</c:v>
                </c:pt>
                <c:pt idx="27">
                  <c:v>63.149062198326909</c:v>
                </c:pt>
                <c:pt idx="28">
                  <c:v>27.0188775648</c:v>
                </c:pt>
                <c:pt idx="29">
                  <c:v>28.26653906796923</c:v>
                </c:pt>
                <c:pt idx="30">
                  <c:v>39.780837896884606</c:v>
                </c:pt>
                <c:pt idx="31">
                  <c:v>47.445234858069227</c:v>
                </c:pt>
                <c:pt idx="32">
                  <c:v>61.442649005417302</c:v>
                </c:pt>
                <c:pt idx="33">
                  <c:v>62.070273143999991</c:v>
                </c:pt>
                <c:pt idx="34">
                  <c:v>62.965743661869226</c:v>
                </c:pt>
                <c:pt idx="35">
                  <c:v>59.450811643384611</c:v>
                </c:pt>
                <c:pt idx="36">
                  <c:v>60.855240124799991</c:v>
                </c:pt>
                <c:pt idx="37">
                  <c:v>52.636312870476921</c:v>
                </c:pt>
                <c:pt idx="38">
                  <c:v>56.357933248142309</c:v>
                </c:pt>
                <c:pt idx="39">
                  <c:v>61.552829118634612</c:v>
                </c:pt>
                <c:pt idx="40">
                  <c:v>64.253231130634617</c:v>
                </c:pt>
                <c:pt idx="41">
                  <c:v>53.682640903903845</c:v>
                </c:pt>
                <c:pt idx="42">
                  <c:v>29.338432928221152</c:v>
                </c:pt>
                <c:pt idx="43">
                  <c:v>32.971001342400001</c:v>
                </c:pt>
                <c:pt idx="44">
                  <c:v>32.032525305634614</c:v>
                </c:pt>
                <c:pt idx="45">
                  <c:v>53.800990638576927</c:v>
                </c:pt>
                <c:pt idx="46">
                  <c:v>48.771391856105772</c:v>
                </c:pt>
                <c:pt idx="47">
                  <c:v>61.870467478430761</c:v>
                </c:pt>
                <c:pt idx="48">
                  <c:v>62.151213655384609</c:v>
                </c:pt>
                <c:pt idx="49">
                  <c:v>47.330632841503842</c:v>
                </c:pt>
                <c:pt idx="50">
                  <c:v>53.827929306969239</c:v>
                </c:pt>
                <c:pt idx="51">
                  <c:v>60.886000454400005</c:v>
                </c:pt>
                <c:pt idx="52">
                  <c:v>57.848161287738463</c:v>
                </c:pt>
                <c:pt idx="53">
                  <c:v>58.453504082134607</c:v>
                </c:pt>
                <c:pt idx="54">
                  <c:v>60.843919224253838</c:v>
                </c:pt>
                <c:pt idx="55">
                  <c:v>60.462187970503834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18-472C-9C8F-1539F87B6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  <c:max val="6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Experiment 502, Lahoma</a:t>
            </a:r>
            <a:r>
              <a:rPr lang="en-US" sz="1600" baseline="0"/>
              <a:t> OK, 1971-2019</a:t>
            </a:r>
            <a:endParaRPr lang="en-US" sz="1600"/>
          </a:p>
        </c:rich>
      </c:tx>
      <c:layout>
        <c:manualLayout>
          <c:xMode val="edge"/>
          <c:yMode val="edge"/>
          <c:x val="0.1545693350831146"/>
          <c:y val="8.5972966734207098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4712782237725187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6059076990376201"/>
                  <c:y val="-0.4992762061094154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0.0185x - 10.9,  avg 25, range 20-42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'YPO-RI'!$F$6:$F$53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  <c:pt idx="47">
                  <c:v>29.54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1-48D4-BCB1-FB04B6748BBD}"/>
            </c:ext>
          </c:extLst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7110476815398077"/>
                  <c:y val="-0.1630593244248377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0.4504x - 852, avg 45, range 21-88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'YPO-RI'!$K$6:$K$53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  <c:pt idx="43">
                  <c:v>40.090000000000003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  <c:pt idx="47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1-48D4-BCB1-FB04B674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8368"/>
        <c:axId val="649088928"/>
      </c:scatterChart>
      <c:valAx>
        <c:axId val="649088368"/>
        <c:scaling>
          <c:orientation val="minMax"/>
          <c:max val="2019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8928"/>
        <c:crosses val="autoZero"/>
        <c:crossBetween val="midCat"/>
        <c:majorUnit val="5"/>
      </c:valAx>
      <c:valAx>
        <c:axId val="64908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908836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512911198600175"/>
          <c:y val="9.1027725768806592E-2"/>
          <c:w val="8.9429133858267715E-2"/>
          <c:h val="0.2265616797900262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</a:t>
            </a:r>
            <a:r>
              <a:rPr lang="en-US" baseline="0"/>
              <a:t> YPO, 1971-2019</a:t>
            </a:r>
            <a:endParaRPr lang="en-US"/>
          </a:p>
        </c:rich>
      </c:tx>
      <c:layout>
        <c:manualLayout>
          <c:xMode val="edge"/>
          <c:yMode val="edge"/>
          <c:x val="0.24630954595242524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500609667886"/>
          <c:y val="7.9120370370370369E-2"/>
          <c:w val="0.81437224874449754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784301568603139E-3"/>
                  <c:y val="0.361821595217264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'YPO-RI'!$V$6:$V$53</c:f>
              <c:numCache>
                <c:formatCode>General</c:formatCode>
                <c:ptCount val="48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  <c:pt idx="47">
                  <c:v>2.4106296547054842</c:v>
                </c:pt>
              </c:numCache>
            </c:numRef>
          </c:xVal>
          <c:yVal>
            <c:numRef>
              <c:f>'YPO-RI'!$S$6:$S$53</c:f>
              <c:numCache>
                <c:formatCode>General</c:formatCode>
                <c:ptCount val="48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  <c:pt idx="47">
                  <c:v>4785.3119999999999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9C-4D44-B5EA-D2B591F1C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 (ON)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At val="-750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Maximum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123359580052493E-2"/>
              <c:y val="0.249922717993584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</a:t>
            </a:r>
            <a:r>
              <a:rPr lang="en-US" baseline="0"/>
              <a:t> YPO, 2011-2019</a:t>
            </a:r>
            <a:endParaRPr lang="en-US"/>
          </a:p>
        </c:rich>
      </c:tx>
      <c:layout>
        <c:manualLayout>
          <c:xMode val="edge"/>
          <c:yMode val="edge"/>
          <c:x val="0.27780555555555553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5253890507781"/>
          <c:y val="6.5231481481481501E-2"/>
          <c:w val="0.84061896790460244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784301568603139E-3"/>
                  <c:y val="0.361821595217264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'YPO-RI'!$V$45:$V$53</c:f>
              <c:numCache>
                <c:formatCode>General</c:formatCode>
                <c:ptCount val="9"/>
                <c:pt idx="0">
                  <c:v>1.6245001817520897</c:v>
                </c:pt>
                <c:pt idx="1">
                  <c:v>2.2615441448097524</c:v>
                </c:pt>
                <c:pt idx="2">
                  <c:v>1.7331594958713603</c:v>
                </c:pt>
                <c:pt idx="3">
                  <c:v>0.94763343403826783</c:v>
                </c:pt>
                <c:pt idx="4">
                  <c:v>1.4061732725359521</c:v>
                </c:pt>
                <c:pt idx="5">
                  <c:v>2.7675561797752808</c:v>
                </c:pt>
                <c:pt idx="6">
                  <c:v>4.4755755193711391</c:v>
                </c:pt>
                <c:pt idx="7">
                  <c:v>1.2304330552244735</c:v>
                </c:pt>
                <c:pt idx="8">
                  <c:v>2.4106296547054842</c:v>
                </c:pt>
              </c:numCache>
            </c:numRef>
          </c:xVal>
          <c:yVal>
            <c:numRef>
              <c:f>'YPO-RI'!$R$45:$R$53</c:f>
              <c:numCache>
                <c:formatCode>General</c:formatCode>
                <c:ptCount val="9"/>
                <c:pt idx="0">
                  <c:v>3003.1679999999997</c:v>
                </c:pt>
                <c:pt idx="1">
                  <c:v>4113.9840000000004</c:v>
                </c:pt>
                <c:pt idx="2">
                  <c:v>2679.9360000000006</c:v>
                </c:pt>
                <c:pt idx="3">
                  <c:v>1897.056</c:v>
                </c:pt>
                <c:pt idx="4">
                  <c:v>2694.0480000000002</c:v>
                </c:pt>
                <c:pt idx="5">
                  <c:v>5296.7040000000006</c:v>
                </c:pt>
                <c:pt idx="6">
                  <c:v>5356.5119999999997</c:v>
                </c:pt>
                <c:pt idx="7">
                  <c:v>2081.1840000000002</c:v>
                </c:pt>
                <c:pt idx="8">
                  <c:v>4785.3119999999999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96-451C-9790-D38D1B3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At val="-750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Maximum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123359580052493E-2"/>
              <c:y val="0.249922717993584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36042232018274E-2"/>
          <c:y val="2.8252405949256341E-2"/>
          <c:w val="0.81954043206851235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SBNRC_validation!$AP$38:$AP$58</c:f>
              <c:numCache>
                <c:formatCode>General</c:formatCode>
                <c:ptCount val="21"/>
                <c:pt idx="0">
                  <c:v>46.7</c:v>
                </c:pt>
                <c:pt idx="1">
                  <c:v>93.6</c:v>
                </c:pt>
                <c:pt idx="2">
                  <c:v>0</c:v>
                </c:pt>
                <c:pt idx="3">
                  <c:v>43</c:v>
                </c:pt>
                <c:pt idx="4">
                  <c:v>42</c:v>
                </c:pt>
                <c:pt idx="5">
                  <c:v>23</c:v>
                </c:pt>
                <c:pt idx="6">
                  <c:v>53</c:v>
                </c:pt>
                <c:pt idx="7">
                  <c:v>26</c:v>
                </c:pt>
                <c:pt idx="8">
                  <c:v>46</c:v>
                </c:pt>
                <c:pt idx="9">
                  <c:v>58</c:v>
                </c:pt>
                <c:pt idx="10">
                  <c:v>65</c:v>
                </c:pt>
                <c:pt idx="11">
                  <c:v>81</c:v>
                </c:pt>
                <c:pt idx="12">
                  <c:v>69</c:v>
                </c:pt>
                <c:pt idx="13">
                  <c:v>55</c:v>
                </c:pt>
                <c:pt idx="14">
                  <c:v>28</c:v>
                </c:pt>
                <c:pt idx="15">
                  <c:v>21</c:v>
                </c:pt>
                <c:pt idx="16">
                  <c:v>32</c:v>
                </c:pt>
                <c:pt idx="17">
                  <c:v>66</c:v>
                </c:pt>
                <c:pt idx="18">
                  <c:v>43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2A0-885C-1B97725CFD55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SBNRC_validation!$Y$38:$Y$58</c:f>
              <c:numCache>
                <c:formatCode>0</c:formatCode>
                <c:ptCount val="21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  <c:pt idx="20" formatCode="General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SBNRC_validation!$AS$38:$AS$57</c:f>
              <c:numCache>
                <c:formatCode>General</c:formatCode>
                <c:ptCount val="20"/>
                <c:pt idx="0">
                  <c:v>34.196669999999997</c:v>
                </c:pt>
                <c:pt idx="1">
                  <c:v>44.884720000000002</c:v>
                </c:pt>
                <c:pt idx="2">
                  <c:v>26.95</c:v>
                </c:pt>
                <c:pt idx="3">
                  <c:v>43.513500000000001</c:v>
                </c:pt>
                <c:pt idx="4">
                  <c:v>65.181200000000004</c:v>
                </c:pt>
                <c:pt idx="5">
                  <c:v>30.916699999999999</c:v>
                </c:pt>
                <c:pt idx="6">
                  <c:v>34.826700000000002</c:v>
                </c:pt>
                <c:pt idx="7">
                  <c:v>37.536200000000001</c:v>
                </c:pt>
                <c:pt idx="8">
                  <c:v>45.937200000000004</c:v>
                </c:pt>
                <c:pt idx="9">
                  <c:v>74.569800000000001</c:v>
                </c:pt>
                <c:pt idx="10">
                  <c:v>51.297499999999999</c:v>
                </c:pt>
                <c:pt idx="11">
                  <c:v>27.991199999999999</c:v>
                </c:pt>
                <c:pt idx="12">
                  <c:v>38.877300000000005</c:v>
                </c:pt>
                <c:pt idx="13">
                  <c:v>49.796000000000006</c:v>
                </c:pt>
                <c:pt idx="14">
                  <c:v>30.364000000000001</c:v>
                </c:pt>
                <c:pt idx="15">
                  <c:v>29.303699999999999</c:v>
                </c:pt>
                <c:pt idx="16">
                  <c:v>33.969200000000001</c:v>
                </c:pt>
                <c:pt idx="17">
                  <c:v>65.251400000000004</c:v>
                </c:pt>
                <c:pt idx="18">
                  <c:v>46.002499999999998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63-4647-9B9B-A40ADB5C5FD6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SBNRC_validation!$AE$38:$AE$58</c:f>
              <c:numCache>
                <c:formatCode>0.0</c:formatCode>
                <c:ptCount val="21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20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19461848100434E-2"/>
          <c:y val="2.916377388310332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SBNRC_validation!$AK$8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SBNRC_validation!$AK$38:$AK$58</c:f>
              <c:numCache>
                <c:formatCode>0.0</c:formatCode>
                <c:ptCount val="21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82.146719999999988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3-43E5-B1B3-78A57656EB8F}"/>
            </c:ext>
          </c:extLst>
        </c:ser>
        <c:ser>
          <c:idx val="1"/>
          <c:order val="2"/>
          <c:tx>
            <c:strRef>
              <c:f>SBNRC_validation!$AL$8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SBNRC_validation!$AL$38:$AL$58</c:f>
              <c:numCache>
                <c:formatCode>0.0</c:formatCode>
                <c:ptCount val="21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40.518361631999994</c:v>
                </c:pt>
                <c:pt idx="17">
                  <c:v>31.994</c:v>
                </c:pt>
                <c:pt idx="18">
                  <c:v>31.994</c:v>
                </c:pt>
                <c:pt idx="19">
                  <c:v>30.97</c:v>
                </c:pt>
                <c:pt idx="20">
                  <c:v>31.994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856336"/>
        <c:axId val="966856896"/>
      </c:scatterChar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SBNRC_validation!$W$38:$W$58</c:f>
              <c:numCache>
                <c:formatCode>0.00</c:formatCode>
                <c:ptCount val="21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  <c:pt idx="20" formatCode="General">
                  <c:v>66.77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22304"/>
        <c:axId val="966857456"/>
      </c:scatterChart>
      <c:valAx>
        <c:axId val="966856336"/>
        <c:scaling>
          <c:orientation val="minMax"/>
          <c:max val="2019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896"/>
        <c:crosses val="autoZero"/>
        <c:crossBetween val="midCat"/>
      </c:valAx>
      <c:valAx>
        <c:axId val="96685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336"/>
        <c:crosses val="autoZero"/>
        <c:crossBetween val="midCat"/>
      </c:valAx>
      <c:valAx>
        <c:axId val="9668574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97622304"/>
        <c:crosses val="max"/>
        <c:crossBetween val="midCat"/>
      </c:valAx>
      <c:valAx>
        <c:axId val="976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85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SBNRC_validation!$AQ$38:$AQ$58</c:f>
              <c:numCache>
                <c:formatCode>General</c:formatCode>
                <c:ptCount val="21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D-482D-BCDA-3CE5A76C9AD7}"/>
            </c:ext>
          </c:extLst>
        </c:ser>
        <c:ser>
          <c:idx val="1"/>
          <c:order val="2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SBNRC_validation!$AR$38:$AR$58</c:f>
              <c:numCache>
                <c:formatCode>General</c:formatCode>
                <c:ptCount val="21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  <c:pt idx="20">
                  <c:v>34.063000000000002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48752"/>
        <c:axId val="529049312"/>
      </c:scatterChar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SBNRC_validation!$X$38:$X$58</c:f>
              <c:numCache>
                <c:formatCode>0.0</c:formatCode>
                <c:ptCount val="21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  <c:pt idx="18" formatCode="General">
                  <c:v>79.709999999999994</c:v>
                </c:pt>
                <c:pt idx="19" formatCode="General">
                  <c:v>30.97</c:v>
                </c:pt>
                <c:pt idx="20" formatCode="General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50432"/>
        <c:axId val="529049872"/>
      </c:scatterChart>
      <c:valAx>
        <c:axId val="529048752"/>
        <c:scaling>
          <c:orientation val="minMax"/>
          <c:max val="2019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9312"/>
        <c:crosses val="autoZero"/>
        <c:crossBetween val="midCat"/>
      </c:valAx>
      <c:valAx>
        <c:axId val="5290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8752"/>
        <c:crosses val="autoZero"/>
        <c:crossBetween val="midCat"/>
      </c:valAx>
      <c:valAx>
        <c:axId val="529049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29050432"/>
        <c:crosses val="max"/>
        <c:crossBetween val="midCat"/>
      </c:valAx>
      <c:valAx>
        <c:axId val="5290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49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6377047572"/>
          <c:y val="2.1974618764052344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response, by year, Experiment 502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560185185185185"/>
          <c:w val="0.85222462817147859"/>
          <c:h val="0.67150490027130449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SBNRC_validation!$AR$82:$AR$87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SBNRC_validation!$BL$82:$BL$87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EB-40AE-9003-3D092FB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9728"/>
        <c:axId val="529958768"/>
      </c:scatterChart>
      <c:valAx>
        <c:axId val="9965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Nitrogen</a:t>
                </a:r>
                <a:r>
                  <a:rPr lang="en-US" b="1" baseline="0"/>
                  <a:t> Rate, lb/ac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58768"/>
        <c:crosses val="autoZero"/>
        <c:crossBetween val="midCat"/>
      </c:valAx>
      <c:valAx>
        <c:axId val="5299587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SBNRC_validation!$Y$38:$Y$55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E-44AA-A611-567147E11436}"/>
            </c:ext>
          </c:extLst>
        </c:ser>
        <c:ser>
          <c:idx val="3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E-44AA-A611-567147E1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728832"/>
        <c:axId val="258729392"/>
      </c:scatterChart>
      <c:valAx>
        <c:axId val="2587288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9392"/>
        <c:crosses val="autoZero"/>
        <c:crossBetween val="midCat"/>
      </c:valAx>
      <c:valAx>
        <c:axId val="2587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038065383402709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SBNRC_validation!$W$38:$W$57</c:f>
              <c:numCache>
                <c:formatCode>0.00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8FE-B96D-870B53426CE6}"/>
            </c:ext>
          </c:extLst>
        </c:ser>
        <c:ser>
          <c:idx val="1"/>
          <c:order val="1"/>
          <c:tx>
            <c:strRef>
              <c:f>SBNRC_validation!$R$8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SBNRC_validation!$R$38:$R$57</c:f>
              <c:numCache>
                <c:formatCode>0.0</c:formatCode>
                <c:ptCount val="20"/>
                <c:pt idx="0">
                  <c:v>68.42</c:v>
                </c:pt>
                <c:pt idx="1">
                  <c:v>55.518749999999997</c:v>
                </c:pt>
                <c:pt idx="2">
                  <c:v>51.477678571428569</c:v>
                </c:pt>
                <c:pt idx="3">
                  <c:v>55.268749999999997</c:v>
                </c:pt>
                <c:pt idx="4">
                  <c:v>91.871279761904759</c:v>
                </c:pt>
                <c:pt idx="5">
                  <c:v>43.772470238095231</c:v>
                </c:pt>
                <c:pt idx="6">
                  <c:v>53.04285714285713</c:v>
                </c:pt>
                <c:pt idx="7">
                  <c:v>42.739583333333336</c:v>
                </c:pt>
                <c:pt idx="8">
                  <c:v>55.483326724632278</c:v>
                </c:pt>
                <c:pt idx="9">
                  <c:v>90.027100118205396</c:v>
                </c:pt>
                <c:pt idx="10">
                  <c:v>49.3</c:v>
                </c:pt>
                <c:pt idx="11">
                  <c:v>70.5</c:v>
                </c:pt>
                <c:pt idx="12">
                  <c:v>76.8</c:v>
                </c:pt>
                <c:pt idx="13">
                  <c:v>53.9</c:v>
                </c:pt>
                <c:pt idx="14">
                  <c:v>25.092081817739999</c:v>
                </c:pt>
                <c:pt idx="15">
                  <c:v>27.7</c:v>
                </c:pt>
                <c:pt idx="16" formatCode="General">
                  <c:v>39.4</c:v>
                </c:pt>
                <c:pt idx="17" formatCode="General">
                  <c:v>55.5</c:v>
                </c:pt>
                <c:pt idx="18" formatCode="General">
                  <c:v>36.5</c:v>
                </c:pt>
                <c:pt idx="19" formatCode="General">
                  <c:v>34.1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5-48FE-B96D-870B534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67632"/>
        <c:axId val="977868192"/>
      </c:scatterChart>
      <c:valAx>
        <c:axId val="9778676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8192"/>
        <c:crosses val="autoZero"/>
        <c:crossBetween val="midCat"/>
      </c:valAx>
      <c:valAx>
        <c:axId val="97786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0042659158210481E-4"/>
              <c:y val="0.2881008864226052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77982204744005"/>
          <c:y val="3.2661078655490644E-2"/>
          <c:w val="0.16144489319687844"/>
          <c:h val="0.2261966716526025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SBNRC_validation!$AJ$38:$AJ$57</c:f>
              <c:numCache>
                <c:formatCode>0.0</c:formatCode>
                <c:ptCount val="20"/>
                <c:pt idx="0">
                  <c:v>-13.067065300000003</c:v>
                </c:pt>
                <c:pt idx="1">
                  <c:v>-12.888550199999997</c:v>
                </c:pt>
                <c:pt idx="2">
                  <c:v>1.2497991999999982</c:v>
                </c:pt>
                <c:pt idx="3">
                  <c:v>-0.34719989999999967</c:v>
                </c:pt>
                <c:pt idx="4">
                  <c:v>-30.335117399999994</c:v>
                </c:pt>
                <c:pt idx="5">
                  <c:v>-35.265343000000001</c:v>
                </c:pt>
                <c:pt idx="6">
                  <c:v>-8.6842128999999986</c:v>
                </c:pt>
                <c:pt idx="7">
                  <c:v>-3.7788771999999966</c:v>
                </c:pt>
                <c:pt idx="8">
                  <c:v>1.9991400000000041</c:v>
                </c:pt>
                <c:pt idx="9">
                  <c:v>3.8144959000000114</c:v>
                </c:pt>
                <c:pt idx="10">
                  <c:v>-7.9725000000000037</c:v>
                </c:pt>
                <c:pt idx="11">
                  <c:v>-4.1956299999998947E-2</c:v>
                </c:pt>
                <c:pt idx="12">
                  <c:v>-0.64287999999999812</c:v>
                </c:pt>
                <c:pt idx="13">
                  <c:v>-17.42792</c:v>
                </c:pt>
                <c:pt idx="14">
                  <c:v>-12.496177600000003</c:v>
                </c:pt>
                <c:pt idx="15">
                  <c:v>2.6747264999999985</c:v>
                </c:pt>
                <c:pt idx="16">
                  <c:v>-11.347340000000003</c:v>
                </c:pt>
                <c:pt idx="17">
                  <c:v>-20.409330000000004</c:v>
                </c:pt>
                <c:pt idx="18">
                  <c:v>-37.416500000000006</c:v>
                </c:pt>
                <c:pt idx="19">
                  <c:v>-3.4610000000000021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1-47C8-A9DB-812D5DC4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70464"/>
        <c:axId val="789592704"/>
      </c:scatterChart>
      <c:valAx>
        <c:axId val="253170464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2704"/>
        <c:crosses val="autoZero"/>
        <c:crossBetween val="midCat"/>
      </c:valAx>
      <c:valAx>
        <c:axId val="78959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Gain/loss,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317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402195637126253"/>
          <c:y val="0.6341797967601458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2011, 89 GDD</a:t>
            </a:r>
          </a:p>
        </c:rich>
      </c:tx>
      <c:layout>
        <c:manualLayout>
          <c:xMode val="edge"/>
          <c:yMode val="edge"/>
          <c:x val="0.1949790026246719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8032717264508603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co502_2020!$X$2190:$X$2245</c:f>
              <c:numCache>
                <c:formatCode>General</c:formatCode>
                <c:ptCount val="56"/>
                <c:pt idx="0">
                  <c:v>0.45116500000000004</c:v>
                </c:pt>
                <c:pt idx="1">
                  <c:v>0.40397</c:v>
                </c:pt>
                <c:pt idx="2">
                  <c:v>0.53211999999999993</c:v>
                </c:pt>
                <c:pt idx="3">
                  <c:v>0.52699999999999991</c:v>
                </c:pt>
                <c:pt idx="4">
                  <c:v>0.63442500000000002</c:v>
                </c:pt>
                <c:pt idx="5">
                  <c:v>0.67537999999999998</c:v>
                </c:pt>
                <c:pt idx="6">
                  <c:v>0.74330000000000007</c:v>
                </c:pt>
                <c:pt idx="7">
                  <c:v>0.65528999999999993</c:v>
                </c:pt>
                <c:pt idx="8">
                  <c:v>0.57058999999999993</c:v>
                </c:pt>
                <c:pt idx="9">
                  <c:v>0.62767499999999998</c:v>
                </c:pt>
                <c:pt idx="10">
                  <c:v>0.69157000000000002</c:v>
                </c:pt>
                <c:pt idx="11">
                  <c:v>0.75829499999999994</c:v>
                </c:pt>
                <c:pt idx="12">
                  <c:v>0.76934499999999995</c:v>
                </c:pt>
                <c:pt idx="13">
                  <c:v>0.6307100000000001</c:v>
                </c:pt>
                <c:pt idx="14">
                  <c:v>0.43005499999999997</c:v>
                </c:pt>
                <c:pt idx="15">
                  <c:v>0.46886499999999998</c:v>
                </c:pt>
                <c:pt idx="16">
                  <c:v>0.48482999999999998</c:v>
                </c:pt>
                <c:pt idx="17">
                  <c:v>0.58316999999999997</c:v>
                </c:pt>
                <c:pt idx="18">
                  <c:v>0.67061499999999996</c:v>
                </c:pt>
                <c:pt idx="19">
                  <c:v>0.75195499999999993</c:v>
                </c:pt>
                <c:pt idx="20">
                  <c:v>0.79620000000000002</c:v>
                </c:pt>
                <c:pt idx="21">
                  <c:v>0.63958999999999999</c:v>
                </c:pt>
                <c:pt idx="22">
                  <c:v>0.67273499999999997</c:v>
                </c:pt>
                <c:pt idx="23">
                  <c:v>0.65098</c:v>
                </c:pt>
                <c:pt idx="24">
                  <c:v>0.65544500000000006</c:v>
                </c:pt>
                <c:pt idx="25">
                  <c:v>0.69680500000000001</c:v>
                </c:pt>
                <c:pt idx="26">
                  <c:v>0.78247500000000003</c:v>
                </c:pt>
                <c:pt idx="27">
                  <c:v>0.71300999999999992</c:v>
                </c:pt>
                <c:pt idx="28">
                  <c:v>0.54400500000000007</c:v>
                </c:pt>
                <c:pt idx="29">
                  <c:v>0.54200000000000004</c:v>
                </c:pt>
                <c:pt idx="30">
                  <c:v>0.52197499999999997</c:v>
                </c:pt>
                <c:pt idx="31">
                  <c:v>0.65146999999999999</c:v>
                </c:pt>
                <c:pt idx="32">
                  <c:v>0.72394000000000003</c:v>
                </c:pt>
                <c:pt idx="33">
                  <c:v>0.73735499999999998</c:v>
                </c:pt>
                <c:pt idx="34">
                  <c:v>0.81030000000000002</c:v>
                </c:pt>
                <c:pt idx="35">
                  <c:v>0.71451500000000001</c:v>
                </c:pt>
                <c:pt idx="36">
                  <c:v>0.69748500000000002</c:v>
                </c:pt>
                <c:pt idx="37">
                  <c:v>0.68727499999999997</c:v>
                </c:pt>
                <c:pt idx="38">
                  <c:v>0.74007000000000001</c:v>
                </c:pt>
                <c:pt idx="39">
                  <c:v>0.68746499999999999</c:v>
                </c:pt>
                <c:pt idx="40">
                  <c:v>0.80911</c:v>
                </c:pt>
                <c:pt idx="41">
                  <c:v>0.73775999999999997</c:v>
                </c:pt>
                <c:pt idx="42">
                  <c:v>0.53001999999999994</c:v>
                </c:pt>
                <c:pt idx="43">
                  <c:v>0.56065999999999994</c:v>
                </c:pt>
                <c:pt idx="44">
                  <c:v>0.57091500000000006</c:v>
                </c:pt>
                <c:pt idx="45">
                  <c:v>0.66167500000000001</c:v>
                </c:pt>
                <c:pt idx="46">
                  <c:v>0.69813499999999995</c:v>
                </c:pt>
                <c:pt idx="47">
                  <c:v>0.77479500000000001</c:v>
                </c:pt>
                <c:pt idx="48">
                  <c:v>0.81976000000000004</c:v>
                </c:pt>
                <c:pt idx="49">
                  <c:v>0.71014999999999995</c:v>
                </c:pt>
                <c:pt idx="50">
                  <c:v>0.76426499999999997</c:v>
                </c:pt>
                <c:pt idx="51">
                  <c:v>0.75282000000000004</c:v>
                </c:pt>
                <c:pt idx="52">
                  <c:v>0.70825000000000005</c:v>
                </c:pt>
                <c:pt idx="53">
                  <c:v>0.74002999999999997</c:v>
                </c:pt>
                <c:pt idx="54">
                  <c:v>0.79464500000000005</c:v>
                </c:pt>
                <c:pt idx="55">
                  <c:v>0.75744999999999996</c:v>
                </c:pt>
              </c:numCache>
            </c:numRef>
          </c:xVal>
          <c:yVal>
            <c:numRef>
              <c:f>co502_2020!$H$2190:$H$2245</c:f>
              <c:numCache>
                <c:formatCode>0.00</c:formatCode>
                <c:ptCount val="56"/>
                <c:pt idx="0">
                  <c:v>29.133418443715389</c:v>
                </c:pt>
                <c:pt idx="1">
                  <c:v>22.443896766288464</c:v>
                </c:pt>
                <c:pt idx="2">
                  <c:v>37.073692872276922</c:v>
                </c:pt>
                <c:pt idx="3">
                  <c:v>34.883346322211544</c:v>
                </c:pt>
                <c:pt idx="4">
                  <c:v>38.145895198061538</c:v>
                </c:pt>
                <c:pt idx="5">
                  <c:v>35.149435484815385</c:v>
                </c:pt>
                <c:pt idx="6">
                  <c:v>34.831910527615385</c:v>
                </c:pt>
                <c:pt idx="7">
                  <c:v>48.576182132838461</c:v>
                </c:pt>
                <c:pt idx="8">
                  <c:v>35.772077768815386</c:v>
                </c:pt>
                <c:pt idx="9">
                  <c:v>37.863438156034618</c:v>
                </c:pt>
                <c:pt idx="10">
                  <c:v>47.256714118350004</c:v>
                </c:pt>
                <c:pt idx="11">
                  <c:v>48.480499912223074</c:v>
                </c:pt>
                <c:pt idx="12">
                  <c:v>47.885291896326933</c:v>
                </c:pt>
                <c:pt idx="13">
                  <c:v>38.615266218946161</c:v>
                </c:pt>
                <c:pt idx="14">
                  <c:v>25.520706212607692</c:v>
                </c:pt>
                <c:pt idx="15">
                  <c:v>29.415428526634614</c:v>
                </c:pt>
                <c:pt idx="16">
                  <c:v>30.320720258019232</c:v>
                </c:pt>
                <c:pt idx="17">
                  <c:v>41.70863863066154</c:v>
                </c:pt>
                <c:pt idx="18">
                  <c:v>45.875317362853849</c:v>
                </c:pt>
                <c:pt idx="19">
                  <c:v>47.451995060123089</c:v>
                </c:pt>
                <c:pt idx="20">
                  <c:v>48.133414703423085</c:v>
                </c:pt>
                <c:pt idx="21">
                  <c:v>41.67890705423077</c:v>
                </c:pt>
                <c:pt idx="22">
                  <c:v>49.90335739404231</c:v>
                </c:pt>
                <c:pt idx="23">
                  <c:v>42.089939997473081</c:v>
                </c:pt>
                <c:pt idx="24">
                  <c:v>47.432162636100003</c:v>
                </c:pt>
                <c:pt idx="25">
                  <c:v>50.31384906240001</c:v>
                </c:pt>
                <c:pt idx="26">
                  <c:v>46.968523981373082</c:v>
                </c:pt>
                <c:pt idx="27">
                  <c:v>47.56961801713846</c:v>
                </c:pt>
                <c:pt idx="28">
                  <c:v>33.318065847634621</c:v>
                </c:pt>
                <c:pt idx="29">
                  <c:v>29.49924012369231</c:v>
                </c:pt>
                <c:pt idx="30">
                  <c:v>24.71555484166154</c:v>
                </c:pt>
                <c:pt idx="31">
                  <c:v>41.124254759584623</c:v>
                </c:pt>
                <c:pt idx="32">
                  <c:v>23.690206732499998</c:v>
                </c:pt>
                <c:pt idx="33">
                  <c:v>50.758979722338459</c:v>
                </c:pt>
                <c:pt idx="34">
                  <c:v>54.568066167449999</c:v>
                </c:pt>
                <c:pt idx="35">
                  <c:v>45.63564511198846</c:v>
                </c:pt>
                <c:pt idx="36">
                  <c:v>24.641860515334614</c:v>
                </c:pt>
                <c:pt idx="37">
                  <c:v>48.055223121230775</c:v>
                </c:pt>
                <c:pt idx="38">
                  <c:v>53.340852628800008</c:v>
                </c:pt>
                <c:pt idx="39">
                  <c:v>21.18762404169231</c:v>
                </c:pt>
                <c:pt idx="40">
                  <c:v>17.128648397976928</c:v>
                </c:pt>
                <c:pt idx="41">
                  <c:v>46.131890726180778</c:v>
                </c:pt>
                <c:pt idx="42">
                  <c:v>29.119384672442305</c:v>
                </c:pt>
                <c:pt idx="43">
                  <c:v>28.703862150784623</c:v>
                </c:pt>
                <c:pt idx="44">
                  <c:v>29.062981630523076</c:v>
                </c:pt>
                <c:pt idx="45">
                  <c:v>27.453935443846156</c:v>
                </c:pt>
                <c:pt idx="46">
                  <c:v>33.331150865353841</c:v>
                </c:pt>
                <c:pt idx="47">
                  <c:v>28.414221101411545</c:v>
                </c:pt>
                <c:pt idx="48">
                  <c:v>41.240431801038469</c:v>
                </c:pt>
                <c:pt idx="49">
                  <c:v>44.576609445415393</c:v>
                </c:pt>
                <c:pt idx="50">
                  <c:v>48.666586623853846</c:v>
                </c:pt>
                <c:pt idx="51">
                  <c:v>31.519658493865389</c:v>
                </c:pt>
                <c:pt idx="52">
                  <c:v>46.236044583553848</c:v>
                </c:pt>
                <c:pt idx="53">
                  <c:v>40.512284424276928</c:v>
                </c:pt>
                <c:pt idx="54">
                  <c:v>33.242085299838465</c:v>
                </c:pt>
                <c:pt idx="55">
                  <c:v>46.058375402134622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DC-4B3A-BE17-B19DE2FCB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  <c:max val="6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173033488535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SBNRC_validation!$AH$38:$AH$55</c:f>
              <c:numCache>
                <c:formatCode>General</c:formatCode>
                <c:ptCount val="18"/>
                <c:pt idx="0">
                  <c:v>32.700000000000003</c:v>
                </c:pt>
                <c:pt idx="1">
                  <c:v>41.3</c:v>
                </c:pt>
                <c:pt idx="2">
                  <c:v>80</c:v>
                </c:pt>
                <c:pt idx="3">
                  <c:v>80</c:v>
                </c:pt>
                <c:pt idx="4">
                  <c:v>50.4</c:v>
                </c:pt>
                <c:pt idx="5">
                  <c:v>80</c:v>
                </c:pt>
                <c:pt idx="6">
                  <c:v>52.5</c:v>
                </c:pt>
                <c:pt idx="7">
                  <c:v>80</c:v>
                </c:pt>
                <c:pt idx="8">
                  <c:v>63.3</c:v>
                </c:pt>
                <c:pt idx="9">
                  <c:v>-11.5</c:v>
                </c:pt>
                <c:pt idx="10">
                  <c:v>7.4000000000000057</c:v>
                </c:pt>
                <c:pt idx="11">
                  <c:v>-3.5999999999999943</c:v>
                </c:pt>
                <c:pt idx="12">
                  <c:v>5.4000000000000057</c:v>
                </c:pt>
                <c:pt idx="13">
                  <c:v>43.1</c:v>
                </c:pt>
                <c:pt idx="14">
                  <c:v>80</c:v>
                </c:pt>
                <c:pt idx="15">
                  <c:v>80</c:v>
                </c:pt>
                <c:pt idx="16">
                  <c:v>63.9</c:v>
                </c:pt>
                <c:pt idx="17">
                  <c:v>34.700000000000003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A-4339-A56C-1CB887B8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94944"/>
        <c:axId val="789595504"/>
      </c:scatterChart>
      <c:valAx>
        <c:axId val="78959494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5504"/>
        <c:crosses val="autoZero"/>
        <c:crossBetween val="midCat"/>
      </c:valAx>
      <c:valAx>
        <c:axId val="78959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Fertilizer N saved, lb/ac</a:t>
                </a:r>
              </a:p>
            </c:rich>
          </c:tx>
          <c:layout>
            <c:manualLayout>
              <c:xMode val="edge"/>
              <c:yMode val="edge"/>
              <c:x val="4.8454334347116552E-2"/>
              <c:y val="0.141915163830327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SBNRC_validation!$X$38:$X$55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1-4ECF-83C9-16E22D5E9603}"/>
            </c:ext>
          </c:extLst>
        </c:ser>
        <c:ser>
          <c:idx val="1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1-4ECF-83C9-16E22D5E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817360"/>
        <c:axId val="934820160"/>
      </c:scatterChart>
      <c:valAx>
        <c:axId val="934817360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20160"/>
        <c:crosses val="autoZero"/>
        <c:crossBetween val="midCat"/>
      </c:valAx>
      <c:valAx>
        <c:axId val="93482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1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360431466119627"/>
          <c:y val="4.5869481368592369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versus</a:t>
            </a:r>
            <a:r>
              <a:rPr lang="en-US" baseline="0"/>
              <a:t> Yield,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239326334208224"/>
                  <c:y val="-2.16863517060367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SBNRC_validation!$S$58:$X$58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08-40D8-A39E-35830F4B4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357583"/>
        <c:axId val="1153357999"/>
      </c:scatterChart>
      <c:valAx>
        <c:axId val="115335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 /ac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999"/>
        <c:crosses val="autoZero"/>
        <c:crossBetween val="midCat"/>
      </c:valAx>
      <c:valAx>
        <c:axId val="1153357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5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1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SBNRC_validation!$Y$10:$Y$57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3">
                  <c:v>40</c:v>
                </c:pt>
                <c:pt idx="4">
                  <c:v>80</c:v>
                </c:pt>
                <c:pt idx="5">
                  <c:v>100</c:v>
                </c:pt>
                <c:pt idx="6">
                  <c:v>80</c:v>
                </c:pt>
                <c:pt idx="7">
                  <c:v>80</c:v>
                </c:pt>
                <c:pt idx="8">
                  <c:v>20</c:v>
                </c:pt>
                <c:pt idx="9">
                  <c:v>80</c:v>
                </c:pt>
                <c:pt idx="10">
                  <c:v>80</c:v>
                </c:pt>
                <c:pt idx="11">
                  <c:v>20</c:v>
                </c:pt>
                <c:pt idx="12">
                  <c:v>40</c:v>
                </c:pt>
                <c:pt idx="13">
                  <c:v>20</c:v>
                </c:pt>
                <c:pt idx="14">
                  <c:v>40</c:v>
                </c:pt>
                <c:pt idx="15">
                  <c:v>20</c:v>
                </c:pt>
                <c:pt idx="16">
                  <c:v>60</c:v>
                </c:pt>
                <c:pt idx="17">
                  <c:v>80</c:v>
                </c:pt>
                <c:pt idx="18">
                  <c:v>80</c:v>
                </c:pt>
                <c:pt idx="19">
                  <c:v>40</c:v>
                </c:pt>
                <c:pt idx="20">
                  <c:v>20</c:v>
                </c:pt>
                <c:pt idx="21">
                  <c:v>80</c:v>
                </c:pt>
                <c:pt idx="22">
                  <c:v>80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 formatCode="0">
                  <c:v>80</c:v>
                </c:pt>
                <c:pt idx="29" formatCode="0">
                  <c:v>80</c:v>
                </c:pt>
                <c:pt idx="30" formatCode="0">
                  <c:v>0</c:v>
                </c:pt>
                <c:pt idx="31" formatCode="0">
                  <c:v>20</c:v>
                </c:pt>
                <c:pt idx="32" formatCode="0">
                  <c:v>80</c:v>
                </c:pt>
                <c:pt idx="33" formatCode="0">
                  <c:v>60</c:v>
                </c:pt>
                <c:pt idx="34" formatCode="0">
                  <c:v>60</c:v>
                </c:pt>
                <c:pt idx="35" formatCode="0">
                  <c:v>40</c:v>
                </c:pt>
                <c:pt idx="36" formatCode="0">
                  <c:v>40</c:v>
                </c:pt>
                <c:pt idx="37" formatCode="0">
                  <c:v>80</c:v>
                </c:pt>
                <c:pt idx="38" formatCode="0">
                  <c:v>100</c:v>
                </c:pt>
                <c:pt idx="39" formatCode="0">
                  <c:v>80</c:v>
                </c:pt>
                <c:pt idx="40" formatCode="0">
                  <c:v>100</c:v>
                </c:pt>
                <c:pt idx="41" formatCode="0">
                  <c:v>80</c:v>
                </c:pt>
                <c:pt idx="42" formatCode="0">
                  <c:v>60</c:v>
                </c:pt>
                <c:pt idx="43" formatCode="0">
                  <c:v>20</c:v>
                </c:pt>
                <c:pt idx="44" formatCode="0">
                  <c:v>80</c:v>
                </c:pt>
                <c:pt idx="45">
                  <c:v>80</c:v>
                </c:pt>
                <c:pt idx="46">
                  <c:v>100</c:v>
                </c:pt>
                <c:pt idx="47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1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SBNRC_validation!$AE$10:$AE$57</c:f>
              <c:numCache>
                <c:formatCode>0.00</c:formatCode>
                <c:ptCount val="48"/>
                <c:pt idx="0">
                  <c:v>37.424999999999997</c:v>
                </c:pt>
                <c:pt idx="1">
                  <c:v>27.95</c:v>
                </c:pt>
                <c:pt idx="3">
                  <c:v>32.609499999999997</c:v>
                </c:pt>
                <c:pt idx="4">
                  <c:v>51.27375</c:v>
                </c:pt>
                <c:pt idx="5">
                  <c:v>46.736249999999998</c:v>
                </c:pt>
                <c:pt idx="6">
                  <c:v>29.493749999999999</c:v>
                </c:pt>
                <c:pt idx="7">
                  <c:v>44.346499999999999</c:v>
                </c:pt>
                <c:pt idx="8">
                  <c:v>44.68</c:v>
                </c:pt>
                <c:pt idx="9">
                  <c:v>60.712499999999999</c:v>
                </c:pt>
                <c:pt idx="10">
                  <c:v>38.782499999999999</c:v>
                </c:pt>
                <c:pt idx="11">
                  <c:v>36.057499999999997</c:v>
                </c:pt>
                <c:pt idx="12">
                  <c:v>51.545000000000002</c:v>
                </c:pt>
                <c:pt idx="13">
                  <c:v>44.6175</c:v>
                </c:pt>
                <c:pt idx="14">
                  <c:v>34.664999999999999</c:v>
                </c:pt>
                <c:pt idx="15">
                  <c:v>46.01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49.274999999999999</c:v>
                </c:pt>
                <c:pt idx="20">
                  <c:v>29.49</c:v>
                </c:pt>
                <c:pt idx="21">
                  <c:v>41.678449999999998</c:v>
                </c:pt>
                <c:pt idx="22">
                  <c:v>43.526724999999999</c:v>
                </c:pt>
                <c:pt idx="23">
                  <c:v>45.314500000000002</c:v>
                </c:pt>
                <c:pt idx="24">
                  <c:v>45.956331800000001</c:v>
                </c:pt>
                <c:pt idx="25">
                  <c:v>38.762908000000003</c:v>
                </c:pt>
                <c:pt idx="26">
                  <c:v>53.167639800000003</c:v>
                </c:pt>
                <c:pt idx="27">
                  <c:v>56.251839099999998</c:v>
                </c:pt>
                <c:pt idx="28" formatCode="0.0">
                  <c:v>47.479795299999999</c:v>
                </c:pt>
                <c:pt idx="29" formatCode="0.0">
                  <c:v>47.880290199999997</c:v>
                </c:pt>
                <c:pt idx="30" formatCode="0.0">
                  <c:v>27.5221804</c:v>
                </c:pt>
                <c:pt idx="31" formatCode="0.0">
                  <c:v>48.093073199999999</c:v>
                </c:pt>
                <c:pt idx="32" formatCode="0.0">
                  <c:v>89.228277399999996</c:v>
                </c:pt>
                <c:pt idx="33" formatCode="0.0">
                  <c:v>53.767530499999999</c:v>
                </c:pt>
                <c:pt idx="34" formatCode="0.0">
                  <c:v>38.118406299999997</c:v>
                </c:pt>
                <c:pt idx="35" formatCode="0.0">
                  <c:v>43.103391000000002</c:v>
                </c:pt>
                <c:pt idx="36" formatCode="0.0">
                  <c:v>51.73</c:v>
                </c:pt>
                <c:pt idx="37" formatCode="0.0">
                  <c:v>86.81</c:v>
                </c:pt>
                <c:pt idx="38" formatCode="0.0">
                  <c:v>73.034999999999997</c:v>
                </c:pt>
                <c:pt idx="39" formatCode="0.0">
                  <c:v>28.530276300000001</c:v>
                </c:pt>
                <c:pt idx="40" formatCode="0.0">
                  <c:v>44.69</c:v>
                </c:pt>
                <c:pt idx="41" formatCode="0.0">
                  <c:v>60.65</c:v>
                </c:pt>
                <c:pt idx="42" formatCode="0.0">
                  <c:v>40.0566891</c:v>
                </c:pt>
                <c:pt idx="43" formatCode="0.0">
                  <c:v>31.3245662</c:v>
                </c:pt>
                <c:pt idx="44" formatCode="0.0">
                  <c:v>43.24</c:v>
                </c:pt>
                <c:pt idx="45" formatCode="General">
                  <c:v>75.23</c:v>
                </c:pt>
                <c:pt idx="46" formatCode="General">
                  <c:v>79.709999999999994</c:v>
                </c:pt>
                <c:pt idx="47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164927258792067"/>
          <c:y val="1.699614460438165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Experiment 502, Lahoma</a:t>
            </a:r>
            <a:r>
              <a:rPr lang="en-US" sz="1200" b="1" baseline="0"/>
              <a:t> OK, 1971-2020</a:t>
            </a:r>
            <a:endParaRPr lang="en-US" sz="1200" b="1"/>
          </a:p>
        </c:rich>
      </c:tx>
      <c:layout>
        <c:manualLayout>
          <c:xMode val="edge"/>
          <c:yMode val="edge"/>
          <c:x val="0.22746873543820767"/>
          <c:y val="1.73253864100320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563682025936251E-2"/>
          <c:y val="2.5428387108177131E-2"/>
          <c:w val="0.86892605460548467"/>
          <c:h val="0.84608927122377531"/>
        </c:manualLayout>
      </c:layout>
      <c:scatterChart>
        <c:scatterStyle val="lineMarker"/>
        <c:varyColors val="0"/>
        <c:ser>
          <c:idx val="1"/>
          <c:order val="0"/>
          <c:tx>
            <c:strRef>
              <c:f>SBNRC_validation!$Q$39</c:f>
              <c:strCache>
                <c:ptCount val="1"/>
                <c:pt idx="0">
                  <c:v>2000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SBNRC_validation!$S$39:$X$39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 formatCode="0.0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93-412E-9500-255C68C19D68}"/>
            </c:ext>
          </c:extLst>
        </c:ser>
        <c:ser>
          <c:idx val="2"/>
          <c:order val="1"/>
          <c:tx>
            <c:strRef>
              <c:f>SBNRC_validation!$Q$40</c:f>
              <c:strCache>
                <c:ptCount val="1"/>
                <c:pt idx="0">
                  <c:v>2001</c:v>
                </c:pt>
              </c:strCache>
            </c:strRef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SBNRC_validation!$S$40:$X$40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 formatCode="0.0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93-412E-9500-255C68C19D68}"/>
            </c:ext>
          </c:extLst>
        </c:ser>
        <c:ser>
          <c:idx val="3"/>
          <c:order val="2"/>
          <c:tx>
            <c:strRef>
              <c:f>SBNRC_validation!$Q$47</c:f>
              <c:strCache>
                <c:ptCount val="1"/>
                <c:pt idx="0">
                  <c:v>2008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SBNRC_validation!$S$47:$X$47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 formatCode="0.0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93-412E-9500-255C68C19D68}"/>
            </c:ext>
          </c:extLst>
        </c:ser>
        <c:ser>
          <c:idx val="4"/>
          <c:order val="3"/>
          <c:tx>
            <c:strRef>
              <c:f>SBNRC_validation!$Q$56</c:f>
              <c:strCache>
                <c:ptCount val="1"/>
                <c:pt idx="0">
                  <c:v>2017</c:v>
                </c:pt>
              </c:strCache>
            </c:strRef>
          </c:tx>
          <c:spPr>
            <a:ln w="158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SBNRC_validation!$S$56:$X$56</c:f>
              <c:numCache>
                <c:formatCode>General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93-412E-9500-255C68C19D68}"/>
            </c:ext>
          </c:extLst>
        </c:ser>
        <c:ser>
          <c:idx val="5"/>
          <c:order val="4"/>
          <c:tx>
            <c:strRef>
              <c:f>SBNRC_validation!$Q$58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SBNRC_validation!$S$58:$X$58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84-4D9B-B119-9E8AE6AE9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53839"/>
        <c:axId val="366050095"/>
      </c:scatterChart>
      <c:valAx>
        <c:axId val="3660538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0095"/>
        <c:crosses val="autoZero"/>
        <c:crossBetween val="midCat"/>
      </c:valAx>
      <c:valAx>
        <c:axId val="36605009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38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82662787720027375"/>
          <c:y val="0.13004629629629633"/>
          <c:w val="0.16527503158990633"/>
          <c:h val="0.542050524934383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-3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0D-4C30-96A4-020163F8F8E0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SBNRC_validation!$Y$38:$Y$57</c:f>
              <c:numCache>
                <c:formatCode>0</c:formatCode>
                <c:ptCount val="20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0D-4C30-96A4-020163F8F8E0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SBNRC_validation!$AE$38:$AE$57</c:f>
              <c:numCache>
                <c:formatCode>0.0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20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Treatment</a:t>
            </a:r>
            <a:r>
              <a:rPr lang="en-US" baseline="0"/>
              <a:t> 7 and 2</a:t>
            </a:r>
            <a:endParaRPr lang="en-US"/>
          </a:p>
        </c:rich>
      </c:tx>
      <c:layout>
        <c:manualLayout>
          <c:xMode val="edge"/>
          <c:yMode val="edge"/>
          <c:x val="0.27212507315540796"/>
          <c:y val="0.1201656312237078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SBNRC_2_7!$I$3</c:f>
              <c:strCache>
                <c:ptCount val="1"/>
                <c:pt idx="0">
                  <c:v>7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SBNRC_2_7!$C$4:$C$53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xVal>
          <c:yVal>
            <c:numRef>
              <c:f>SBNRC_2_7!$I$4:$I$53</c:f>
              <c:numCache>
                <c:formatCode>General</c:formatCode>
                <c:ptCount val="50"/>
                <c:pt idx="0">
                  <c:v>37.424999999999997</c:v>
                </c:pt>
                <c:pt idx="1">
                  <c:v>21.84</c:v>
                </c:pt>
                <c:pt idx="3">
                  <c:v>27.799800000000001</c:v>
                </c:pt>
                <c:pt idx="4">
                  <c:v>50.547800000000002</c:v>
                </c:pt>
                <c:pt idx="5">
                  <c:v>46.7363</c:v>
                </c:pt>
                <c:pt idx="6">
                  <c:v>28.828299999999999</c:v>
                </c:pt>
                <c:pt idx="7">
                  <c:v>38.568800000000003</c:v>
                </c:pt>
                <c:pt idx="8">
                  <c:v>39.582500000000003</c:v>
                </c:pt>
                <c:pt idx="9">
                  <c:v>55.297499999999999</c:v>
                </c:pt>
                <c:pt idx="10">
                  <c:v>38.782499999999999</c:v>
                </c:pt>
                <c:pt idx="11">
                  <c:v>27.8</c:v>
                </c:pt>
                <c:pt idx="12">
                  <c:v>37.417499999999997</c:v>
                </c:pt>
                <c:pt idx="13">
                  <c:v>40.35</c:v>
                </c:pt>
                <c:pt idx="14">
                  <c:v>30.22</c:v>
                </c:pt>
                <c:pt idx="15">
                  <c:v>46.01</c:v>
                </c:pt>
                <c:pt idx="16">
                  <c:v>41.502499999999998</c:v>
                </c:pt>
                <c:pt idx="17">
                  <c:v>63.16</c:v>
                </c:pt>
                <c:pt idx="18">
                  <c:v>40.322499999999998</c:v>
                </c:pt>
                <c:pt idx="19">
                  <c:v>43.862499999999997</c:v>
                </c:pt>
                <c:pt idx="20">
                  <c:v>29.49</c:v>
                </c:pt>
                <c:pt idx="21">
                  <c:v>38.747199999999999</c:v>
                </c:pt>
                <c:pt idx="22">
                  <c:v>36.318199999999997</c:v>
                </c:pt>
                <c:pt idx="23">
                  <c:v>45.314500000000002</c:v>
                </c:pt>
                <c:pt idx="24">
                  <c:v>45.956299999999999</c:v>
                </c:pt>
                <c:pt idx="25">
                  <c:v>38.762900000000002</c:v>
                </c:pt>
                <c:pt idx="26">
                  <c:v>53.1676</c:v>
                </c:pt>
                <c:pt idx="27">
                  <c:v>56.251800000000003</c:v>
                </c:pt>
                <c:pt idx="28">
                  <c:v>54.027000000000001</c:v>
                </c:pt>
                <c:pt idx="29">
                  <c:v>39.396900000000002</c:v>
                </c:pt>
                <c:pt idx="30">
                  <c:v>21.164400000000001</c:v>
                </c:pt>
                <c:pt idx="31">
                  <c:v>43.915599999999998</c:v>
                </c:pt>
                <c:pt idx="32">
                  <c:v>88.329099999999997</c:v>
                </c:pt>
                <c:pt idx="33">
                  <c:v>60.795099999999998</c:v>
                </c:pt>
                <c:pt idx="34">
                  <c:v>42.779499999999999</c:v>
                </c:pt>
                <c:pt idx="35">
                  <c:v>40.714799999999997</c:v>
                </c:pt>
                <c:pt idx="36">
                  <c:v>50.31</c:v>
                </c:pt>
                <c:pt idx="37">
                  <c:v>88.324700000000007</c:v>
                </c:pt>
                <c:pt idx="38">
                  <c:v>73.034999999999997</c:v>
                </c:pt>
                <c:pt idx="39">
                  <c:v>31.327000000000002</c:v>
                </c:pt>
                <c:pt idx="40">
                  <c:v>44.692500000000003</c:v>
                </c:pt>
                <c:pt idx="41">
                  <c:v>61.225000000000001</c:v>
                </c:pt>
                <c:pt idx="42">
                  <c:v>39.885399999999997</c:v>
                </c:pt>
                <c:pt idx="43">
                  <c:v>28.236899999999999</c:v>
                </c:pt>
                <c:pt idx="44">
                  <c:v>40.094299999999997</c:v>
                </c:pt>
                <c:pt idx="45">
                  <c:v>78.822900000000004</c:v>
                </c:pt>
                <c:pt idx="46">
                  <c:v>79.718800000000002</c:v>
                </c:pt>
                <c:pt idx="47">
                  <c:v>30.976900000000001</c:v>
                </c:pt>
                <c:pt idx="48">
                  <c:v>71.209999999999994</c:v>
                </c:pt>
                <c:pt idx="49">
                  <c:v>51.97024538690475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D3-439D-B9AF-711F95BC9B76}"/>
            </c:ext>
          </c:extLst>
        </c:ser>
        <c:ser>
          <c:idx val="0"/>
          <c:order val="1"/>
          <c:tx>
            <c:strRef>
              <c:f>SBNRC_2_7!$D$3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xVal>
            <c:numRef>
              <c:f>SBNRC_2_7!$C$4:$C$53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xVal>
          <c:yVal>
            <c:numRef>
              <c:f>SBNRC_2_7!$D$4:$D$53</c:f>
              <c:numCache>
                <c:formatCode>General</c:formatCode>
                <c:ptCount val="50"/>
                <c:pt idx="0">
                  <c:v>36.725000000000001</c:v>
                </c:pt>
                <c:pt idx="1">
                  <c:v>27.95</c:v>
                </c:pt>
                <c:pt idx="3">
                  <c:v>16.546800000000001</c:v>
                </c:pt>
                <c:pt idx="4">
                  <c:v>26.861999999999998</c:v>
                </c:pt>
                <c:pt idx="5">
                  <c:v>23.2623</c:v>
                </c:pt>
                <c:pt idx="6">
                  <c:v>16.970300000000002</c:v>
                </c:pt>
                <c:pt idx="7">
                  <c:v>20.721299999999999</c:v>
                </c:pt>
                <c:pt idx="8">
                  <c:v>37.674999999999997</c:v>
                </c:pt>
                <c:pt idx="9">
                  <c:v>20.842500000000001</c:v>
                </c:pt>
                <c:pt idx="10">
                  <c:v>19.5425</c:v>
                </c:pt>
                <c:pt idx="11">
                  <c:v>27.497499999999999</c:v>
                </c:pt>
                <c:pt idx="12">
                  <c:v>38.537500000000001</c:v>
                </c:pt>
                <c:pt idx="13">
                  <c:v>33.365000000000002</c:v>
                </c:pt>
                <c:pt idx="14">
                  <c:v>20.4175</c:v>
                </c:pt>
                <c:pt idx="15">
                  <c:v>40.3825</c:v>
                </c:pt>
                <c:pt idx="16">
                  <c:v>30.4925</c:v>
                </c:pt>
                <c:pt idx="17">
                  <c:v>27.072500000000002</c:v>
                </c:pt>
                <c:pt idx="18">
                  <c:v>18.09</c:v>
                </c:pt>
                <c:pt idx="19">
                  <c:v>26.4375</c:v>
                </c:pt>
                <c:pt idx="20">
                  <c:v>22.655000000000001</c:v>
                </c:pt>
                <c:pt idx="21">
                  <c:v>17.889900000000001</c:v>
                </c:pt>
                <c:pt idx="22">
                  <c:v>17.151800000000001</c:v>
                </c:pt>
                <c:pt idx="23">
                  <c:v>11.092700000000001</c:v>
                </c:pt>
                <c:pt idx="24">
                  <c:v>29.386299999999999</c:v>
                </c:pt>
                <c:pt idx="25">
                  <c:v>18.0137</c:v>
                </c:pt>
                <c:pt idx="26">
                  <c:v>18.807700000000001</c:v>
                </c:pt>
                <c:pt idx="27">
                  <c:v>28.463799999999999</c:v>
                </c:pt>
                <c:pt idx="28">
                  <c:v>19.1844</c:v>
                </c:pt>
                <c:pt idx="29">
                  <c:v>24.206600000000002</c:v>
                </c:pt>
                <c:pt idx="30">
                  <c:v>27.522200000000002</c:v>
                </c:pt>
                <c:pt idx="31">
                  <c:v>36.398699999999998</c:v>
                </c:pt>
                <c:pt idx="32">
                  <c:v>39.634</c:v>
                </c:pt>
                <c:pt idx="33">
                  <c:v>20.040600000000001</c:v>
                </c:pt>
                <c:pt idx="34">
                  <c:v>23.916799999999999</c:v>
                </c:pt>
                <c:pt idx="35">
                  <c:v>34.463500000000003</c:v>
                </c:pt>
                <c:pt idx="36">
                  <c:v>38.729999999999997</c:v>
                </c:pt>
                <c:pt idx="37">
                  <c:v>42.282600000000002</c:v>
                </c:pt>
                <c:pt idx="38">
                  <c:v>23.14</c:v>
                </c:pt>
                <c:pt idx="39">
                  <c:v>13.0205</c:v>
                </c:pt>
                <c:pt idx="40">
                  <c:v>27.515000000000001</c:v>
                </c:pt>
                <c:pt idx="41">
                  <c:v>27.074999999999999</c:v>
                </c:pt>
                <c:pt idx="42">
                  <c:v>23.010200000000001</c:v>
                </c:pt>
                <c:pt idx="43">
                  <c:v>29.798100000000002</c:v>
                </c:pt>
                <c:pt idx="44">
                  <c:v>28.514800000000001</c:v>
                </c:pt>
                <c:pt idx="45">
                  <c:v>28.485099999999999</c:v>
                </c:pt>
                <c:pt idx="46">
                  <c:v>17.812200000000001</c:v>
                </c:pt>
                <c:pt idx="47">
                  <c:v>25.171500000000002</c:v>
                </c:pt>
                <c:pt idx="48">
                  <c:v>29.54</c:v>
                </c:pt>
                <c:pt idx="49">
                  <c:v>17.249370684523807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CA-4AA3-9CE2-DE6CFCC1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valAx>
        <c:axId val="791404496"/>
        <c:scaling>
          <c:orientation val="minMax"/>
          <c:max val="2020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0361718463666304E-2"/>
              <c:y val="0.2630249885018985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6.0757045511270244E-2"/>
          <c:h val="0.13249578744443521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 (47 years) </a:t>
            </a:r>
          </a:p>
          <a:p>
            <a:pPr>
              <a:defRPr/>
            </a:pPr>
            <a:r>
              <a:rPr lang="en-US"/>
              <a:t>1971 to 2018</a:t>
            </a:r>
          </a:p>
        </c:rich>
      </c:tx>
      <c:layout>
        <c:manualLayout>
          <c:xMode val="edge"/>
          <c:yMode val="edge"/>
          <c:x val="0.15579155730533686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381714785651794"/>
          <c:y val="4.7129629629629632E-2"/>
          <c:w val="0.82496062992125985"/>
          <c:h val="0.73341061533974916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SBNRC_2_7!$L$59</c:f>
              <c:strCache>
                <c:ptCount val="1"/>
                <c:pt idx="0">
                  <c:v>1971 to 2018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SBNRC_2_7!$D$56:$I$56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SBNRC_2_7!$D$57:$I$57</c:f>
              <c:numCache>
                <c:formatCode>General</c:formatCode>
                <c:ptCount val="6"/>
                <c:pt idx="0">
                  <c:v>26.08985208333333</c:v>
                </c:pt>
                <c:pt idx="1">
                  <c:v>33.684545833333338</c:v>
                </c:pt>
                <c:pt idx="2">
                  <c:v>38.020852083333331</c:v>
                </c:pt>
                <c:pt idx="3">
                  <c:v>41.915508333333342</c:v>
                </c:pt>
                <c:pt idx="4">
                  <c:v>45.358537500000011</c:v>
                </c:pt>
                <c:pt idx="5">
                  <c:v>46.021745833333334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C-4A6B-A392-6C1C031A78CC}"/>
            </c:ext>
          </c:extLst>
        </c:ser>
        <c:ser>
          <c:idx val="1"/>
          <c:order val="1"/>
          <c:tx>
            <c:strRef>
              <c:f>SBNRC_2_7!$C$45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SBNRC_2_7!$D$56:$I$56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SBNRC_2_7!$D$45:$I$45</c:f>
              <c:numCache>
                <c:formatCode>General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61.225000000000001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33-4825-81D5-3733A0706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176848"/>
        <c:axId val="573179760"/>
      </c:scatterChart>
      <c:valAx>
        <c:axId val="573176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9760"/>
        <c:crosses val="autoZero"/>
        <c:crossBetween val="midCat"/>
      </c:valAx>
      <c:valAx>
        <c:axId val="573179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6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Rainfall</a:t>
            </a:r>
            <a:r>
              <a:rPr lang="en-US" baseline="0"/>
              <a:t> Sept to May vs Yield</a:t>
            </a:r>
            <a:endParaRPr lang="en-US"/>
          </a:p>
        </c:rich>
      </c:tx>
      <c:layout>
        <c:manualLayout>
          <c:xMode val="edge"/>
          <c:yMode val="edge"/>
          <c:x val="0.45730993007510051"/>
          <c:y val="2.7311857324577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3542053341249"/>
          <c:y val="8.2345249833601988E-2"/>
          <c:w val="0.80707903981837581"/>
          <c:h val="0.756499738171761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566138342787491"/>
                  <c:y val="-0.1243305996386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SBNRC_2_7!$J$28:$J$51</c:f>
              <c:numCache>
                <c:formatCode>General</c:formatCode>
                <c:ptCount val="24"/>
                <c:pt idx="0">
                  <c:v>583.18399999999997</c:v>
                </c:pt>
                <c:pt idx="1">
                  <c:v>201.16800000000001</c:v>
                </c:pt>
                <c:pt idx="2">
                  <c:v>660.90800000000002</c:v>
                </c:pt>
                <c:pt idx="3">
                  <c:v>667.00399999999991</c:v>
                </c:pt>
                <c:pt idx="4">
                  <c:v>884.93600000000004</c:v>
                </c:pt>
                <c:pt idx="5">
                  <c:v>522.73199999999997</c:v>
                </c:pt>
                <c:pt idx="6">
                  <c:v>583.18399999999997</c:v>
                </c:pt>
                <c:pt idx="7">
                  <c:v>264.15999999999997</c:v>
                </c:pt>
                <c:pt idx="8">
                  <c:v>460.75600000000009</c:v>
                </c:pt>
                <c:pt idx="9">
                  <c:v>385.06399999999996</c:v>
                </c:pt>
                <c:pt idx="10">
                  <c:v>452.12</c:v>
                </c:pt>
                <c:pt idx="11">
                  <c:v>246.88800000000001</c:v>
                </c:pt>
                <c:pt idx="12">
                  <c:v>432.30799999999999</c:v>
                </c:pt>
                <c:pt idx="13">
                  <c:v>560.83199999999988</c:v>
                </c:pt>
                <c:pt idx="14">
                  <c:v>422.40199999999999</c:v>
                </c:pt>
                <c:pt idx="15">
                  <c:v>446.27799999999991</c:v>
                </c:pt>
                <c:pt idx="16">
                  <c:v>399.28800000000001</c:v>
                </c:pt>
                <c:pt idx="17">
                  <c:v>594.3599999999999</c:v>
                </c:pt>
                <c:pt idx="18">
                  <c:v>363.72800000000001</c:v>
                </c:pt>
                <c:pt idx="19">
                  <c:v>264.41399999999999</c:v>
                </c:pt>
                <c:pt idx="20">
                  <c:v>584.96199999999999</c:v>
                </c:pt>
                <c:pt idx="21">
                  <c:v>471.67799999999994</c:v>
                </c:pt>
                <c:pt idx="22">
                  <c:v>638.30199999999991</c:v>
                </c:pt>
                <c:pt idx="23">
                  <c:v>307.84799999999996</c:v>
                </c:pt>
              </c:numCache>
            </c:numRef>
          </c:xVal>
          <c:yVal>
            <c:numRef>
              <c:f>SBNRC_2_7!$H$28:$H$51</c:f>
              <c:numCache>
                <c:formatCode>General</c:formatCode>
                <c:ptCount val="24"/>
                <c:pt idx="0">
                  <c:v>43.472799999999999</c:v>
                </c:pt>
                <c:pt idx="1">
                  <c:v>34.885899999999999</c:v>
                </c:pt>
                <c:pt idx="2">
                  <c:v>44.127000000000002</c:v>
                </c:pt>
                <c:pt idx="3">
                  <c:v>53.455300000000001</c:v>
                </c:pt>
                <c:pt idx="4">
                  <c:v>47.479799999999997</c:v>
                </c:pt>
                <c:pt idx="5">
                  <c:v>47.880299999999998</c:v>
                </c:pt>
                <c:pt idx="6">
                  <c:v>25.700199999999999</c:v>
                </c:pt>
                <c:pt idx="7">
                  <c:v>42.549199999999999</c:v>
                </c:pt>
                <c:pt idx="8">
                  <c:v>89.228300000000004</c:v>
                </c:pt>
                <c:pt idx="9">
                  <c:v>56.225299999999997</c:v>
                </c:pt>
                <c:pt idx="10">
                  <c:v>38.795999999999999</c:v>
                </c:pt>
                <c:pt idx="11">
                  <c:v>40.295900000000003</c:v>
                </c:pt>
                <c:pt idx="12">
                  <c:v>42.35</c:v>
                </c:pt>
                <c:pt idx="13">
                  <c:v>86.805199999999999</c:v>
                </c:pt>
                <c:pt idx="14">
                  <c:v>57.272500000000001</c:v>
                </c:pt>
                <c:pt idx="15">
                  <c:v>28.5303</c:v>
                </c:pt>
                <c:pt idx="16">
                  <c:v>40.442500000000003</c:v>
                </c:pt>
                <c:pt idx="17">
                  <c:v>60.65</c:v>
                </c:pt>
                <c:pt idx="18">
                  <c:v>38.100200000000001</c:v>
                </c:pt>
                <c:pt idx="19">
                  <c:v>27.286300000000001</c:v>
                </c:pt>
                <c:pt idx="20">
                  <c:v>43.238900000000001</c:v>
                </c:pt>
                <c:pt idx="21">
                  <c:v>75.234300000000005</c:v>
                </c:pt>
                <c:pt idx="22">
                  <c:v>71.3446</c:v>
                </c:pt>
                <c:pt idx="23">
                  <c:v>30.282299999999999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FD-49B9-9D85-86C904D6C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743007"/>
        <c:axId val="1083750911"/>
      </c:scatterChart>
      <c:valAx>
        <c:axId val="10837430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Rainfall, mm</a:t>
                </a:r>
              </a:p>
            </c:rich>
          </c:tx>
          <c:layout>
            <c:manualLayout>
              <c:xMode val="edge"/>
              <c:yMode val="edge"/>
              <c:x val="0.4539877634144141"/>
              <c:y val="0.903475165027059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50911"/>
        <c:crosses val="autoZero"/>
        <c:crossBetween val="midCat"/>
      </c:valAx>
      <c:valAx>
        <c:axId val="108375091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4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80</a:t>
            </a:r>
            <a:r>
              <a:rPr lang="en-US" b="1" baseline="0"/>
              <a:t> lb N/ac/yr, 1971 -2020</a:t>
            </a:r>
            <a:endParaRPr lang="en-US" b="1"/>
          </a:p>
        </c:rich>
      </c:tx>
      <c:layout>
        <c:manualLayout>
          <c:xMode val="edge"/>
          <c:yMode val="edge"/>
          <c:x val="0.53029855643044621"/>
          <c:y val="4.6296296296296294E-2"/>
        </c:manualLayout>
      </c:layout>
      <c:overlay val="0"/>
      <c:spPr>
        <a:solidFill>
          <a:schemeClr val="accent6">
            <a:lumMod val="40000"/>
            <a:lumOff val="6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37270341207348"/>
          <c:y val="6.0601851851851872E-2"/>
          <c:w val="0.83373840769903773"/>
          <c:h val="0.80463036269998667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SBNRC_2_7!$C$4:$C$53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xVal>
          <c:yVal>
            <c:numRef>
              <c:f>SBNRC_2_7!$H$4:$H$53</c:f>
              <c:numCache>
                <c:formatCode>General</c:formatCode>
                <c:ptCount val="50"/>
                <c:pt idx="0">
                  <c:v>35.424999999999997</c:v>
                </c:pt>
                <c:pt idx="1">
                  <c:v>23.047499999999999</c:v>
                </c:pt>
                <c:pt idx="3">
                  <c:v>29.645</c:v>
                </c:pt>
                <c:pt idx="4">
                  <c:v>51.273800000000001</c:v>
                </c:pt>
                <c:pt idx="5">
                  <c:v>44.588500000000003</c:v>
                </c:pt>
                <c:pt idx="6">
                  <c:v>29.4938</c:v>
                </c:pt>
                <c:pt idx="7">
                  <c:v>44.346499999999999</c:v>
                </c:pt>
                <c:pt idx="8">
                  <c:v>42.177500000000002</c:v>
                </c:pt>
                <c:pt idx="9">
                  <c:v>60.712499999999999</c:v>
                </c:pt>
                <c:pt idx="10">
                  <c:v>37.54</c:v>
                </c:pt>
                <c:pt idx="11">
                  <c:v>29.737500000000001</c:v>
                </c:pt>
                <c:pt idx="12">
                  <c:v>47.61</c:v>
                </c:pt>
                <c:pt idx="13">
                  <c:v>42.227499999999999</c:v>
                </c:pt>
                <c:pt idx="14">
                  <c:v>33.395000000000003</c:v>
                </c:pt>
                <c:pt idx="15">
                  <c:v>45.375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48.28</c:v>
                </c:pt>
                <c:pt idx="20">
                  <c:v>27.83</c:v>
                </c:pt>
                <c:pt idx="21">
                  <c:v>41.6785</c:v>
                </c:pt>
                <c:pt idx="22">
                  <c:v>43.526699999999998</c:v>
                </c:pt>
                <c:pt idx="23">
                  <c:v>36.408900000000003</c:v>
                </c:pt>
                <c:pt idx="24">
                  <c:v>43.472799999999999</c:v>
                </c:pt>
                <c:pt idx="25">
                  <c:v>34.885899999999999</c:v>
                </c:pt>
                <c:pt idx="26">
                  <c:v>44.127000000000002</c:v>
                </c:pt>
                <c:pt idx="27">
                  <c:v>53.455300000000001</c:v>
                </c:pt>
                <c:pt idx="28">
                  <c:v>47.479799999999997</c:v>
                </c:pt>
                <c:pt idx="29">
                  <c:v>47.880299999999998</c:v>
                </c:pt>
                <c:pt idx="30">
                  <c:v>25.700199999999999</c:v>
                </c:pt>
                <c:pt idx="31">
                  <c:v>42.549199999999999</c:v>
                </c:pt>
                <c:pt idx="32">
                  <c:v>89.228300000000004</c:v>
                </c:pt>
                <c:pt idx="33">
                  <c:v>56.225299999999997</c:v>
                </c:pt>
                <c:pt idx="34">
                  <c:v>38.795999999999999</c:v>
                </c:pt>
                <c:pt idx="35">
                  <c:v>40.295900000000003</c:v>
                </c:pt>
                <c:pt idx="36">
                  <c:v>42.35</c:v>
                </c:pt>
                <c:pt idx="37">
                  <c:v>86.805199999999999</c:v>
                </c:pt>
                <c:pt idx="38">
                  <c:v>57.272500000000001</c:v>
                </c:pt>
                <c:pt idx="39">
                  <c:v>28.5303</c:v>
                </c:pt>
                <c:pt idx="40">
                  <c:v>40.442500000000003</c:v>
                </c:pt>
                <c:pt idx="41">
                  <c:v>60.65</c:v>
                </c:pt>
                <c:pt idx="42">
                  <c:v>38.100200000000001</c:v>
                </c:pt>
                <c:pt idx="43">
                  <c:v>27.286300000000001</c:v>
                </c:pt>
                <c:pt idx="44">
                  <c:v>43.238900000000001</c:v>
                </c:pt>
                <c:pt idx="45">
                  <c:v>75.234300000000005</c:v>
                </c:pt>
                <c:pt idx="46">
                  <c:v>71.3446</c:v>
                </c:pt>
                <c:pt idx="47">
                  <c:v>30.282299999999999</c:v>
                </c:pt>
                <c:pt idx="48">
                  <c:v>66.77</c:v>
                </c:pt>
                <c:pt idx="49">
                  <c:v>44.25396086309523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B5-4320-A2FB-68E77299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775936"/>
        <c:axId val="492779680"/>
      </c:scatterChart>
      <c:valAx>
        <c:axId val="492775936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9680"/>
        <c:crosses val="autoZero"/>
        <c:crossBetween val="midCat"/>
      </c:valAx>
      <c:valAx>
        <c:axId val="492779680"/>
        <c:scaling>
          <c:orientation val="minMax"/>
          <c:max val="1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chart" Target="../charts/chart67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Relationship Id="rId14" Type="http://schemas.openxmlformats.org/officeDocument/2006/relationships/chart" Target="../charts/chart6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10" Type="http://schemas.openxmlformats.org/officeDocument/2006/relationships/chart" Target="../charts/chart78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4" Type="http://schemas.openxmlformats.org/officeDocument/2006/relationships/chart" Target="../charts/chart8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3" Type="http://schemas.openxmlformats.org/officeDocument/2006/relationships/chart" Target="../charts/chart85.xml"/><Relationship Id="rId7" Type="http://schemas.openxmlformats.org/officeDocument/2006/relationships/chart" Target="../charts/chart89.xml"/><Relationship Id="rId12" Type="http://schemas.openxmlformats.org/officeDocument/2006/relationships/chart" Target="../charts/chart94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1" Type="http://schemas.openxmlformats.org/officeDocument/2006/relationships/chart" Target="../charts/chart93.xml"/><Relationship Id="rId5" Type="http://schemas.openxmlformats.org/officeDocument/2006/relationships/chart" Target="../charts/chart87.xml"/><Relationship Id="rId10" Type="http://schemas.openxmlformats.org/officeDocument/2006/relationships/chart" Target="../charts/chart92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image" Target="../media/image1.png"/><Relationship Id="rId5" Type="http://schemas.openxmlformats.org/officeDocument/2006/relationships/chart" Target="../charts/chart104.xml"/><Relationship Id="rId4" Type="http://schemas.openxmlformats.org/officeDocument/2006/relationships/chart" Target="../charts/chart10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0" Type="http://schemas.openxmlformats.org/officeDocument/2006/relationships/chart" Target="../charts/chart36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269221</xdr:colOff>
      <xdr:row>2525</xdr:row>
      <xdr:rowOff>127746</xdr:rowOff>
    </xdr:from>
    <xdr:to>
      <xdr:col>19</xdr:col>
      <xdr:colOff>565056</xdr:colOff>
      <xdr:row>2543</xdr:row>
      <xdr:rowOff>36979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385482</xdr:colOff>
      <xdr:row>2474</xdr:row>
      <xdr:rowOff>70037</xdr:rowOff>
    </xdr:from>
    <xdr:to>
      <xdr:col>19</xdr:col>
      <xdr:colOff>80682</xdr:colOff>
      <xdr:row>2491</xdr:row>
      <xdr:rowOff>65554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541804</xdr:colOff>
      <xdr:row>2425</xdr:row>
      <xdr:rowOff>66676</xdr:rowOff>
    </xdr:from>
    <xdr:to>
      <xdr:col>30</xdr:col>
      <xdr:colOff>59391</xdr:colOff>
      <xdr:row>2442</xdr:row>
      <xdr:rowOff>57150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504825</xdr:colOff>
      <xdr:row>2363</xdr:row>
      <xdr:rowOff>161925</xdr:rowOff>
    </xdr:from>
    <xdr:to>
      <xdr:col>18</xdr:col>
      <xdr:colOff>200025</xdr:colOff>
      <xdr:row>2378</xdr:row>
      <xdr:rowOff>47625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452107</xdr:colOff>
      <xdr:row>2584</xdr:row>
      <xdr:rowOff>26894</xdr:rowOff>
    </xdr:from>
    <xdr:to>
      <xdr:col>20</xdr:col>
      <xdr:colOff>754462</xdr:colOff>
      <xdr:row>2598</xdr:row>
      <xdr:rowOff>93008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595312</xdr:colOff>
      <xdr:row>2637</xdr:row>
      <xdr:rowOff>166687</xdr:rowOff>
    </xdr:from>
    <xdr:to>
      <xdr:col>21</xdr:col>
      <xdr:colOff>747712</xdr:colOff>
      <xdr:row>2652</xdr:row>
      <xdr:rowOff>52387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428625</xdr:colOff>
      <xdr:row>2308</xdr:row>
      <xdr:rowOff>19050</xdr:rowOff>
    </xdr:from>
    <xdr:to>
      <xdr:col>21</xdr:col>
      <xdr:colOff>581025</xdr:colOff>
      <xdr:row>2322</xdr:row>
      <xdr:rowOff>95250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2251</xdr:row>
      <xdr:rowOff>0</xdr:rowOff>
    </xdr:from>
    <xdr:to>
      <xdr:col>24</xdr:col>
      <xdr:colOff>457200</xdr:colOff>
      <xdr:row>2264</xdr:row>
      <xdr:rowOff>142875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0</xdr:colOff>
      <xdr:row>2197</xdr:row>
      <xdr:rowOff>0</xdr:rowOff>
    </xdr:from>
    <xdr:to>
      <xdr:col>24</xdr:col>
      <xdr:colOff>457200</xdr:colOff>
      <xdr:row>2211</xdr:row>
      <xdr:rowOff>76200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542925</xdr:colOff>
      <xdr:row>2142</xdr:row>
      <xdr:rowOff>123825</xdr:rowOff>
    </xdr:from>
    <xdr:to>
      <xdr:col>21</xdr:col>
      <xdr:colOff>695325</xdr:colOff>
      <xdr:row>2159</xdr:row>
      <xdr:rowOff>114300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561975</xdr:colOff>
      <xdr:row>39</xdr:row>
      <xdr:rowOff>100012</xdr:rowOff>
    </xdr:from>
    <xdr:to>
      <xdr:col>12</xdr:col>
      <xdr:colOff>85725</xdr:colOff>
      <xdr:row>56</xdr:row>
      <xdr:rowOff>90487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200025</xdr:colOff>
      <xdr:row>40</xdr:row>
      <xdr:rowOff>152400</xdr:rowOff>
    </xdr:from>
    <xdr:to>
      <xdr:col>19</xdr:col>
      <xdr:colOff>504825</xdr:colOff>
      <xdr:row>57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428625</xdr:colOff>
      <xdr:row>43</xdr:row>
      <xdr:rowOff>0</xdr:rowOff>
    </xdr:from>
    <xdr:to>
      <xdr:col>39</xdr:col>
      <xdr:colOff>123825</xdr:colOff>
      <xdr:row>60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490537</xdr:colOff>
      <xdr:row>58</xdr:row>
      <xdr:rowOff>152400</xdr:rowOff>
    </xdr:from>
    <xdr:to>
      <xdr:col>20</xdr:col>
      <xdr:colOff>185737</xdr:colOff>
      <xdr:row>75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528637</xdr:colOff>
      <xdr:row>39</xdr:row>
      <xdr:rowOff>152400</xdr:rowOff>
    </xdr:from>
    <xdr:to>
      <xdr:col>28</xdr:col>
      <xdr:colOff>223837</xdr:colOff>
      <xdr:row>56</xdr:row>
      <xdr:rowOff>142875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581025</xdr:colOff>
      <xdr:row>8</xdr:row>
      <xdr:rowOff>0</xdr:rowOff>
    </xdr:from>
    <xdr:to>
      <xdr:col>21</xdr:col>
      <xdr:colOff>276225</xdr:colOff>
      <xdr:row>24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152400</xdr:colOff>
      <xdr:row>8</xdr:row>
      <xdr:rowOff>19050</xdr:rowOff>
    </xdr:from>
    <xdr:to>
      <xdr:col>29</xdr:col>
      <xdr:colOff>457200</xdr:colOff>
      <xdr:row>25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26</xdr:row>
      <xdr:rowOff>0</xdr:rowOff>
    </xdr:from>
    <xdr:to>
      <xdr:col>21</xdr:col>
      <xdr:colOff>304800</xdr:colOff>
      <xdr:row>42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291340</xdr:colOff>
      <xdr:row>0</xdr:row>
      <xdr:rowOff>91109</xdr:rowOff>
    </xdr:from>
    <xdr:to>
      <xdr:col>23</xdr:col>
      <xdr:colOff>256762</xdr:colOff>
      <xdr:row>16</xdr:row>
      <xdr:rowOff>35408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227772</xdr:colOff>
      <xdr:row>25</xdr:row>
      <xdr:rowOff>90280</xdr:rowOff>
    </xdr:from>
    <xdr:to>
      <xdr:col>19</xdr:col>
      <xdr:colOff>128381</xdr:colOff>
      <xdr:row>39</xdr:row>
      <xdr:rowOff>183045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857251</xdr:colOff>
      <xdr:row>53</xdr:row>
      <xdr:rowOff>139975</xdr:rowOff>
    </xdr:from>
    <xdr:to>
      <xdr:col>21</xdr:col>
      <xdr:colOff>161512</xdr:colOff>
      <xdr:row>68</xdr:row>
      <xdr:rowOff>25675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505239</xdr:colOff>
      <xdr:row>33</xdr:row>
      <xdr:rowOff>152399</xdr:rowOff>
    </xdr:from>
    <xdr:to>
      <xdr:col>19</xdr:col>
      <xdr:colOff>405848</xdr:colOff>
      <xdr:row>48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579783</xdr:colOff>
      <xdr:row>53</xdr:row>
      <xdr:rowOff>135834</xdr:rowOff>
    </xdr:from>
    <xdr:to>
      <xdr:col>15</xdr:col>
      <xdr:colOff>132522</xdr:colOff>
      <xdr:row>68</xdr:row>
      <xdr:rowOff>21534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480391</xdr:colOff>
      <xdr:row>32</xdr:row>
      <xdr:rowOff>115126</xdr:rowOff>
    </xdr:from>
    <xdr:to>
      <xdr:col>20</xdr:col>
      <xdr:colOff>82825</xdr:colOff>
      <xdr:row>47</xdr:row>
      <xdr:rowOff>33129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314739</xdr:colOff>
      <xdr:row>17</xdr:row>
      <xdr:rowOff>66261</xdr:rowOff>
    </xdr:from>
    <xdr:to>
      <xdr:col>23</xdr:col>
      <xdr:colOff>280161</xdr:colOff>
      <xdr:row>33</xdr:row>
      <xdr:rowOff>2277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811696</xdr:colOff>
      <xdr:row>35</xdr:row>
      <xdr:rowOff>160682</xdr:rowOff>
    </xdr:from>
    <xdr:to>
      <xdr:col>18</xdr:col>
      <xdr:colOff>712304</xdr:colOff>
      <xdr:row>50</xdr:row>
      <xdr:rowOff>46382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247650</xdr:colOff>
      <xdr:row>15</xdr:row>
      <xdr:rowOff>128587</xdr:rowOff>
    </xdr:from>
    <xdr:to>
      <xdr:col>62</xdr:col>
      <xdr:colOff>552450</xdr:colOff>
      <xdr:row>30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230281</xdr:colOff>
      <xdr:row>30</xdr:row>
      <xdr:rowOff>126906</xdr:rowOff>
    </xdr:from>
    <xdr:to>
      <xdr:col>62</xdr:col>
      <xdr:colOff>530599</xdr:colOff>
      <xdr:row>45</xdr:row>
      <xdr:rowOff>12606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447675</xdr:colOff>
      <xdr:row>9</xdr:row>
      <xdr:rowOff>33337</xdr:rowOff>
    </xdr:from>
    <xdr:to>
      <xdr:col>71</xdr:col>
      <xdr:colOff>142875</xdr:colOff>
      <xdr:row>23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64</xdr:col>
      <xdr:colOff>0</xdr:colOff>
      <xdr:row>26</xdr:row>
      <xdr:rowOff>0</xdr:rowOff>
    </xdr:from>
    <xdr:to>
      <xdr:col>71</xdr:col>
      <xdr:colOff>304800</xdr:colOff>
      <xdr:row>40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514350</xdr:colOff>
      <xdr:row>41</xdr:row>
      <xdr:rowOff>123825</xdr:rowOff>
    </xdr:from>
    <xdr:to>
      <xdr:col>71</xdr:col>
      <xdr:colOff>209550</xdr:colOff>
      <xdr:row>60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246248</xdr:colOff>
      <xdr:row>45</xdr:row>
      <xdr:rowOff>128026</xdr:rowOff>
    </xdr:from>
    <xdr:to>
      <xdr:col>62</xdr:col>
      <xdr:colOff>546566</xdr:colOff>
      <xdr:row>64</xdr:row>
      <xdr:rowOff>13726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271462</xdr:colOff>
      <xdr:row>0</xdr:row>
      <xdr:rowOff>119062</xdr:rowOff>
    </xdr:from>
    <xdr:to>
      <xdr:col>62</xdr:col>
      <xdr:colOff>576262</xdr:colOff>
      <xdr:row>14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256211</xdr:colOff>
      <xdr:row>15</xdr:row>
      <xdr:rowOff>167525</xdr:rowOff>
    </xdr:from>
    <xdr:to>
      <xdr:col>22</xdr:col>
      <xdr:colOff>20167</xdr:colOff>
      <xdr:row>31</xdr:row>
      <xdr:rowOff>104612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52109</xdr:colOff>
      <xdr:row>66</xdr:row>
      <xdr:rowOff>186018</xdr:rowOff>
    </xdr:from>
    <xdr:to>
      <xdr:col>12</xdr:col>
      <xdr:colOff>56029</xdr:colOff>
      <xdr:row>81</xdr:row>
      <xdr:rowOff>71718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629929</xdr:colOff>
      <xdr:row>33</xdr:row>
      <xdr:rowOff>105657</xdr:rowOff>
    </xdr:from>
    <xdr:to>
      <xdr:col>45</xdr:col>
      <xdr:colOff>498660</xdr:colOff>
      <xdr:row>49</xdr:row>
      <xdr:rowOff>19932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627530</xdr:colOff>
      <xdr:row>17</xdr:row>
      <xdr:rowOff>0</xdr:rowOff>
    </xdr:from>
    <xdr:to>
      <xdr:col>45</xdr:col>
      <xdr:colOff>496261</xdr:colOff>
      <xdr:row>32</xdr:row>
      <xdr:rowOff>113580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46</xdr:col>
      <xdr:colOff>291353</xdr:colOff>
      <xdr:row>0</xdr:row>
      <xdr:rowOff>33618</xdr:rowOff>
    </xdr:from>
    <xdr:to>
      <xdr:col>54</xdr:col>
      <xdr:colOff>384201</xdr:colOff>
      <xdr:row>15</xdr:row>
      <xdr:rowOff>113580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47</xdr:col>
      <xdr:colOff>0</xdr:colOff>
      <xdr:row>17</xdr:row>
      <xdr:rowOff>0</xdr:rowOff>
    </xdr:from>
    <xdr:to>
      <xdr:col>55</xdr:col>
      <xdr:colOff>92848</xdr:colOff>
      <xdr:row>32</xdr:row>
      <xdr:rowOff>113580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47</xdr:col>
      <xdr:colOff>0</xdr:colOff>
      <xdr:row>34</xdr:row>
      <xdr:rowOff>0</xdr:rowOff>
    </xdr:from>
    <xdr:to>
      <xdr:col>55</xdr:col>
      <xdr:colOff>92848</xdr:colOff>
      <xdr:row>49</xdr:row>
      <xdr:rowOff>104775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414807</xdr:colOff>
      <xdr:row>61</xdr:row>
      <xdr:rowOff>134152</xdr:rowOff>
    </xdr:from>
    <xdr:to>
      <xdr:col>34</xdr:col>
      <xdr:colOff>275231</xdr:colOff>
      <xdr:row>83</xdr:row>
      <xdr:rowOff>95492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264157" y="10078252"/>
          <a:ext cx="7889999" cy="3714190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61" y="877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1971-2018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85725</xdr:colOff>
      <xdr:row>7</xdr:row>
      <xdr:rowOff>115981</xdr:rowOff>
    </xdr:from>
    <xdr:to>
      <xdr:col>21</xdr:col>
      <xdr:colOff>180975</xdr:colOff>
      <xdr:row>26</xdr:row>
      <xdr:rowOff>160803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456079</xdr:colOff>
      <xdr:row>83</xdr:row>
      <xdr:rowOff>145115</xdr:rowOff>
    </xdr:from>
    <xdr:to>
      <xdr:col>35</xdr:col>
      <xdr:colOff>32497</xdr:colOff>
      <xdr:row>96</xdr:row>
      <xdr:rowOff>32496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1971-2018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461633</xdr:colOff>
      <xdr:row>11</xdr:row>
      <xdr:rowOff>492</xdr:rowOff>
    </xdr:from>
    <xdr:to>
      <xdr:col>23</xdr:col>
      <xdr:colOff>158146</xdr:colOff>
      <xdr:row>27</xdr:row>
      <xdr:rowOff>492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163788</xdr:colOff>
      <xdr:row>29</xdr:row>
      <xdr:rowOff>95042</xdr:rowOff>
    </xdr:from>
    <xdr:to>
      <xdr:col>16</xdr:col>
      <xdr:colOff>560525</xdr:colOff>
      <xdr:row>45</xdr:row>
      <xdr:rowOff>95043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309148</xdr:colOff>
      <xdr:row>29</xdr:row>
      <xdr:rowOff>44933</xdr:rowOff>
    </xdr:from>
    <xdr:to>
      <xdr:col>25</xdr:col>
      <xdr:colOff>4348</xdr:colOff>
      <xdr:row>45</xdr:row>
      <xdr:rowOff>71024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219076</xdr:colOff>
      <xdr:row>11</xdr:row>
      <xdr:rowOff>28575</xdr:rowOff>
    </xdr:from>
    <xdr:to>
      <xdr:col>15</xdr:col>
      <xdr:colOff>152401</xdr:colOff>
      <xdr:row>27</xdr:row>
      <xdr:rowOff>28575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57150</xdr:colOff>
      <xdr:row>5</xdr:row>
      <xdr:rowOff>19050</xdr:rowOff>
    </xdr:from>
    <xdr:to>
      <xdr:col>41</xdr:col>
      <xdr:colOff>361950</xdr:colOff>
      <xdr:row>23</xdr:row>
      <xdr:rowOff>28575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400050</xdr:colOff>
      <xdr:row>24</xdr:row>
      <xdr:rowOff>133350</xdr:rowOff>
    </xdr:from>
    <xdr:to>
      <xdr:col>37</xdr:col>
      <xdr:colOff>95250</xdr:colOff>
      <xdr:row>42</xdr:row>
      <xdr:rowOff>142875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285750</xdr:colOff>
      <xdr:row>6</xdr:row>
      <xdr:rowOff>76200</xdr:rowOff>
    </xdr:from>
    <xdr:to>
      <xdr:col>30</xdr:col>
      <xdr:colOff>323850</xdr:colOff>
      <xdr:row>23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25</xdr:row>
      <xdr:rowOff>0</xdr:rowOff>
    </xdr:from>
    <xdr:to>
      <xdr:col>29</xdr:col>
      <xdr:colOff>38100</xdr:colOff>
      <xdr:row>41</xdr:row>
      <xdr:rowOff>152400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712134</xdr:colOff>
      <xdr:row>11</xdr:row>
      <xdr:rowOff>78440</xdr:rowOff>
    </xdr:from>
    <xdr:to>
      <xdr:col>50</xdr:col>
      <xdr:colOff>72839</xdr:colOff>
      <xdr:row>35</xdr:row>
      <xdr:rowOff>7281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138314</xdr:colOff>
      <xdr:row>69</xdr:row>
      <xdr:rowOff>44823</xdr:rowOff>
    </xdr:from>
    <xdr:to>
      <xdr:col>33</xdr:col>
      <xdr:colOff>705970</xdr:colOff>
      <xdr:row>86</xdr:row>
      <xdr:rowOff>35298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13446</xdr:colOff>
      <xdr:row>69</xdr:row>
      <xdr:rowOff>58831</xdr:rowOff>
    </xdr:from>
    <xdr:to>
      <xdr:col>38</xdr:col>
      <xdr:colOff>1244413</xdr:colOff>
      <xdr:row>86</xdr:row>
      <xdr:rowOff>49306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804583</xdr:colOff>
      <xdr:row>89</xdr:row>
      <xdr:rowOff>95809</xdr:rowOff>
    </xdr:from>
    <xdr:to>
      <xdr:col>48</xdr:col>
      <xdr:colOff>187700</xdr:colOff>
      <xdr:row>107</xdr:row>
      <xdr:rowOff>10084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179297</xdr:colOff>
      <xdr:row>89</xdr:row>
      <xdr:rowOff>44824</xdr:rowOff>
    </xdr:from>
    <xdr:to>
      <xdr:col>34</xdr:col>
      <xdr:colOff>593913</xdr:colOff>
      <xdr:row>106</xdr:row>
      <xdr:rowOff>35299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336177</xdr:colOff>
      <xdr:row>94</xdr:row>
      <xdr:rowOff>112058</xdr:rowOff>
    </xdr:from>
    <xdr:to>
      <xdr:col>23</xdr:col>
      <xdr:colOff>168088</xdr:colOff>
      <xdr:row>111</xdr:row>
      <xdr:rowOff>102533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179294</xdr:colOff>
      <xdr:row>107</xdr:row>
      <xdr:rowOff>22411</xdr:rowOff>
    </xdr:from>
    <xdr:to>
      <xdr:col>34</xdr:col>
      <xdr:colOff>627530</xdr:colOff>
      <xdr:row>128</xdr:row>
      <xdr:rowOff>22412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234763</xdr:colOff>
      <xdr:row>108</xdr:row>
      <xdr:rowOff>145677</xdr:rowOff>
    </xdr:from>
    <xdr:to>
      <xdr:col>38</xdr:col>
      <xdr:colOff>1257300</xdr:colOff>
      <xdr:row>125</xdr:row>
      <xdr:rowOff>136152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100852</xdr:colOff>
      <xdr:row>90</xdr:row>
      <xdr:rowOff>111498</xdr:rowOff>
    </xdr:from>
    <xdr:to>
      <xdr:col>38</xdr:col>
      <xdr:colOff>1123950</xdr:colOff>
      <xdr:row>107</xdr:row>
      <xdr:rowOff>101973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162486</xdr:colOff>
      <xdr:row>60</xdr:row>
      <xdr:rowOff>57147</xdr:rowOff>
    </xdr:from>
    <xdr:to>
      <xdr:col>58</xdr:col>
      <xdr:colOff>240928</xdr:colOff>
      <xdr:row>77</xdr:row>
      <xdr:rowOff>133348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55471</xdr:colOff>
      <xdr:row>11</xdr:row>
      <xdr:rowOff>84604</xdr:rowOff>
    </xdr:from>
    <xdr:to>
      <xdr:col>61</xdr:col>
      <xdr:colOff>443195</xdr:colOff>
      <xdr:row>35</xdr:row>
      <xdr:rowOff>13446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88526</xdr:colOff>
      <xdr:row>11</xdr:row>
      <xdr:rowOff>26893</xdr:rowOff>
    </xdr:from>
    <xdr:to>
      <xdr:col>32</xdr:col>
      <xdr:colOff>67794</xdr:colOff>
      <xdr:row>28</xdr:row>
      <xdr:rowOff>103093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0.17624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65142" y="23386"/>
          <a:ext cx="2717716" cy="648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1999-2019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466725</xdr:colOff>
      <xdr:row>2</xdr:row>
      <xdr:rowOff>581025</xdr:rowOff>
    </xdr:from>
    <xdr:to>
      <xdr:col>26</xdr:col>
      <xdr:colOff>587749</xdr:colOff>
      <xdr:row>24</xdr:row>
      <xdr:rowOff>136711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57150</xdr:colOff>
      <xdr:row>28</xdr:row>
      <xdr:rowOff>19050</xdr:rowOff>
    </xdr:from>
    <xdr:to>
      <xdr:col>30</xdr:col>
      <xdr:colOff>178174</xdr:colOff>
      <xdr:row>50</xdr:row>
      <xdr:rowOff>155761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76200</xdr:colOff>
      <xdr:row>61</xdr:row>
      <xdr:rowOff>61705</xdr:rowOff>
    </xdr:from>
    <xdr:to>
      <xdr:col>9</xdr:col>
      <xdr:colOff>381000</xdr:colOff>
      <xdr:row>78</xdr:row>
      <xdr:rowOff>52180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256761</xdr:colOff>
      <xdr:row>10</xdr:row>
      <xdr:rowOff>72059</xdr:rowOff>
    </xdr:from>
    <xdr:to>
      <xdr:col>36</xdr:col>
      <xdr:colOff>564874</xdr:colOff>
      <xdr:row>27</xdr:row>
      <xdr:rowOff>45969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211206</xdr:colOff>
      <xdr:row>59</xdr:row>
      <xdr:rowOff>100634</xdr:rowOff>
    </xdr:from>
    <xdr:to>
      <xdr:col>21</xdr:col>
      <xdr:colOff>516006</xdr:colOff>
      <xdr:row>76</xdr:row>
      <xdr:rowOff>94837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136248</xdr:colOff>
      <xdr:row>68</xdr:row>
      <xdr:rowOff>157871</xdr:rowOff>
    </xdr:from>
    <xdr:to>
      <xdr:col>21</xdr:col>
      <xdr:colOff>190390</xdr:colOff>
      <xdr:row>69</xdr:row>
      <xdr:rowOff>14495</xdr:rowOff>
    </xdr:to>
    <xdr:cxnSp macro="">
      <xdr:nvCxnSpPr>
        <xdr:cNvPr id="9" name="Straight Connector 8"/>
        <xdr:cNvCxnSpPr/>
      </xdr:nvCxnSpPr>
      <xdr:spPr>
        <a:xfrm flipV="1">
          <a:off x="11213823" y="11016371"/>
          <a:ext cx="3711742" cy="18549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0.17315</cdr:x>
      <cdr:y>0</cdr:y>
    </cdr:from>
    <cdr:to>
      <cdr:x>0.53807</cdr:x>
      <cdr:y>0.15867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87576" y="0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1971-2020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0.63958</cdr:x>
      <cdr:y>0.07986</cdr:y>
    </cdr:from>
    <cdr:to>
      <cdr:x>0.91042</cdr:x>
      <cdr:y>0.29514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24175" y="219075"/>
          <a:ext cx="1238250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0.21667</cdr:x>
      <cdr:y>0.20486</cdr:y>
    </cdr:from>
    <cdr:to>
      <cdr:x>0.97292</cdr:x>
      <cdr:y>0.93403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90600" y="561975"/>
          <a:ext cx="3457575" cy="2000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0.15833</cdr:x>
      <cdr:y>0.04514</cdr:y>
    </cdr:from>
    <cdr:to>
      <cdr:x>0.50208</cdr:x>
      <cdr:y>0.32861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27557" y="126688"/>
          <a:ext cx="1579597" cy="79558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 u="sng"/>
            <a:t>Yield at 80 lb N/ac</a:t>
          </a:r>
        </a:p>
        <a:p xmlns:a="http://schemas.openxmlformats.org/drawingml/2006/main">
          <a:r>
            <a:rPr lang="en-US" sz="1100"/>
            <a:t>Min	23</a:t>
          </a:r>
        </a:p>
        <a:p xmlns:a="http://schemas.openxmlformats.org/drawingml/2006/main">
          <a:r>
            <a:rPr lang="en-US" sz="1100"/>
            <a:t>Max	89</a:t>
          </a:r>
          <a:br>
            <a:rPr lang="en-US" sz="1100"/>
          </a:br>
          <a:r>
            <a:rPr lang="en-US" sz="1100"/>
            <a:t>Average	45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257734</xdr:colOff>
      <xdr:row>59</xdr:row>
      <xdr:rowOff>84043</xdr:rowOff>
    </xdr:from>
    <xdr:to>
      <xdr:col>15</xdr:col>
      <xdr:colOff>56029</xdr:colOff>
      <xdr:row>76</xdr:row>
      <xdr:rowOff>145676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61073</xdr:colOff>
      <xdr:row>4</xdr:row>
      <xdr:rowOff>22412</xdr:rowOff>
    </xdr:from>
    <xdr:to>
      <xdr:col>38</xdr:col>
      <xdr:colOff>218235</xdr:colOff>
      <xdr:row>23</xdr:row>
      <xdr:rowOff>89087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16</xdr:row>
      <xdr:rowOff>76200</xdr:rowOff>
    </xdr:from>
    <xdr:to>
      <xdr:col>15</xdr:col>
      <xdr:colOff>276225</xdr:colOff>
      <xdr:row>33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285750</xdr:colOff>
      <xdr:row>34</xdr:row>
      <xdr:rowOff>133356</xdr:rowOff>
    </xdr:from>
    <xdr:to>
      <xdr:col>15</xdr:col>
      <xdr:colOff>276225</xdr:colOff>
      <xdr:row>51</xdr:row>
      <xdr:rowOff>123831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195262</xdr:colOff>
      <xdr:row>1410</xdr:row>
      <xdr:rowOff>38100</xdr:rowOff>
    </xdr:from>
    <xdr:to>
      <xdr:col>15</xdr:col>
      <xdr:colOff>328612</xdr:colOff>
      <xdr:row>1427</xdr:row>
      <xdr:rowOff>28575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1427</xdr:row>
      <xdr:rowOff>152400</xdr:rowOff>
    </xdr:from>
    <xdr:to>
      <xdr:col>15</xdr:col>
      <xdr:colOff>352425</xdr:colOff>
      <xdr:row>1444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381000</xdr:colOff>
      <xdr:row>1446</xdr:row>
      <xdr:rowOff>19050</xdr:rowOff>
    </xdr:from>
    <xdr:to>
      <xdr:col>15</xdr:col>
      <xdr:colOff>514350</xdr:colOff>
      <xdr:row>1463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0</xdr:row>
      <xdr:rowOff>76200</xdr:rowOff>
    </xdr:from>
    <xdr:to>
      <xdr:col>19</xdr:col>
      <xdr:colOff>647700</xdr:colOff>
      <xdr:row>14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219075</xdr:colOff>
      <xdr:row>14</xdr:row>
      <xdr:rowOff>76200</xdr:rowOff>
    </xdr:from>
    <xdr:to>
      <xdr:col>19</xdr:col>
      <xdr:colOff>600075</xdr:colOff>
      <xdr:row>28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801779</xdr:colOff>
      <xdr:row>52</xdr:row>
      <xdr:rowOff>197223</xdr:rowOff>
    </xdr:from>
    <xdr:to>
      <xdr:col>32</xdr:col>
      <xdr:colOff>563654</xdr:colOff>
      <xdr:row>69</xdr:row>
      <xdr:rowOff>14567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305361</xdr:colOff>
      <xdr:row>70</xdr:row>
      <xdr:rowOff>48185</xdr:rowOff>
    </xdr:from>
    <xdr:to>
      <xdr:col>33</xdr:col>
      <xdr:colOff>67236</xdr:colOff>
      <xdr:row>85</xdr:row>
      <xdr:rowOff>145677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616323</xdr:colOff>
      <xdr:row>39</xdr:row>
      <xdr:rowOff>163606</xdr:rowOff>
    </xdr:from>
    <xdr:to>
      <xdr:col>17</xdr:col>
      <xdr:colOff>672352</xdr:colOff>
      <xdr:row>53</xdr:row>
      <xdr:rowOff>82923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403412</xdr:colOff>
      <xdr:row>39</xdr:row>
      <xdr:rowOff>174811</xdr:rowOff>
    </xdr:from>
    <xdr:to>
      <xdr:col>12</xdr:col>
      <xdr:colOff>571500</xdr:colOff>
      <xdr:row>53</xdr:row>
      <xdr:rowOff>94128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573698</xdr:colOff>
      <xdr:row>2</xdr:row>
      <xdr:rowOff>152033</xdr:rowOff>
    </xdr:from>
    <xdr:to>
      <xdr:col>22</xdr:col>
      <xdr:colOff>270363</xdr:colOff>
      <xdr:row>19</xdr:row>
      <xdr:rowOff>142509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27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27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629900" y="9420225"/>
          <a:ext cx="9330018" cy="4181475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37</xdr:col>
      <xdr:colOff>505094</xdr:colOff>
      <xdr:row>5</xdr:row>
      <xdr:rowOff>1463</xdr:rowOff>
    </xdr:from>
    <xdr:to>
      <xdr:col>46</xdr:col>
      <xdr:colOff>292231</xdr:colOff>
      <xdr:row>25</xdr:row>
      <xdr:rowOff>135570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27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780429</xdr:colOff>
      <xdr:row>82</xdr:row>
      <xdr:rowOff>28575</xdr:rowOff>
    </xdr:from>
    <xdr:to>
      <xdr:col>30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25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534545</xdr:colOff>
      <xdr:row>155</xdr:row>
      <xdr:rowOff>126530</xdr:rowOff>
    </xdr:from>
    <xdr:to>
      <xdr:col>19</xdr:col>
      <xdr:colOff>429186</xdr:colOff>
      <xdr:row>173</xdr:row>
      <xdr:rowOff>41560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36</xdr:col>
      <xdr:colOff>604631</xdr:colOff>
      <xdr:row>78</xdr:row>
      <xdr:rowOff>148113</xdr:rowOff>
    </xdr:from>
    <xdr:to>
      <xdr:col>45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190500</xdr:colOff>
      <xdr:row>42</xdr:row>
      <xdr:rowOff>12326</xdr:rowOff>
    </xdr:from>
    <xdr:to>
      <xdr:col>27</xdr:col>
      <xdr:colOff>930088</xdr:colOff>
      <xdr:row>58</xdr:row>
      <xdr:rowOff>88526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K2749"/>
  <sheetViews>
    <sheetView tabSelected="1" zoomScaleNormal="100" workbookViewId="0">
      <pane ySplit="3" topLeftCell="A2641" activePane="bottomLeft" state="frozen"/>
      <selection activeCell="Z6" sqref="Z6"/>
      <selection pane="bottomLeft" activeCell="E2582" sqref="E2582:H2749"/>
    </sheetView>
  </sheetViews>
  <sheetFormatPr defaultRowHeight="12.75"/>
  <cols>
    <col min="3" max="3" width="12.7109375" customWidth="1"/>
    <col min="4" max="4" width="12.85546875" customWidth="1"/>
    <col min="8" max="8" width="13.2851562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style="14" customWidth="1"/>
  </cols>
  <sheetData>
    <row r="1" spans="1:31">
      <c r="E1" s="177" t="s">
        <v>21</v>
      </c>
      <c r="F1" s="177"/>
      <c r="G1" s="177"/>
      <c r="H1" s="177"/>
      <c r="I1" s="177"/>
      <c r="J1" s="29"/>
      <c r="K1" s="29"/>
    </row>
    <row r="2" spans="1:31">
      <c r="H2" s="389" t="s">
        <v>705</v>
      </c>
      <c r="N2" s="143" t="s">
        <v>140</v>
      </c>
      <c r="O2" s="143" t="s">
        <v>142</v>
      </c>
      <c r="P2" s="143" t="s">
        <v>141</v>
      </c>
      <c r="Q2" s="143" t="s">
        <v>141</v>
      </c>
      <c r="T2" s="339"/>
      <c r="U2" s="339"/>
      <c r="X2" s="341"/>
      <c r="Y2" s="341" t="s">
        <v>118</v>
      </c>
      <c r="Z2" s="342"/>
      <c r="AA2" s="342" t="s">
        <v>118</v>
      </c>
      <c r="AB2" s="343"/>
      <c r="AC2" s="343"/>
      <c r="AD2" s="344"/>
      <c r="AE2" s="344"/>
    </row>
    <row r="3" spans="1:31">
      <c r="A3" s="345" t="s">
        <v>103</v>
      </c>
      <c r="B3" s="346" t="s">
        <v>90</v>
      </c>
      <c r="C3" s="346" t="s">
        <v>155</v>
      </c>
      <c r="D3" s="346" t="s">
        <v>156</v>
      </c>
      <c r="E3" s="346" t="s">
        <v>5</v>
      </c>
      <c r="F3" s="346" t="s">
        <v>6</v>
      </c>
      <c r="G3" s="346" t="s">
        <v>7</v>
      </c>
      <c r="H3" s="390" t="s">
        <v>8</v>
      </c>
      <c r="I3" s="346" t="s">
        <v>9</v>
      </c>
      <c r="J3" s="347" t="s">
        <v>10</v>
      </c>
      <c r="K3" s="347" t="s">
        <v>11</v>
      </c>
      <c r="L3" s="347" t="s">
        <v>12</v>
      </c>
      <c r="M3" s="347" t="s">
        <v>14</v>
      </c>
      <c r="N3" s="347" t="s">
        <v>15</v>
      </c>
      <c r="O3" s="347" t="s">
        <v>16</v>
      </c>
      <c r="P3" s="347" t="s">
        <v>19</v>
      </c>
      <c r="Q3" s="347" t="s">
        <v>20</v>
      </c>
      <c r="R3" s="347" t="s">
        <v>18</v>
      </c>
      <c r="S3" s="348" t="s">
        <v>13</v>
      </c>
      <c r="T3" s="339" t="s">
        <v>225</v>
      </c>
      <c r="U3" s="339" t="s">
        <v>226</v>
      </c>
      <c r="V3" s="143" t="s">
        <v>227</v>
      </c>
      <c r="W3" s="143" t="s">
        <v>228</v>
      </c>
      <c r="X3" s="340" t="s">
        <v>229</v>
      </c>
      <c r="Y3" s="341" t="s">
        <v>230</v>
      </c>
      <c r="Z3" s="342" t="s">
        <v>162</v>
      </c>
      <c r="AA3" s="342" t="s">
        <v>289</v>
      </c>
      <c r="AB3" s="343" t="s">
        <v>163</v>
      </c>
      <c r="AC3" s="343" t="s">
        <v>118</v>
      </c>
      <c r="AD3" s="344" t="s">
        <v>152</v>
      </c>
      <c r="AE3" s="344" t="s">
        <v>118</v>
      </c>
    </row>
    <row r="4" spans="1:31">
      <c r="A4" s="352" t="s">
        <v>375</v>
      </c>
      <c r="B4" s="352" t="s">
        <v>376</v>
      </c>
      <c r="C4" s="352" t="s">
        <v>377</v>
      </c>
      <c r="D4" s="352" t="s">
        <v>377</v>
      </c>
      <c r="E4" s="352" t="s">
        <v>283</v>
      </c>
      <c r="F4" s="352" t="s">
        <v>292</v>
      </c>
      <c r="G4" s="352" t="s">
        <v>1</v>
      </c>
      <c r="H4" s="352" t="s">
        <v>284</v>
      </c>
      <c r="I4" s="352" t="s">
        <v>293</v>
      </c>
      <c r="J4" s="353" t="s">
        <v>378</v>
      </c>
      <c r="K4" s="353" t="s">
        <v>379</v>
      </c>
      <c r="L4" s="353" t="s">
        <v>380</v>
      </c>
      <c r="M4" s="353" t="s">
        <v>384</v>
      </c>
      <c r="N4" s="353" t="s">
        <v>382</v>
      </c>
      <c r="O4" s="353" t="s">
        <v>383</v>
      </c>
      <c r="P4" s="353" t="s">
        <v>381</v>
      </c>
      <c r="Q4" s="353" t="s">
        <v>385</v>
      </c>
      <c r="R4" s="353" t="s">
        <v>386</v>
      </c>
      <c r="S4" s="353" t="s">
        <v>387</v>
      </c>
      <c r="T4" s="339" t="s">
        <v>388</v>
      </c>
      <c r="U4" s="339" t="s">
        <v>389</v>
      </c>
      <c r="V4" s="143" t="s">
        <v>390</v>
      </c>
      <c r="W4" s="143" t="s">
        <v>391</v>
      </c>
      <c r="X4" s="340" t="s">
        <v>392</v>
      </c>
      <c r="Y4" s="341" t="s">
        <v>393</v>
      </c>
      <c r="Z4" s="342" t="s">
        <v>394</v>
      </c>
      <c r="AA4" s="342" t="s">
        <v>395</v>
      </c>
      <c r="AB4" s="343" t="s">
        <v>396</v>
      </c>
      <c r="AC4" s="343" t="s">
        <v>397</v>
      </c>
      <c r="AD4" s="344" t="s">
        <v>398</v>
      </c>
      <c r="AE4" s="344" t="s">
        <v>399</v>
      </c>
    </row>
    <row r="5" spans="1:31">
      <c r="A5" t="s">
        <v>109</v>
      </c>
      <c r="B5" t="s">
        <v>131</v>
      </c>
      <c r="C5" s="216" t="s">
        <v>223</v>
      </c>
      <c r="D5" s="216" t="s">
        <v>223</v>
      </c>
      <c r="E5">
        <v>1971</v>
      </c>
      <c r="F5">
        <v>1</v>
      </c>
      <c r="G5">
        <v>1</v>
      </c>
      <c r="H5">
        <v>31.4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s="14" t="s">
        <v>17</v>
      </c>
      <c r="Y5" s="14" t="s">
        <v>17</v>
      </c>
      <c r="Z5" s="14" t="s">
        <v>17</v>
      </c>
      <c r="AA5" s="14" t="s">
        <v>17</v>
      </c>
      <c r="AB5" s="14" t="s">
        <v>17</v>
      </c>
      <c r="AC5" s="14" t="s">
        <v>17</v>
      </c>
      <c r="AD5" s="14" t="s">
        <v>17</v>
      </c>
      <c r="AE5" s="14" t="s">
        <v>17</v>
      </c>
    </row>
    <row r="6" spans="1:31">
      <c r="A6" t="s">
        <v>109</v>
      </c>
      <c r="B6" t="s">
        <v>131</v>
      </c>
      <c r="C6" s="216" t="s">
        <v>223</v>
      </c>
      <c r="D6" s="216" t="s">
        <v>223</v>
      </c>
      <c r="E6">
        <v>1971</v>
      </c>
      <c r="F6">
        <v>1</v>
      </c>
      <c r="G6">
        <v>2</v>
      </c>
      <c r="H6">
        <v>34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s="14" t="s">
        <v>17</v>
      </c>
      <c r="Y6" s="14" t="s">
        <v>17</v>
      </c>
      <c r="Z6" s="14" t="s">
        <v>17</v>
      </c>
      <c r="AA6" s="14" t="s">
        <v>17</v>
      </c>
      <c r="AB6" s="14" t="s">
        <v>17</v>
      </c>
      <c r="AC6" s="14" t="s">
        <v>17</v>
      </c>
      <c r="AD6" s="14" t="s">
        <v>17</v>
      </c>
      <c r="AE6" s="14" t="s">
        <v>17</v>
      </c>
    </row>
    <row r="7" spans="1:31">
      <c r="A7" t="s">
        <v>109</v>
      </c>
      <c r="B7" t="s">
        <v>131</v>
      </c>
      <c r="C7" s="216" t="s">
        <v>223</v>
      </c>
      <c r="D7" s="216" t="s">
        <v>223</v>
      </c>
      <c r="E7">
        <v>1971</v>
      </c>
      <c r="F7">
        <v>1</v>
      </c>
      <c r="G7">
        <v>3</v>
      </c>
      <c r="H7">
        <v>37.799999999999997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s="14" t="s">
        <v>17</v>
      </c>
      <c r="Y7" s="14" t="s">
        <v>17</v>
      </c>
      <c r="Z7" s="14" t="s">
        <v>17</v>
      </c>
      <c r="AA7" s="14" t="s">
        <v>17</v>
      </c>
      <c r="AB7" s="14" t="s">
        <v>17</v>
      </c>
      <c r="AC7" s="14" t="s">
        <v>17</v>
      </c>
      <c r="AD7" s="14" t="s">
        <v>17</v>
      </c>
      <c r="AE7" s="14" t="s">
        <v>17</v>
      </c>
    </row>
    <row r="8" spans="1:31">
      <c r="A8" t="s">
        <v>109</v>
      </c>
      <c r="B8" t="s">
        <v>131</v>
      </c>
      <c r="C8" s="216" t="s">
        <v>223</v>
      </c>
      <c r="D8" s="216" t="s">
        <v>223</v>
      </c>
      <c r="E8">
        <v>1971</v>
      </c>
      <c r="F8">
        <v>1</v>
      </c>
      <c r="G8">
        <v>4</v>
      </c>
      <c r="H8">
        <v>27.8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s="14" t="s">
        <v>17</v>
      </c>
      <c r="Y8" s="14" t="s">
        <v>17</v>
      </c>
      <c r="Z8" s="14" t="s">
        <v>17</v>
      </c>
      <c r="AA8" s="14" t="s">
        <v>17</v>
      </c>
      <c r="AB8" s="14" t="s">
        <v>17</v>
      </c>
      <c r="AC8" s="14" t="s">
        <v>17</v>
      </c>
      <c r="AD8" s="14" t="s">
        <v>17</v>
      </c>
      <c r="AE8" s="14" t="s">
        <v>17</v>
      </c>
    </row>
    <row r="9" spans="1:31">
      <c r="A9" t="s">
        <v>109</v>
      </c>
      <c r="B9" t="s">
        <v>131</v>
      </c>
      <c r="C9" s="216" t="s">
        <v>223</v>
      </c>
      <c r="D9" s="216" t="s">
        <v>223</v>
      </c>
      <c r="E9">
        <v>1971</v>
      </c>
      <c r="F9">
        <v>1</v>
      </c>
      <c r="G9">
        <v>5</v>
      </c>
      <c r="H9">
        <v>35.799999999999997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s="14" t="s">
        <v>17</v>
      </c>
      <c r="Y9" s="14" t="s">
        <v>17</v>
      </c>
      <c r="Z9" s="14" t="s">
        <v>17</v>
      </c>
      <c r="AA9" s="14" t="s">
        <v>17</v>
      </c>
      <c r="AB9" s="14" t="s">
        <v>17</v>
      </c>
      <c r="AC9" s="14" t="s">
        <v>17</v>
      </c>
      <c r="AD9" s="14" t="s">
        <v>17</v>
      </c>
      <c r="AE9" s="14" t="s">
        <v>17</v>
      </c>
    </row>
    <row r="10" spans="1:31">
      <c r="A10" t="s">
        <v>109</v>
      </c>
      <c r="B10" t="s">
        <v>131</v>
      </c>
      <c r="C10" s="216" t="s">
        <v>223</v>
      </c>
      <c r="D10" s="216" t="s">
        <v>223</v>
      </c>
      <c r="E10">
        <v>1971</v>
      </c>
      <c r="F10">
        <v>1</v>
      </c>
      <c r="G10">
        <v>6</v>
      </c>
      <c r="H10">
        <v>32.4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s="14" t="s">
        <v>17</v>
      </c>
      <c r="Y10" s="14" t="s">
        <v>17</v>
      </c>
      <c r="Z10" s="14" t="s">
        <v>17</v>
      </c>
      <c r="AA10" s="14" t="s">
        <v>17</v>
      </c>
      <c r="AB10" s="14" t="s">
        <v>17</v>
      </c>
      <c r="AC10" s="14" t="s">
        <v>17</v>
      </c>
      <c r="AD10" s="14" t="s">
        <v>17</v>
      </c>
      <c r="AE10" s="14" t="s">
        <v>17</v>
      </c>
    </row>
    <row r="11" spans="1:31">
      <c r="A11" t="s">
        <v>109</v>
      </c>
      <c r="B11" t="s">
        <v>131</v>
      </c>
      <c r="C11" s="216" t="s">
        <v>223</v>
      </c>
      <c r="D11" s="216" t="s">
        <v>223</v>
      </c>
      <c r="E11">
        <v>1971</v>
      </c>
      <c r="F11">
        <v>1</v>
      </c>
      <c r="G11">
        <v>7</v>
      </c>
      <c r="H11">
        <v>35.200000000000003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s="14" t="s">
        <v>17</v>
      </c>
      <c r="Y11" s="14" t="s">
        <v>17</v>
      </c>
      <c r="Z11" s="14" t="s">
        <v>17</v>
      </c>
      <c r="AA11" s="14" t="s">
        <v>17</v>
      </c>
      <c r="AB11" s="14" t="s">
        <v>17</v>
      </c>
      <c r="AC11" s="14" t="s">
        <v>17</v>
      </c>
      <c r="AD11" s="14" t="s">
        <v>17</v>
      </c>
      <c r="AE11" s="14" t="s">
        <v>17</v>
      </c>
    </row>
    <row r="12" spans="1:31">
      <c r="A12" t="s">
        <v>109</v>
      </c>
      <c r="B12" t="s">
        <v>131</v>
      </c>
      <c r="C12" s="216" t="s">
        <v>223</v>
      </c>
      <c r="D12" s="216" t="s">
        <v>223</v>
      </c>
      <c r="E12">
        <v>1971</v>
      </c>
      <c r="F12">
        <v>1</v>
      </c>
      <c r="G12">
        <v>8</v>
      </c>
      <c r="H12">
        <v>28.7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s="14" t="s">
        <v>17</v>
      </c>
      <c r="Y12" s="14" t="s">
        <v>17</v>
      </c>
      <c r="Z12" s="14" t="s">
        <v>17</v>
      </c>
      <c r="AA12" s="14" t="s">
        <v>17</v>
      </c>
      <c r="AB12" s="14" t="s">
        <v>17</v>
      </c>
      <c r="AC12" s="14" t="s">
        <v>17</v>
      </c>
      <c r="AD12" s="14" t="s">
        <v>17</v>
      </c>
      <c r="AE12" s="14" t="s">
        <v>17</v>
      </c>
    </row>
    <row r="13" spans="1:31">
      <c r="A13" t="s">
        <v>109</v>
      </c>
      <c r="B13" t="s">
        <v>131</v>
      </c>
      <c r="C13" s="216" t="s">
        <v>223</v>
      </c>
      <c r="D13" s="216" t="s">
        <v>223</v>
      </c>
      <c r="E13">
        <v>1971</v>
      </c>
      <c r="F13">
        <v>1</v>
      </c>
      <c r="G13">
        <v>9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s="14" t="s">
        <v>17</v>
      </c>
      <c r="Y13" s="14" t="s">
        <v>17</v>
      </c>
      <c r="Z13" s="14" t="s">
        <v>17</v>
      </c>
      <c r="AA13" s="14" t="s">
        <v>17</v>
      </c>
      <c r="AB13" s="14" t="s">
        <v>17</v>
      </c>
      <c r="AC13" s="14" t="s">
        <v>17</v>
      </c>
      <c r="AD13" s="14" t="s">
        <v>17</v>
      </c>
      <c r="AE13" s="14" t="s">
        <v>17</v>
      </c>
    </row>
    <row r="14" spans="1:31">
      <c r="A14" t="s">
        <v>109</v>
      </c>
      <c r="B14" t="s">
        <v>131</v>
      </c>
      <c r="C14" s="216" t="s">
        <v>223</v>
      </c>
      <c r="D14" s="216" t="s">
        <v>223</v>
      </c>
      <c r="E14">
        <v>1971</v>
      </c>
      <c r="F14">
        <v>1</v>
      </c>
      <c r="G14">
        <v>10</v>
      </c>
      <c r="H14">
        <v>30.2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s="14" t="s">
        <v>17</v>
      </c>
      <c r="Y14" s="14" t="s">
        <v>17</v>
      </c>
      <c r="Z14" s="14" t="s">
        <v>17</v>
      </c>
      <c r="AA14" s="14" t="s">
        <v>17</v>
      </c>
      <c r="AB14" s="14" t="s">
        <v>17</v>
      </c>
      <c r="AC14" s="14" t="s">
        <v>17</v>
      </c>
      <c r="AD14" s="14" t="s">
        <v>17</v>
      </c>
      <c r="AE14" s="14" t="s">
        <v>17</v>
      </c>
    </row>
    <row r="15" spans="1:31">
      <c r="A15" t="s">
        <v>109</v>
      </c>
      <c r="B15" t="s">
        <v>131</v>
      </c>
      <c r="C15" s="216" t="s">
        <v>223</v>
      </c>
      <c r="D15" s="216" t="s">
        <v>223</v>
      </c>
      <c r="E15">
        <v>1971</v>
      </c>
      <c r="F15">
        <v>1</v>
      </c>
      <c r="G15">
        <v>11</v>
      </c>
      <c r="H15">
        <v>35.200000000000003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s="14" t="s">
        <v>17</v>
      </c>
      <c r="Y15" s="14" t="s">
        <v>17</v>
      </c>
      <c r="Z15" s="14" t="s">
        <v>17</v>
      </c>
      <c r="AA15" s="14" t="s">
        <v>17</v>
      </c>
      <c r="AB15" s="14" t="s">
        <v>17</v>
      </c>
      <c r="AC15" s="14" t="s">
        <v>17</v>
      </c>
      <c r="AD15" s="14" t="s">
        <v>17</v>
      </c>
      <c r="AE15" s="14" t="s">
        <v>17</v>
      </c>
    </row>
    <row r="16" spans="1:31">
      <c r="A16" t="s">
        <v>109</v>
      </c>
      <c r="B16" t="s">
        <v>131</v>
      </c>
      <c r="C16" s="216" t="s">
        <v>223</v>
      </c>
      <c r="D16" s="216" t="s">
        <v>223</v>
      </c>
      <c r="E16">
        <v>1971</v>
      </c>
      <c r="F16">
        <v>1</v>
      </c>
      <c r="G16">
        <v>12</v>
      </c>
      <c r="H16">
        <v>40.5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s="14" t="s">
        <v>17</v>
      </c>
      <c r="Y16" s="14" t="s">
        <v>17</v>
      </c>
      <c r="Z16" s="14" t="s">
        <v>17</v>
      </c>
      <c r="AA16" s="14" t="s">
        <v>17</v>
      </c>
      <c r="AB16" s="14" t="s">
        <v>17</v>
      </c>
      <c r="AC16" s="14" t="s">
        <v>17</v>
      </c>
      <c r="AD16" s="14" t="s">
        <v>17</v>
      </c>
      <c r="AE16" s="14" t="s">
        <v>17</v>
      </c>
    </row>
    <row r="17" spans="1:31">
      <c r="A17" t="s">
        <v>109</v>
      </c>
      <c r="B17" t="s">
        <v>131</v>
      </c>
      <c r="C17" s="216" t="s">
        <v>223</v>
      </c>
      <c r="D17" s="216" t="s">
        <v>223</v>
      </c>
      <c r="E17">
        <v>1971</v>
      </c>
      <c r="F17">
        <v>1</v>
      </c>
      <c r="G17">
        <v>13</v>
      </c>
      <c r="H17">
        <v>42.2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s="14" t="s">
        <v>17</v>
      </c>
      <c r="Y17" s="14" t="s">
        <v>17</v>
      </c>
      <c r="Z17" s="14" t="s">
        <v>17</v>
      </c>
      <c r="AA17" s="14" t="s">
        <v>17</v>
      </c>
      <c r="AB17" s="14" t="s">
        <v>17</v>
      </c>
      <c r="AC17" s="14" t="s">
        <v>17</v>
      </c>
      <c r="AD17" s="14" t="s">
        <v>17</v>
      </c>
      <c r="AE17" s="14" t="s">
        <v>17</v>
      </c>
    </row>
    <row r="18" spans="1:31">
      <c r="A18" t="s">
        <v>109</v>
      </c>
      <c r="B18" t="s">
        <v>131</v>
      </c>
      <c r="C18" s="216" t="s">
        <v>223</v>
      </c>
      <c r="D18" s="216" t="s">
        <v>223</v>
      </c>
      <c r="E18">
        <v>1971</v>
      </c>
      <c r="F18">
        <v>1</v>
      </c>
      <c r="G18">
        <v>14</v>
      </c>
      <c r="H18">
        <v>31.9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s="14" t="s">
        <v>17</v>
      </c>
      <c r="Y18" s="14" t="s">
        <v>17</v>
      </c>
      <c r="Z18" s="14" t="s">
        <v>17</v>
      </c>
      <c r="AA18" s="14" t="s">
        <v>17</v>
      </c>
      <c r="AB18" s="14" t="s">
        <v>17</v>
      </c>
      <c r="AC18" s="14" t="s">
        <v>17</v>
      </c>
      <c r="AD18" s="14" t="s">
        <v>17</v>
      </c>
      <c r="AE18" s="14" t="s">
        <v>17</v>
      </c>
    </row>
    <row r="19" spans="1:31">
      <c r="A19" t="s">
        <v>109</v>
      </c>
      <c r="B19" t="s">
        <v>131</v>
      </c>
      <c r="C19" s="216" t="s">
        <v>223</v>
      </c>
      <c r="D19" s="216" t="s">
        <v>223</v>
      </c>
      <c r="E19">
        <v>1971</v>
      </c>
      <c r="F19">
        <v>2</v>
      </c>
      <c r="G19">
        <v>1</v>
      </c>
      <c r="H19">
        <v>33.4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s="14" t="s">
        <v>17</v>
      </c>
      <c r="Y19" s="14" t="s">
        <v>17</v>
      </c>
      <c r="Z19" s="14" t="s">
        <v>17</v>
      </c>
      <c r="AA19" s="14" t="s">
        <v>17</v>
      </c>
      <c r="AB19" s="14" t="s">
        <v>17</v>
      </c>
      <c r="AC19" s="14" t="s">
        <v>17</v>
      </c>
      <c r="AD19" s="14" t="s">
        <v>17</v>
      </c>
      <c r="AE19" s="14" t="s">
        <v>17</v>
      </c>
    </row>
    <row r="20" spans="1:31">
      <c r="A20" t="s">
        <v>109</v>
      </c>
      <c r="B20" t="s">
        <v>131</v>
      </c>
      <c r="C20" s="216" t="s">
        <v>223</v>
      </c>
      <c r="D20" s="216" t="s">
        <v>223</v>
      </c>
      <c r="E20">
        <v>1971</v>
      </c>
      <c r="F20">
        <v>2</v>
      </c>
      <c r="G20">
        <v>2</v>
      </c>
      <c r="H20">
        <v>36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s="14" t="s">
        <v>17</v>
      </c>
      <c r="Y20" s="14" t="s">
        <v>17</v>
      </c>
      <c r="Z20" s="14" t="s">
        <v>17</v>
      </c>
      <c r="AA20" s="14" t="s">
        <v>17</v>
      </c>
      <c r="AB20" s="14" t="s">
        <v>17</v>
      </c>
      <c r="AC20" s="14" t="s">
        <v>17</v>
      </c>
      <c r="AD20" s="14" t="s">
        <v>17</v>
      </c>
      <c r="AE20" s="14" t="s">
        <v>17</v>
      </c>
    </row>
    <row r="21" spans="1:31">
      <c r="A21" t="s">
        <v>109</v>
      </c>
      <c r="B21" t="s">
        <v>131</v>
      </c>
      <c r="C21" s="216" t="s">
        <v>223</v>
      </c>
      <c r="D21" s="216" t="s">
        <v>223</v>
      </c>
      <c r="E21">
        <v>1971</v>
      </c>
      <c r="F21">
        <v>2</v>
      </c>
      <c r="G21">
        <v>3</v>
      </c>
      <c r="H21">
        <v>33.299999999999997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s="14" t="s">
        <v>17</v>
      </c>
      <c r="Y21" s="14" t="s">
        <v>17</v>
      </c>
      <c r="Z21" s="14" t="s">
        <v>17</v>
      </c>
      <c r="AA21" s="14" t="s">
        <v>17</v>
      </c>
      <c r="AB21" s="14" t="s">
        <v>17</v>
      </c>
      <c r="AC21" s="14" t="s">
        <v>17</v>
      </c>
      <c r="AD21" s="14" t="s">
        <v>17</v>
      </c>
      <c r="AE21" s="14" t="s">
        <v>17</v>
      </c>
    </row>
    <row r="22" spans="1:31">
      <c r="A22" t="s">
        <v>109</v>
      </c>
      <c r="B22" t="s">
        <v>131</v>
      </c>
      <c r="C22" s="216" t="s">
        <v>223</v>
      </c>
      <c r="D22" s="216" t="s">
        <v>223</v>
      </c>
      <c r="E22">
        <v>1971</v>
      </c>
      <c r="F22">
        <v>2</v>
      </c>
      <c r="G22">
        <v>4</v>
      </c>
      <c r="H22">
        <v>35.4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s="14" t="s">
        <v>17</v>
      </c>
      <c r="Y22" s="14" t="s">
        <v>17</v>
      </c>
      <c r="Z22" s="14" t="s">
        <v>17</v>
      </c>
      <c r="AA22" s="14" t="s">
        <v>17</v>
      </c>
      <c r="AB22" s="14" t="s">
        <v>17</v>
      </c>
      <c r="AC22" s="14" t="s">
        <v>17</v>
      </c>
      <c r="AD22" s="14" t="s">
        <v>17</v>
      </c>
      <c r="AE22" s="14" t="s">
        <v>17</v>
      </c>
    </row>
    <row r="23" spans="1:31">
      <c r="A23" t="s">
        <v>109</v>
      </c>
      <c r="B23" t="s">
        <v>131</v>
      </c>
      <c r="C23" s="216" t="s">
        <v>223</v>
      </c>
      <c r="D23" s="216" t="s">
        <v>223</v>
      </c>
      <c r="E23">
        <v>1971</v>
      </c>
      <c r="F23">
        <v>2</v>
      </c>
      <c r="G23">
        <v>5</v>
      </c>
      <c r="H23">
        <v>32.4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s="14" t="s">
        <v>17</v>
      </c>
      <c r="Y23" s="14" t="s">
        <v>17</v>
      </c>
      <c r="Z23" s="14" t="s">
        <v>17</v>
      </c>
      <c r="AA23" s="14" t="s">
        <v>17</v>
      </c>
      <c r="AB23" s="14" t="s">
        <v>17</v>
      </c>
      <c r="AC23" s="14" t="s">
        <v>17</v>
      </c>
      <c r="AD23" s="14" t="s">
        <v>17</v>
      </c>
      <c r="AE23" s="14" t="s">
        <v>17</v>
      </c>
    </row>
    <row r="24" spans="1:31">
      <c r="A24" t="s">
        <v>109</v>
      </c>
      <c r="B24" t="s">
        <v>131</v>
      </c>
      <c r="C24" s="216" t="s">
        <v>223</v>
      </c>
      <c r="D24" s="216" t="s">
        <v>223</v>
      </c>
      <c r="E24">
        <v>1971</v>
      </c>
      <c r="F24">
        <v>2</v>
      </c>
      <c r="G24">
        <v>6</v>
      </c>
      <c r="H24">
        <v>37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s="14" t="s">
        <v>17</v>
      </c>
      <c r="Y24" s="14" t="s">
        <v>17</v>
      </c>
      <c r="Z24" s="14" t="s">
        <v>17</v>
      </c>
      <c r="AA24" s="14" t="s">
        <v>17</v>
      </c>
      <c r="AB24" s="14" t="s">
        <v>17</v>
      </c>
      <c r="AC24" s="14" t="s">
        <v>17</v>
      </c>
      <c r="AD24" s="14" t="s">
        <v>17</v>
      </c>
      <c r="AE24" s="14" t="s">
        <v>17</v>
      </c>
    </row>
    <row r="25" spans="1:31">
      <c r="A25" t="s">
        <v>109</v>
      </c>
      <c r="B25" t="s">
        <v>131</v>
      </c>
      <c r="C25" s="216" t="s">
        <v>223</v>
      </c>
      <c r="D25" s="216" t="s">
        <v>223</v>
      </c>
      <c r="E25">
        <v>1971</v>
      </c>
      <c r="F25">
        <v>2</v>
      </c>
      <c r="G25">
        <v>7</v>
      </c>
      <c r="H25">
        <v>38.1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s="14" t="s">
        <v>17</v>
      </c>
      <c r="Y25" s="14" t="s">
        <v>17</v>
      </c>
      <c r="Z25" s="14" t="s">
        <v>17</v>
      </c>
      <c r="AA25" s="14" t="s">
        <v>17</v>
      </c>
      <c r="AB25" s="14" t="s">
        <v>17</v>
      </c>
      <c r="AC25" s="14" t="s">
        <v>17</v>
      </c>
      <c r="AD25" s="14" t="s">
        <v>17</v>
      </c>
      <c r="AE25" s="14" t="s">
        <v>17</v>
      </c>
    </row>
    <row r="26" spans="1:31">
      <c r="A26" t="s">
        <v>109</v>
      </c>
      <c r="B26" t="s">
        <v>131</v>
      </c>
      <c r="C26" s="216" t="s">
        <v>223</v>
      </c>
      <c r="D26" s="216" t="s">
        <v>223</v>
      </c>
      <c r="E26">
        <v>1971</v>
      </c>
      <c r="F26">
        <v>2</v>
      </c>
      <c r="G26">
        <v>8</v>
      </c>
      <c r="H26">
        <v>29.2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t="s">
        <v>17</v>
      </c>
      <c r="Y26" s="14" t="s">
        <v>17</v>
      </c>
      <c r="Z26" s="14" t="s">
        <v>17</v>
      </c>
      <c r="AA26" s="14" t="s">
        <v>17</v>
      </c>
      <c r="AB26" s="14" t="s">
        <v>17</v>
      </c>
      <c r="AC26" s="14" t="s">
        <v>17</v>
      </c>
      <c r="AD26" s="14" t="s">
        <v>17</v>
      </c>
      <c r="AE26" s="14" t="s">
        <v>17</v>
      </c>
    </row>
    <row r="27" spans="1:31">
      <c r="A27" t="s">
        <v>109</v>
      </c>
      <c r="B27" t="s">
        <v>131</v>
      </c>
      <c r="C27" s="216" t="s">
        <v>223</v>
      </c>
      <c r="D27" s="216" t="s">
        <v>223</v>
      </c>
      <c r="E27">
        <v>1971</v>
      </c>
      <c r="F27">
        <v>2</v>
      </c>
      <c r="G27">
        <v>9</v>
      </c>
      <c r="H27">
        <v>33.1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t="s">
        <v>17</v>
      </c>
      <c r="Y27" s="14" t="s">
        <v>17</v>
      </c>
      <c r="Z27" s="14" t="s">
        <v>17</v>
      </c>
      <c r="AA27" s="14" t="s">
        <v>17</v>
      </c>
      <c r="AB27" s="14" t="s">
        <v>17</v>
      </c>
      <c r="AC27" s="14" t="s">
        <v>17</v>
      </c>
      <c r="AD27" s="14" t="s">
        <v>17</v>
      </c>
      <c r="AE27" s="14" t="s">
        <v>17</v>
      </c>
    </row>
    <row r="28" spans="1:31">
      <c r="A28" t="s">
        <v>109</v>
      </c>
      <c r="B28" t="s">
        <v>131</v>
      </c>
      <c r="C28" s="216" t="s">
        <v>223</v>
      </c>
      <c r="D28" s="216" t="s">
        <v>223</v>
      </c>
      <c r="E28">
        <v>1971</v>
      </c>
      <c r="F28">
        <v>2</v>
      </c>
      <c r="G28">
        <v>10</v>
      </c>
      <c r="H28">
        <v>37.799999999999997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t="s">
        <v>17</v>
      </c>
      <c r="Y28" s="14" t="s">
        <v>17</v>
      </c>
      <c r="Z28" s="14" t="s">
        <v>17</v>
      </c>
      <c r="AA28" s="14" t="s">
        <v>17</v>
      </c>
      <c r="AB28" s="14" t="s">
        <v>17</v>
      </c>
      <c r="AC28" s="14" t="s">
        <v>17</v>
      </c>
      <c r="AD28" s="14" t="s">
        <v>17</v>
      </c>
      <c r="AE28" s="14" t="s">
        <v>17</v>
      </c>
    </row>
    <row r="29" spans="1:31">
      <c r="A29" t="s">
        <v>109</v>
      </c>
      <c r="B29" t="s">
        <v>131</v>
      </c>
      <c r="C29" s="216" t="s">
        <v>223</v>
      </c>
      <c r="D29" s="216" t="s">
        <v>223</v>
      </c>
      <c r="E29">
        <v>1971</v>
      </c>
      <c r="F29">
        <v>2</v>
      </c>
      <c r="G29">
        <v>11</v>
      </c>
      <c r="H29">
        <v>39.5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t="s">
        <v>17</v>
      </c>
      <c r="Y29" s="14" t="s">
        <v>17</v>
      </c>
      <c r="Z29" s="14" t="s">
        <v>17</v>
      </c>
      <c r="AA29" s="14" t="s">
        <v>17</v>
      </c>
      <c r="AB29" s="14" t="s">
        <v>17</v>
      </c>
      <c r="AC29" s="14" t="s">
        <v>17</v>
      </c>
      <c r="AD29" s="14" t="s">
        <v>17</v>
      </c>
      <c r="AE29" s="14" t="s">
        <v>17</v>
      </c>
    </row>
    <row r="30" spans="1:31">
      <c r="A30" t="s">
        <v>109</v>
      </c>
      <c r="B30" t="s">
        <v>131</v>
      </c>
      <c r="C30" s="216" t="s">
        <v>223</v>
      </c>
      <c r="D30" s="216" t="s">
        <v>223</v>
      </c>
      <c r="E30">
        <v>1971</v>
      </c>
      <c r="F30">
        <v>2</v>
      </c>
      <c r="G30">
        <v>12</v>
      </c>
      <c r="H30">
        <v>38.299999999999997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t="s">
        <v>17</v>
      </c>
      <c r="Y30" s="14" t="s">
        <v>17</v>
      </c>
      <c r="Z30" s="14" t="s">
        <v>17</v>
      </c>
      <c r="AA30" s="14" t="s">
        <v>17</v>
      </c>
      <c r="AB30" s="14" t="s">
        <v>17</v>
      </c>
      <c r="AC30" s="14" t="s">
        <v>17</v>
      </c>
      <c r="AD30" s="14" t="s">
        <v>17</v>
      </c>
      <c r="AE30" s="14" t="s">
        <v>17</v>
      </c>
    </row>
    <row r="31" spans="1:31">
      <c r="A31" t="s">
        <v>109</v>
      </c>
      <c r="B31" t="s">
        <v>131</v>
      </c>
      <c r="C31" s="216" t="s">
        <v>223</v>
      </c>
      <c r="D31" s="216" t="s">
        <v>223</v>
      </c>
      <c r="E31">
        <v>1971</v>
      </c>
      <c r="F31">
        <v>2</v>
      </c>
      <c r="G31">
        <v>13</v>
      </c>
      <c r="H31">
        <v>34.799999999999997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t="s">
        <v>17</v>
      </c>
      <c r="Y31" s="14" t="s">
        <v>17</v>
      </c>
      <c r="Z31" s="14" t="s">
        <v>17</v>
      </c>
      <c r="AA31" s="14" t="s">
        <v>17</v>
      </c>
      <c r="AB31" s="14" t="s">
        <v>17</v>
      </c>
      <c r="AC31" s="14" t="s">
        <v>17</v>
      </c>
      <c r="AD31" s="14" t="s">
        <v>17</v>
      </c>
      <c r="AE31" s="14" t="s">
        <v>17</v>
      </c>
    </row>
    <row r="32" spans="1:31">
      <c r="A32" t="s">
        <v>109</v>
      </c>
      <c r="B32" t="s">
        <v>131</v>
      </c>
      <c r="C32" s="216" t="s">
        <v>223</v>
      </c>
      <c r="D32" s="216" t="s">
        <v>223</v>
      </c>
      <c r="E32">
        <v>1971</v>
      </c>
      <c r="F32">
        <v>2</v>
      </c>
      <c r="G32">
        <v>14</v>
      </c>
      <c r="H32">
        <v>38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t="s">
        <v>17</v>
      </c>
      <c r="Y32" s="14" t="s">
        <v>17</v>
      </c>
      <c r="Z32" s="14" t="s">
        <v>17</v>
      </c>
      <c r="AA32" s="14" t="s">
        <v>17</v>
      </c>
      <c r="AB32" s="14" t="s">
        <v>17</v>
      </c>
      <c r="AC32" s="14" t="s">
        <v>17</v>
      </c>
      <c r="AD32" s="14" t="s">
        <v>17</v>
      </c>
      <c r="AE32" s="14" t="s">
        <v>17</v>
      </c>
    </row>
    <row r="33" spans="1:31">
      <c r="A33" t="s">
        <v>109</v>
      </c>
      <c r="B33" t="s">
        <v>131</v>
      </c>
      <c r="C33" s="216" t="s">
        <v>223</v>
      </c>
      <c r="D33" s="216" t="s">
        <v>223</v>
      </c>
      <c r="E33">
        <v>1971</v>
      </c>
      <c r="F33">
        <v>3</v>
      </c>
      <c r="G33">
        <v>1</v>
      </c>
      <c r="H33">
        <v>35.5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t="s">
        <v>17</v>
      </c>
      <c r="Y33" s="14" t="s">
        <v>17</v>
      </c>
      <c r="Z33" s="14" t="s">
        <v>17</v>
      </c>
      <c r="AA33" s="14" t="s">
        <v>17</v>
      </c>
      <c r="AB33" s="14" t="s">
        <v>17</v>
      </c>
      <c r="AC33" s="14" t="s">
        <v>17</v>
      </c>
      <c r="AD33" s="14" t="s">
        <v>17</v>
      </c>
      <c r="AE33" s="14" t="s">
        <v>17</v>
      </c>
    </row>
    <row r="34" spans="1:31">
      <c r="A34" t="s">
        <v>109</v>
      </c>
      <c r="B34" t="s">
        <v>131</v>
      </c>
      <c r="C34" s="216" t="s">
        <v>223</v>
      </c>
      <c r="D34" s="216" t="s">
        <v>223</v>
      </c>
      <c r="E34">
        <v>1971</v>
      </c>
      <c r="F34">
        <v>3</v>
      </c>
      <c r="G34">
        <v>2</v>
      </c>
      <c r="H34">
        <v>37.6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t="s">
        <v>17</v>
      </c>
      <c r="Y34" s="14" t="s">
        <v>17</v>
      </c>
      <c r="Z34" s="14" t="s">
        <v>17</v>
      </c>
      <c r="AA34" s="14" t="s">
        <v>17</v>
      </c>
      <c r="AB34" s="14" t="s">
        <v>17</v>
      </c>
      <c r="AC34" s="14" t="s">
        <v>17</v>
      </c>
      <c r="AD34" s="14" t="s">
        <v>17</v>
      </c>
      <c r="AE34" s="14" t="s">
        <v>17</v>
      </c>
    </row>
    <row r="35" spans="1:31">
      <c r="A35" t="s">
        <v>109</v>
      </c>
      <c r="B35" t="s">
        <v>131</v>
      </c>
      <c r="C35" s="216" t="s">
        <v>223</v>
      </c>
      <c r="D35" s="216" t="s">
        <v>223</v>
      </c>
      <c r="E35">
        <v>1971</v>
      </c>
      <c r="F35">
        <v>3</v>
      </c>
      <c r="G35">
        <v>3</v>
      </c>
      <c r="H35">
        <v>36.6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t="s">
        <v>17</v>
      </c>
      <c r="Y35" s="14" t="s">
        <v>17</v>
      </c>
      <c r="Z35" s="14" t="s">
        <v>17</v>
      </c>
      <c r="AA35" s="14" t="s">
        <v>17</v>
      </c>
      <c r="AB35" s="14" t="s">
        <v>17</v>
      </c>
      <c r="AC35" s="14" t="s">
        <v>17</v>
      </c>
      <c r="AD35" s="14" t="s">
        <v>17</v>
      </c>
      <c r="AE35" s="14" t="s">
        <v>17</v>
      </c>
    </row>
    <row r="36" spans="1:31">
      <c r="A36" t="s">
        <v>109</v>
      </c>
      <c r="B36" t="s">
        <v>131</v>
      </c>
      <c r="C36" s="216" t="s">
        <v>223</v>
      </c>
      <c r="D36" s="216" t="s">
        <v>223</v>
      </c>
      <c r="E36">
        <v>1971</v>
      </c>
      <c r="F36">
        <v>3</v>
      </c>
      <c r="G36">
        <v>4</v>
      </c>
      <c r="H36">
        <v>39.299999999999997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s="14" t="s">
        <v>17</v>
      </c>
      <c r="Y36" s="14" t="s">
        <v>17</v>
      </c>
      <c r="Z36" s="14" t="s">
        <v>17</v>
      </c>
      <c r="AA36" s="14" t="s">
        <v>17</v>
      </c>
      <c r="AB36" s="14" t="s">
        <v>17</v>
      </c>
      <c r="AC36" s="14" t="s">
        <v>17</v>
      </c>
      <c r="AD36" s="14" t="s">
        <v>17</v>
      </c>
      <c r="AE36" s="14" t="s">
        <v>17</v>
      </c>
    </row>
    <row r="37" spans="1:31">
      <c r="A37" t="s">
        <v>109</v>
      </c>
      <c r="B37" t="s">
        <v>131</v>
      </c>
      <c r="C37" s="216" t="s">
        <v>223</v>
      </c>
      <c r="D37" s="216" t="s">
        <v>223</v>
      </c>
      <c r="E37">
        <v>1971</v>
      </c>
      <c r="F37">
        <v>3</v>
      </c>
      <c r="G37">
        <v>5</v>
      </c>
      <c r="H37">
        <v>37.6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s="14" t="s">
        <v>17</v>
      </c>
      <c r="Y37" s="14" t="s">
        <v>17</v>
      </c>
      <c r="Z37" s="14" t="s">
        <v>17</v>
      </c>
      <c r="AA37" s="14" t="s">
        <v>17</v>
      </c>
      <c r="AB37" s="14" t="s">
        <v>17</v>
      </c>
      <c r="AC37" s="14" t="s">
        <v>17</v>
      </c>
      <c r="AD37" s="14" t="s">
        <v>17</v>
      </c>
      <c r="AE37" s="14" t="s">
        <v>17</v>
      </c>
    </row>
    <row r="38" spans="1:31">
      <c r="A38" t="s">
        <v>109</v>
      </c>
      <c r="B38" t="s">
        <v>131</v>
      </c>
      <c r="C38" s="216" t="s">
        <v>223</v>
      </c>
      <c r="D38" s="216" t="s">
        <v>223</v>
      </c>
      <c r="E38">
        <v>1971</v>
      </c>
      <c r="F38">
        <v>3</v>
      </c>
      <c r="G38">
        <v>6</v>
      </c>
      <c r="H38">
        <v>33.700000000000003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s="14" t="s">
        <v>17</v>
      </c>
      <c r="Y38" s="14" t="s">
        <v>17</v>
      </c>
      <c r="Z38" s="14" t="s">
        <v>17</v>
      </c>
      <c r="AA38" s="14" t="s">
        <v>17</v>
      </c>
      <c r="AB38" s="14" t="s">
        <v>17</v>
      </c>
      <c r="AC38" s="14" t="s">
        <v>17</v>
      </c>
      <c r="AD38" s="14" t="s">
        <v>17</v>
      </c>
      <c r="AE38" s="14" t="s">
        <v>17</v>
      </c>
    </row>
    <row r="39" spans="1:31">
      <c r="A39" t="s">
        <v>109</v>
      </c>
      <c r="B39" t="s">
        <v>131</v>
      </c>
      <c r="C39" s="216" t="s">
        <v>223</v>
      </c>
      <c r="D39" s="216" t="s">
        <v>223</v>
      </c>
      <c r="E39">
        <v>1971</v>
      </c>
      <c r="F39">
        <v>3</v>
      </c>
      <c r="G39">
        <v>7</v>
      </c>
      <c r="H39">
        <v>36.200000000000003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s="14" t="s">
        <v>17</v>
      </c>
      <c r="Y39" s="14" t="s">
        <v>17</v>
      </c>
      <c r="Z39" s="14" t="s">
        <v>17</v>
      </c>
      <c r="AA39" s="14" t="s">
        <v>17</v>
      </c>
      <c r="AB39" s="14" t="s">
        <v>17</v>
      </c>
      <c r="AC39" s="14" t="s">
        <v>17</v>
      </c>
      <c r="AD39" s="14" t="s">
        <v>17</v>
      </c>
      <c r="AE39" s="14" t="s">
        <v>17</v>
      </c>
    </row>
    <row r="40" spans="1:31">
      <c r="A40" t="s">
        <v>109</v>
      </c>
      <c r="B40" t="s">
        <v>131</v>
      </c>
      <c r="C40" s="216" t="s">
        <v>223</v>
      </c>
      <c r="D40" s="216" t="s">
        <v>223</v>
      </c>
      <c r="E40">
        <v>1971</v>
      </c>
      <c r="F40">
        <v>3</v>
      </c>
      <c r="G40">
        <v>8</v>
      </c>
      <c r="H40">
        <v>34.299999999999997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s="14" t="s">
        <v>17</v>
      </c>
      <c r="Y40" s="14" t="s">
        <v>17</v>
      </c>
      <c r="Z40" s="14" t="s">
        <v>17</v>
      </c>
      <c r="AA40" s="14" t="s">
        <v>17</v>
      </c>
      <c r="AB40" s="14" t="s">
        <v>17</v>
      </c>
      <c r="AC40" s="14" t="s">
        <v>17</v>
      </c>
      <c r="AD40" s="14" t="s">
        <v>17</v>
      </c>
      <c r="AE40" s="14" t="s">
        <v>17</v>
      </c>
    </row>
    <row r="41" spans="1:31">
      <c r="A41" t="s">
        <v>109</v>
      </c>
      <c r="B41" t="s">
        <v>131</v>
      </c>
      <c r="C41" s="216" t="s">
        <v>223</v>
      </c>
      <c r="D41" s="216" t="s">
        <v>223</v>
      </c>
      <c r="E41">
        <v>1971</v>
      </c>
      <c r="F41">
        <v>3</v>
      </c>
      <c r="G41">
        <v>9</v>
      </c>
      <c r="H41">
        <v>36.1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s="14" t="s">
        <v>17</v>
      </c>
      <c r="Y41" s="14" t="s">
        <v>17</v>
      </c>
      <c r="Z41" s="14" t="s">
        <v>17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</row>
    <row r="42" spans="1:31">
      <c r="A42" t="s">
        <v>109</v>
      </c>
      <c r="B42" t="s">
        <v>131</v>
      </c>
      <c r="C42" s="216" t="s">
        <v>223</v>
      </c>
      <c r="D42" s="216" t="s">
        <v>223</v>
      </c>
      <c r="E42">
        <v>1971</v>
      </c>
      <c r="F42">
        <v>3</v>
      </c>
      <c r="G42">
        <v>10</v>
      </c>
      <c r="H42">
        <v>37.799999999999997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s="14" t="s">
        <v>17</v>
      </c>
      <c r="Y42" s="14" t="s">
        <v>17</v>
      </c>
      <c r="Z42" s="14" t="s">
        <v>17</v>
      </c>
      <c r="AA42" s="14" t="s">
        <v>17</v>
      </c>
      <c r="AB42" s="14" t="s">
        <v>17</v>
      </c>
      <c r="AC42" s="14" t="s">
        <v>17</v>
      </c>
      <c r="AD42" s="14" t="s">
        <v>17</v>
      </c>
      <c r="AE42" s="14" t="s">
        <v>17</v>
      </c>
    </row>
    <row r="43" spans="1:31">
      <c r="A43" t="s">
        <v>109</v>
      </c>
      <c r="B43" t="s">
        <v>131</v>
      </c>
      <c r="C43" s="216" t="s">
        <v>223</v>
      </c>
      <c r="D43" s="216" t="s">
        <v>223</v>
      </c>
      <c r="E43">
        <v>1971</v>
      </c>
      <c r="F43">
        <v>3</v>
      </c>
      <c r="G43">
        <v>11</v>
      </c>
      <c r="H43">
        <v>39.299999999999997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s="14" t="s">
        <v>17</v>
      </c>
      <c r="Y43" s="14" t="s">
        <v>17</v>
      </c>
      <c r="Z43" s="14" t="s">
        <v>17</v>
      </c>
      <c r="AA43" s="14" t="s">
        <v>17</v>
      </c>
      <c r="AB43" s="14" t="s">
        <v>17</v>
      </c>
      <c r="AC43" s="14" t="s">
        <v>17</v>
      </c>
      <c r="AD43" s="14" t="s">
        <v>17</v>
      </c>
      <c r="AE43" s="14" t="s">
        <v>17</v>
      </c>
    </row>
    <row r="44" spans="1:31">
      <c r="A44" t="s">
        <v>109</v>
      </c>
      <c r="B44" t="s">
        <v>131</v>
      </c>
      <c r="C44" s="216" t="s">
        <v>223</v>
      </c>
      <c r="D44" s="216" t="s">
        <v>223</v>
      </c>
      <c r="E44">
        <v>1971</v>
      </c>
      <c r="F44">
        <v>3</v>
      </c>
      <c r="G44">
        <v>12</v>
      </c>
      <c r="H44">
        <v>36.6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s="14" t="s">
        <v>17</v>
      </c>
      <c r="Y44" s="14" t="s">
        <v>17</v>
      </c>
      <c r="Z44" s="14" t="s">
        <v>17</v>
      </c>
      <c r="AA44" s="14" t="s">
        <v>17</v>
      </c>
      <c r="AB44" s="14" t="s">
        <v>17</v>
      </c>
      <c r="AC44" s="14" t="s">
        <v>17</v>
      </c>
      <c r="AD44" s="14" t="s">
        <v>17</v>
      </c>
      <c r="AE44" s="14" t="s">
        <v>17</v>
      </c>
    </row>
    <row r="45" spans="1:31">
      <c r="A45" t="s">
        <v>109</v>
      </c>
      <c r="B45" t="s">
        <v>131</v>
      </c>
      <c r="C45" s="216" t="s">
        <v>223</v>
      </c>
      <c r="D45" s="216" t="s">
        <v>223</v>
      </c>
      <c r="E45">
        <v>1971</v>
      </c>
      <c r="F45">
        <v>3</v>
      </c>
      <c r="G45">
        <v>13</v>
      </c>
      <c r="H45">
        <v>41.1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s="14" t="s">
        <v>17</v>
      </c>
      <c r="Y45" s="14" t="s">
        <v>17</v>
      </c>
      <c r="Z45" s="14" t="s">
        <v>17</v>
      </c>
      <c r="AA45" s="14" t="s">
        <v>17</v>
      </c>
      <c r="AB45" s="14" t="s">
        <v>17</v>
      </c>
      <c r="AC45" s="14" t="s">
        <v>17</v>
      </c>
      <c r="AD45" s="14" t="s">
        <v>17</v>
      </c>
      <c r="AE45" s="14" t="s">
        <v>17</v>
      </c>
    </row>
    <row r="46" spans="1:31">
      <c r="A46" t="s">
        <v>109</v>
      </c>
      <c r="B46" t="s">
        <v>131</v>
      </c>
      <c r="C46" s="216" t="s">
        <v>223</v>
      </c>
      <c r="D46" s="216" t="s">
        <v>223</v>
      </c>
      <c r="E46">
        <v>1971</v>
      </c>
      <c r="F46">
        <v>3</v>
      </c>
      <c r="G46">
        <v>14</v>
      </c>
      <c r="H46">
        <v>36.299999999999997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s="14" t="s">
        <v>17</v>
      </c>
      <c r="Y46" s="14" t="s">
        <v>17</v>
      </c>
      <c r="Z46" s="14" t="s">
        <v>17</v>
      </c>
      <c r="AA46" s="14" t="s">
        <v>17</v>
      </c>
      <c r="AB46" s="14" t="s">
        <v>17</v>
      </c>
      <c r="AC46" s="14" t="s">
        <v>17</v>
      </c>
      <c r="AD46" s="14" t="s">
        <v>17</v>
      </c>
      <c r="AE46" s="14" t="s">
        <v>17</v>
      </c>
    </row>
    <row r="47" spans="1:31">
      <c r="A47" t="s">
        <v>109</v>
      </c>
      <c r="B47" t="s">
        <v>131</v>
      </c>
      <c r="C47" s="216" t="s">
        <v>223</v>
      </c>
      <c r="D47" s="216" t="s">
        <v>223</v>
      </c>
      <c r="E47">
        <v>1971</v>
      </c>
      <c r="F47">
        <v>4</v>
      </c>
      <c r="G47">
        <v>1</v>
      </c>
      <c r="H47">
        <v>34.5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s="14" t="s">
        <v>17</v>
      </c>
      <c r="Y47" s="14" t="s">
        <v>17</v>
      </c>
      <c r="Z47" s="14" t="s">
        <v>17</v>
      </c>
      <c r="AA47" s="14" t="s">
        <v>17</v>
      </c>
      <c r="AB47" s="14" t="s">
        <v>17</v>
      </c>
      <c r="AC47" s="14" t="s">
        <v>17</v>
      </c>
      <c r="AD47" s="14" t="s">
        <v>17</v>
      </c>
      <c r="AE47" s="14" t="s">
        <v>17</v>
      </c>
    </row>
    <row r="48" spans="1:31">
      <c r="A48" t="s">
        <v>109</v>
      </c>
      <c r="B48" t="s">
        <v>131</v>
      </c>
      <c r="C48" s="216" t="s">
        <v>223</v>
      </c>
      <c r="D48" s="216" t="s">
        <v>223</v>
      </c>
      <c r="E48">
        <v>1971</v>
      </c>
      <c r="F48">
        <v>4</v>
      </c>
      <c r="G48">
        <v>2</v>
      </c>
      <c r="H48">
        <v>39.299999999999997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s="14" t="s">
        <v>17</v>
      </c>
      <c r="Y48" s="14" t="s">
        <v>17</v>
      </c>
      <c r="Z48" s="14" t="s">
        <v>17</v>
      </c>
      <c r="AA48" s="14" t="s">
        <v>17</v>
      </c>
      <c r="AB48" s="14" t="s">
        <v>17</v>
      </c>
      <c r="AC48" s="14" t="s">
        <v>17</v>
      </c>
      <c r="AD48" s="14" t="s">
        <v>17</v>
      </c>
      <c r="AE48" s="14" t="s">
        <v>17</v>
      </c>
    </row>
    <row r="49" spans="1:31">
      <c r="A49" t="s">
        <v>109</v>
      </c>
      <c r="B49" t="s">
        <v>131</v>
      </c>
      <c r="C49" s="216" t="s">
        <v>223</v>
      </c>
      <c r="D49" s="216" t="s">
        <v>223</v>
      </c>
      <c r="E49">
        <v>1971</v>
      </c>
      <c r="F49">
        <v>4</v>
      </c>
      <c r="G49">
        <v>3</v>
      </c>
      <c r="H49">
        <v>35.1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s="14" t="s">
        <v>17</v>
      </c>
      <c r="Y49" s="14" t="s">
        <v>17</v>
      </c>
      <c r="Z49" s="14" t="s">
        <v>17</v>
      </c>
      <c r="AA49" s="14" t="s">
        <v>17</v>
      </c>
      <c r="AB49" s="14" t="s">
        <v>17</v>
      </c>
      <c r="AC49" s="14" t="s">
        <v>17</v>
      </c>
      <c r="AD49" s="14" t="s">
        <v>17</v>
      </c>
      <c r="AE49" s="14" t="s">
        <v>17</v>
      </c>
    </row>
    <row r="50" spans="1:31">
      <c r="A50" t="s">
        <v>109</v>
      </c>
      <c r="B50" t="s">
        <v>131</v>
      </c>
      <c r="C50" s="216" t="s">
        <v>223</v>
      </c>
      <c r="D50" s="216" t="s">
        <v>223</v>
      </c>
      <c r="E50">
        <v>1971</v>
      </c>
      <c r="F50">
        <v>4</v>
      </c>
      <c r="G50">
        <v>4</v>
      </c>
      <c r="H50">
        <v>39.6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s="14" t="s">
        <v>17</v>
      </c>
      <c r="Y50" s="14" t="s">
        <v>17</v>
      </c>
      <c r="Z50" s="14" t="s">
        <v>17</v>
      </c>
      <c r="AA50" s="14" t="s">
        <v>17</v>
      </c>
      <c r="AB50" s="14" t="s">
        <v>17</v>
      </c>
      <c r="AC50" s="14" t="s">
        <v>17</v>
      </c>
      <c r="AD50" s="14" t="s">
        <v>17</v>
      </c>
      <c r="AE50" s="14" t="s">
        <v>17</v>
      </c>
    </row>
    <row r="51" spans="1:31">
      <c r="A51" t="s">
        <v>109</v>
      </c>
      <c r="B51" t="s">
        <v>131</v>
      </c>
      <c r="C51" s="216" t="s">
        <v>223</v>
      </c>
      <c r="D51" s="216" t="s">
        <v>223</v>
      </c>
      <c r="E51">
        <v>1971</v>
      </c>
      <c r="F51">
        <v>4</v>
      </c>
      <c r="G51">
        <v>5</v>
      </c>
      <c r="H51">
        <v>35.1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s="14" t="s">
        <v>17</v>
      </c>
      <c r="Y51" s="14" t="s">
        <v>17</v>
      </c>
      <c r="Z51" s="14" t="s">
        <v>17</v>
      </c>
      <c r="AA51" s="14" t="s">
        <v>17</v>
      </c>
      <c r="AB51" s="14" t="s">
        <v>17</v>
      </c>
      <c r="AC51" s="14" t="s">
        <v>17</v>
      </c>
      <c r="AD51" s="14" t="s">
        <v>17</v>
      </c>
      <c r="AE51" s="14" t="s">
        <v>17</v>
      </c>
    </row>
    <row r="52" spans="1:31">
      <c r="A52" t="s">
        <v>109</v>
      </c>
      <c r="B52" t="s">
        <v>131</v>
      </c>
      <c r="C52" s="216" t="s">
        <v>223</v>
      </c>
      <c r="D52" s="216" t="s">
        <v>223</v>
      </c>
      <c r="E52">
        <v>1971</v>
      </c>
      <c r="F52">
        <v>4</v>
      </c>
      <c r="G52">
        <v>6</v>
      </c>
      <c r="H52">
        <v>38.6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s="14" t="s">
        <v>17</v>
      </c>
      <c r="Y52" s="14" t="s">
        <v>17</v>
      </c>
      <c r="Z52" s="14" t="s">
        <v>17</v>
      </c>
      <c r="AA52" s="14" t="s">
        <v>17</v>
      </c>
      <c r="AB52" s="14" t="s">
        <v>17</v>
      </c>
      <c r="AC52" s="14" t="s">
        <v>17</v>
      </c>
      <c r="AD52" s="14" t="s">
        <v>17</v>
      </c>
      <c r="AE52" s="14" t="s">
        <v>17</v>
      </c>
    </row>
    <row r="53" spans="1:31">
      <c r="A53" t="s">
        <v>109</v>
      </c>
      <c r="B53" t="s">
        <v>131</v>
      </c>
      <c r="C53" s="216" t="s">
        <v>223</v>
      </c>
      <c r="D53" s="216" t="s">
        <v>223</v>
      </c>
      <c r="E53">
        <v>1971</v>
      </c>
      <c r="F53">
        <v>4</v>
      </c>
      <c r="G53">
        <v>7</v>
      </c>
      <c r="H53">
        <v>40.200000000000003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s="14" t="s">
        <v>17</v>
      </c>
      <c r="Y53" s="14" t="s">
        <v>17</v>
      </c>
      <c r="Z53" s="14" t="s">
        <v>17</v>
      </c>
      <c r="AA53" s="14" t="s">
        <v>17</v>
      </c>
      <c r="AB53" s="14" t="s">
        <v>17</v>
      </c>
      <c r="AC53" s="14" t="s">
        <v>17</v>
      </c>
      <c r="AD53" s="14" t="s">
        <v>17</v>
      </c>
      <c r="AE53" s="14" t="s">
        <v>17</v>
      </c>
    </row>
    <row r="54" spans="1:31">
      <c r="A54" t="s">
        <v>109</v>
      </c>
      <c r="B54" t="s">
        <v>131</v>
      </c>
      <c r="C54" s="216" t="s">
        <v>223</v>
      </c>
      <c r="D54" s="216" t="s">
        <v>223</v>
      </c>
      <c r="E54">
        <v>1971</v>
      </c>
      <c r="F54">
        <v>4</v>
      </c>
      <c r="G54">
        <v>8</v>
      </c>
      <c r="H54">
        <v>30.8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s="14" t="s">
        <v>17</v>
      </c>
      <c r="Y54" s="14" t="s">
        <v>17</v>
      </c>
      <c r="Z54" s="14" t="s">
        <v>17</v>
      </c>
      <c r="AA54" s="14" t="s">
        <v>17</v>
      </c>
      <c r="AB54" s="14" t="s">
        <v>17</v>
      </c>
      <c r="AC54" s="14" t="s">
        <v>17</v>
      </c>
      <c r="AD54" s="14" t="s">
        <v>17</v>
      </c>
      <c r="AE54" s="14" t="s">
        <v>17</v>
      </c>
    </row>
    <row r="55" spans="1:31">
      <c r="A55" t="s">
        <v>109</v>
      </c>
      <c r="B55" t="s">
        <v>131</v>
      </c>
      <c r="C55" s="216" t="s">
        <v>223</v>
      </c>
      <c r="D55" s="216" t="s">
        <v>223</v>
      </c>
      <c r="E55">
        <v>1971</v>
      </c>
      <c r="F55">
        <v>4</v>
      </c>
      <c r="G55">
        <v>9</v>
      </c>
      <c r="H55">
        <v>28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s="14" t="s">
        <v>17</v>
      </c>
      <c r="Y55" s="14" t="s">
        <v>17</v>
      </c>
      <c r="Z55" s="14" t="s">
        <v>17</v>
      </c>
      <c r="AA55" s="14" t="s">
        <v>17</v>
      </c>
      <c r="AB55" s="14" t="s">
        <v>17</v>
      </c>
      <c r="AC55" s="14" t="s">
        <v>17</v>
      </c>
      <c r="AD55" s="14" t="s">
        <v>17</v>
      </c>
      <c r="AE55" s="14" t="s">
        <v>17</v>
      </c>
    </row>
    <row r="56" spans="1:31">
      <c r="A56" t="s">
        <v>109</v>
      </c>
      <c r="B56" t="s">
        <v>131</v>
      </c>
      <c r="C56" s="216" t="s">
        <v>223</v>
      </c>
      <c r="D56" s="216" t="s">
        <v>223</v>
      </c>
      <c r="E56">
        <v>1971</v>
      </c>
      <c r="F56">
        <v>4</v>
      </c>
      <c r="G56">
        <v>10</v>
      </c>
      <c r="H56">
        <v>36.4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s="14" t="s">
        <v>17</v>
      </c>
      <c r="Y56" s="14" t="s">
        <v>17</v>
      </c>
      <c r="Z56" s="14" t="s">
        <v>17</v>
      </c>
      <c r="AA56" s="14" t="s">
        <v>17</v>
      </c>
      <c r="AB56" s="14" t="s">
        <v>17</v>
      </c>
      <c r="AC56" s="14" t="s">
        <v>17</v>
      </c>
      <c r="AD56" s="14" t="s">
        <v>17</v>
      </c>
      <c r="AE56" s="14" t="s">
        <v>17</v>
      </c>
    </row>
    <row r="57" spans="1:31">
      <c r="A57" t="s">
        <v>109</v>
      </c>
      <c r="B57" t="s">
        <v>131</v>
      </c>
      <c r="C57" s="216" t="s">
        <v>223</v>
      </c>
      <c r="D57" s="216" t="s">
        <v>223</v>
      </c>
      <c r="E57">
        <v>1971</v>
      </c>
      <c r="F57">
        <v>4</v>
      </c>
      <c r="G57">
        <v>11</v>
      </c>
      <c r="H57">
        <v>29.8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s="14" t="s">
        <v>17</v>
      </c>
      <c r="Y57" s="14" t="s">
        <v>17</v>
      </c>
      <c r="Z57" s="14" t="s">
        <v>17</v>
      </c>
      <c r="AA57" s="14" t="s">
        <v>17</v>
      </c>
      <c r="AB57" s="14" t="s">
        <v>17</v>
      </c>
      <c r="AC57" s="14" t="s">
        <v>17</v>
      </c>
      <c r="AD57" s="14" t="s">
        <v>17</v>
      </c>
      <c r="AE57" s="14" t="s">
        <v>17</v>
      </c>
    </row>
    <row r="58" spans="1:31">
      <c r="A58" t="s">
        <v>109</v>
      </c>
      <c r="B58" t="s">
        <v>131</v>
      </c>
      <c r="C58" s="216" t="s">
        <v>223</v>
      </c>
      <c r="D58" s="216" t="s">
        <v>223</v>
      </c>
      <c r="E58">
        <v>1971</v>
      </c>
      <c r="F58">
        <v>4</v>
      </c>
      <c r="G58">
        <v>12</v>
      </c>
      <c r="H58">
        <v>40.200000000000003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s="14" t="s">
        <v>17</v>
      </c>
      <c r="Y58" s="14" t="s">
        <v>17</v>
      </c>
      <c r="Z58" s="14" t="s">
        <v>17</v>
      </c>
      <c r="AA58" s="14" t="s">
        <v>17</v>
      </c>
      <c r="AB58" s="14" t="s">
        <v>17</v>
      </c>
      <c r="AC58" s="14" t="s">
        <v>17</v>
      </c>
      <c r="AD58" s="14" t="s">
        <v>17</v>
      </c>
      <c r="AE58" s="14" t="s">
        <v>17</v>
      </c>
    </row>
    <row r="59" spans="1:31">
      <c r="A59" t="s">
        <v>109</v>
      </c>
      <c r="B59" t="s">
        <v>131</v>
      </c>
      <c r="C59" s="216" t="s">
        <v>223</v>
      </c>
      <c r="D59" s="216" t="s">
        <v>223</v>
      </c>
      <c r="E59">
        <v>1971</v>
      </c>
      <c r="F59">
        <v>4</v>
      </c>
      <c r="G59">
        <v>13</v>
      </c>
      <c r="H59">
        <v>34.799999999999997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s="14" t="s">
        <v>17</v>
      </c>
      <c r="Y59" s="14" t="s">
        <v>17</v>
      </c>
      <c r="Z59" s="14" t="s">
        <v>17</v>
      </c>
      <c r="AA59" s="14" t="s">
        <v>17</v>
      </c>
      <c r="AB59" s="14" t="s">
        <v>17</v>
      </c>
      <c r="AC59" s="14" t="s">
        <v>17</v>
      </c>
      <c r="AD59" s="14" t="s">
        <v>17</v>
      </c>
      <c r="AE59" s="14" t="s">
        <v>17</v>
      </c>
    </row>
    <row r="60" spans="1:31">
      <c r="A60" t="s">
        <v>109</v>
      </c>
      <c r="B60" t="s">
        <v>131</v>
      </c>
      <c r="C60" s="216" t="s">
        <v>223</v>
      </c>
      <c r="D60" s="216" t="s">
        <v>223</v>
      </c>
      <c r="E60">
        <v>1971</v>
      </c>
      <c r="F60">
        <v>4</v>
      </c>
      <c r="G60">
        <v>14</v>
      </c>
      <c r="H60">
        <v>31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s="14" t="s">
        <v>17</v>
      </c>
      <c r="Y60" s="14" t="s">
        <v>17</v>
      </c>
      <c r="Z60" s="14" t="s">
        <v>17</v>
      </c>
      <c r="AA60" s="14" t="s">
        <v>17</v>
      </c>
      <c r="AB60" s="14" t="s">
        <v>17</v>
      </c>
      <c r="AC60" s="14" t="s">
        <v>17</v>
      </c>
      <c r="AD60" s="14" t="s">
        <v>17</v>
      </c>
      <c r="AE60" s="14" t="s">
        <v>17</v>
      </c>
    </row>
    <row r="61" spans="1:31">
      <c r="A61" t="s">
        <v>109</v>
      </c>
      <c r="B61" t="s">
        <v>131</v>
      </c>
      <c r="C61" s="216" t="s">
        <v>223</v>
      </c>
      <c r="D61" s="216" t="s">
        <v>223</v>
      </c>
      <c r="E61">
        <v>1972</v>
      </c>
      <c r="F61">
        <v>1</v>
      </c>
      <c r="G61">
        <v>1</v>
      </c>
      <c r="H61">
        <v>29.64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s="14" t="s">
        <v>17</v>
      </c>
      <c r="Y61" s="14" t="s">
        <v>17</v>
      </c>
      <c r="Z61" s="14" t="s">
        <v>17</v>
      </c>
      <c r="AA61" s="14" t="s">
        <v>17</v>
      </c>
      <c r="AB61" s="14" t="s">
        <v>17</v>
      </c>
      <c r="AC61" s="14" t="s">
        <v>17</v>
      </c>
      <c r="AD61" s="14" t="s">
        <v>17</v>
      </c>
      <c r="AE61" s="14" t="s">
        <v>17</v>
      </c>
    </row>
    <row r="62" spans="1:31">
      <c r="A62" t="s">
        <v>109</v>
      </c>
      <c r="B62" t="s">
        <v>131</v>
      </c>
      <c r="C62" s="216" t="s">
        <v>223</v>
      </c>
      <c r="D62" s="216" t="s">
        <v>223</v>
      </c>
      <c r="E62">
        <v>1972</v>
      </c>
      <c r="F62">
        <v>1</v>
      </c>
      <c r="G62">
        <v>2</v>
      </c>
      <c r="H62">
        <v>28.31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s="14" t="s">
        <v>17</v>
      </c>
      <c r="Y62" s="14" t="s">
        <v>17</v>
      </c>
      <c r="Z62" s="14" t="s">
        <v>17</v>
      </c>
      <c r="AA62" s="14" t="s">
        <v>17</v>
      </c>
      <c r="AB62" s="14" t="s">
        <v>17</v>
      </c>
      <c r="AC62" s="14" t="s">
        <v>17</v>
      </c>
      <c r="AD62" s="14" t="s">
        <v>17</v>
      </c>
      <c r="AE62" s="14" t="s">
        <v>17</v>
      </c>
    </row>
    <row r="63" spans="1:31">
      <c r="A63" t="s">
        <v>109</v>
      </c>
      <c r="B63" t="s">
        <v>131</v>
      </c>
      <c r="C63" s="216" t="s">
        <v>223</v>
      </c>
      <c r="D63" s="216" t="s">
        <v>223</v>
      </c>
      <c r="E63">
        <v>1972</v>
      </c>
      <c r="F63">
        <v>1</v>
      </c>
      <c r="G63">
        <v>3</v>
      </c>
      <c r="H63">
        <v>30.98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s="14" t="s">
        <v>17</v>
      </c>
      <c r="Y63" s="14" t="s">
        <v>17</v>
      </c>
      <c r="Z63" s="14" t="s">
        <v>17</v>
      </c>
      <c r="AA63" s="14" t="s">
        <v>17</v>
      </c>
      <c r="AB63" s="14" t="s">
        <v>17</v>
      </c>
      <c r="AC63" s="14" t="s">
        <v>17</v>
      </c>
      <c r="AD63" s="14" t="s">
        <v>17</v>
      </c>
      <c r="AE63" s="14" t="s">
        <v>17</v>
      </c>
    </row>
    <row r="64" spans="1:31">
      <c r="A64" t="s">
        <v>109</v>
      </c>
      <c r="B64" t="s">
        <v>131</v>
      </c>
      <c r="C64" s="216" t="s">
        <v>223</v>
      </c>
      <c r="D64" s="216" t="s">
        <v>223</v>
      </c>
      <c r="E64">
        <v>1972</v>
      </c>
      <c r="F64">
        <v>1</v>
      </c>
      <c r="G64">
        <v>4</v>
      </c>
      <c r="H64">
        <v>28.31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s="14" t="s">
        <v>17</v>
      </c>
      <c r="Y64" s="14" t="s">
        <v>17</v>
      </c>
      <c r="Z64" s="14" t="s">
        <v>17</v>
      </c>
      <c r="AA64" s="14" t="s">
        <v>17</v>
      </c>
      <c r="AB64" s="14" t="s">
        <v>17</v>
      </c>
      <c r="AC64" s="14" t="s">
        <v>17</v>
      </c>
      <c r="AD64" s="14" t="s">
        <v>17</v>
      </c>
      <c r="AE64" s="14" t="s">
        <v>17</v>
      </c>
    </row>
    <row r="65" spans="1:31">
      <c r="A65" t="s">
        <v>109</v>
      </c>
      <c r="B65" t="s">
        <v>131</v>
      </c>
      <c r="C65" s="216" t="s">
        <v>223</v>
      </c>
      <c r="D65" s="216" t="s">
        <v>223</v>
      </c>
      <c r="E65">
        <v>1972</v>
      </c>
      <c r="F65">
        <v>1</v>
      </c>
      <c r="G65">
        <v>5</v>
      </c>
      <c r="H65">
        <v>30.85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s="14" t="s">
        <v>17</v>
      </c>
      <c r="Y65" s="14" t="s">
        <v>17</v>
      </c>
      <c r="Z65" s="14" t="s">
        <v>17</v>
      </c>
      <c r="AA65" s="14" t="s">
        <v>17</v>
      </c>
      <c r="AB65" s="14" t="s">
        <v>17</v>
      </c>
      <c r="AC65" s="14" t="s">
        <v>17</v>
      </c>
      <c r="AD65" s="14" t="s">
        <v>17</v>
      </c>
      <c r="AE65" s="14" t="s">
        <v>17</v>
      </c>
    </row>
    <row r="66" spans="1:31">
      <c r="A66" t="s">
        <v>109</v>
      </c>
      <c r="B66" t="s">
        <v>131</v>
      </c>
      <c r="C66" s="216" t="s">
        <v>223</v>
      </c>
      <c r="D66" s="216" t="s">
        <v>223</v>
      </c>
      <c r="E66">
        <v>1972</v>
      </c>
      <c r="F66">
        <v>1</v>
      </c>
      <c r="G66">
        <v>6</v>
      </c>
      <c r="H66">
        <v>24.2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s="14" t="s">
        <v>17</v>
      </c>
      <c r="Y66" s="14" t="s">
        <v>17</v>
      </c>
      <c r="Z66" s="14" t="s">
        <v>17</v>
      </c>
      <c r="AA66" s="14" t="s">
        <v>17</v>
      </c>
      <c r="AB66" s="14" t="s">
        <v>17</v>
      </c>
      <c r="AC66" s="14" t="s">
        <v>17</v>
      </c>
      <c r="AD66" s="14" t="s">
        <v>17</v>
      </c>
      <c r="AE66" s="14" t="s">
        <v>17</v>
      </c>
    </row>
    <row r="67" spans="1:31">
      <c r="A67" t="s">
        <v>109</v>
      </c>
      <c r="B67" t="s">
        <v>131</v>
      </c>
      <c r="C67" s="216" t="s">
        <v>223</v>
      </c>
      <c r="D67" s="216" t="s">
        <v>223</v>
      </c>
      <c r="E67">
        <v>1972</v>
      </c>
      <c r="F67">
        <v>1</v>
      </c>
      <c r="G67">
        <v>7</v>
      </c>
      <c r="H67">
        <v>25.05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s="14" t="s">
        <v>17</v>
      </c>
      <c r="Y67" s="14" t="s">
        <v>17</v>
      </c>
      <c r="Z67" s="14" t="s">
        <v>17</v>
      </c>
      <c r="AA67" s="14" t="s">
        <v>17</v>
      </c>
      <c r="AB67" s="14" t="s">
        <v>17</v>
      </c>
      <c r="AC67" s="14" t="s">
        <v>17</v>
      </c>
      <c r="AD67" s="14" t="s">
        <v>17</v>
      </c>
      <c r="AE67" s="14" t="s">
        <v>17</v>
      </c>
    </row>
    <row r="68" spans="1:31">
      <c r="A68" t="s">
        <v>109</v>
      </c>
      <c r="B68" t="s">
        <v>131</v>
      </c>
      <c r="C68" s="216" t="s">
        <v>223</v>
      </c>
      <c r="D68" s="216" t="s">
        <v>223</v>
      </c>
      <c r="E68">
        <v>1972</v>
      </c>
      <c r="F68">
        <v>1</v>
      </c>
      <c r="G68">
        <v>8</v>
      </c>
      <c r="H68">
        <v>28.43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s="14" t="s">
        <v>17</v>
      </c>
      <c r="Y68" s="14" t="s">
        <v>17</v>
      </c>
      <c r="Z68" s="14" t="s">
        <v>17</v>
      </c>
      <c r="AA68" s="14" t="s">
        <v>17</v>
      </c>
      <c r="AB68" s="14" t="s">
        <v>17</v>
      </c>
      <c r="AC68" s="14" t="s">
        <v>17</v>
      </c>
      <c r="AD68" s="14" t="s">
        <v>17</v>
      </c>
      <c r="AE68" s="14" t="s">
        <v>17</v>
      </c>
    </row>
    <row r="69" spans="1:31">
      <c r="A69" t="s">
        <v>109</v>
      </c>
      <c r="B69" t="s">
        <v>131</v>
      </c>
      <c r="C69" s="216" t="s">
        <v>223</v>
      </c>
      <c r="D69" s="216" t="s">
        <v>223</v>
      </c>
      <c r="E69">
        <v>1972</v>
      </c>
      <c r="F69">
        <v>1</v>
      </c>
      <c r="G69">
        <v>9</v>
      </c>
      <c r="H69">
        <v>26.86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s="14" t="s">
        <v>17</v>
      </c>
      <c r="Y69" s="14" t="s">
        <v>17</v>
      </c>
      <c r="Z69" s="14" t="s">
        <v>17</v>
      </c>
      <c r="AA69" s="14" t="s">
        <v>17</v>
      </c>
      <c r="AB69" s="14" t="s">
        <v>17</v>
      </c>
      <c r="AC69" s="14" t="s">
        <v>17</v>
      </c>
      <c r="AD69" s="14" t="s">
        <v>17</v>
      </c>
      <c r="AE69" s="14" t="s">
        <v>17</v>
      </c>
    </row>
    <row r="70" spans="1:31">
      <c r="A70" t="s">
        <v>109</v>
      </c>
      <c r="B70" t="s">
        <v>131</v>
      </c>
      <c r="C70" s="216" t="s">
        <v>223</v>
      </c>
      <c r="D70" s="216" t="s">
        <v>223</v>
      </c>
      <c r="E70">
        <v>1972</v>
      </c>
      <c r="F70">
        <v>1</v>
      </c>
      <c r="G70">
        <v>10</v>
      </c>
      <c r="H70">
        <v>29.04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s="14" t="s">
        <v>17</v>
      </c>
      <c r="Y70" s="14" t="s">
        <v>17</v>
      </c>
      <c r="Z70" s="14" t="s">
        <v>17</v>
      </c>
      <c r="AA70" s="14" t="s">
        <v>17</v>
      </c>
      <c r="AB70" s="14" t="s">
        <v>17</v>
      </c>
      <c r="AC70" s="14" t="s">
        <v>17</v>
      </c>
      <c r="AD70" s="14" t="s">
        <v>17</v>
      </c>
      <c r="AE70" s="14" t="s">
        <v>17</v>
      </c>
    </row>
    <row r="71" spans="1:31">
      <c r="A71" t="s">
        <v>109</v>
      </c>
      <c r="B71" t="s">
        <v>131</v>
      </c>
      <c r="C71" s="216" t="s">
        <v>223</v>
      </c>
      <c r="D71" s="216" t="s">
        <v>223</v>
      </c>
      <c r="E71">
        <v>1972</v>
      </c>
      <c r="F71">
        <v>1</v>
      </c>
      <c r="G71">
        <v>11</v>
      </c>
      <c r="H71">
        <v>27.95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s="14" t="s">
        <v>17</v>
      </c>
      <c r="Y71" s="14" t="s">
        <v>17</v>
      </c>
      <c r="Z71" s="14" t="s">
        <v>17</v>
      </c>
      <c r="AA71" s="14" t="s">
        <v>17</v>
      </c>
      <c r="AB71" s="14" t="s">
        <v>17</v>
      </c>
      <c r="AC71" s="14" t="s">
        <v>17</v>
      </c>
      <c r="AD71" s="14" t="s">
        <v>17</v>
      </c>
      <c r="AE71" s="14" t="s">
        <v>17</v>
      </c>
    </row>
    <row r="72" spans="1:31">
      <c r="A72" t="s">
        <v>109</v>
      </c>
      <c r="B72" t="s">
        <v>131</v>
      </c>
      <c r="C72" s="216" t="s">
        <v>223</v>
      </c>
      <c r="D72" s="216" t="s">
        <v>223</v>
      </c>
      <c r="E72">
        <v>1972</v>
      </c>
      <c r="F72">
        <v>1</v>
      </c>
      <c r="G72">
        <v>12</v>
      </c>
      <c r="H72">
        <v>29.89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s="14" t="s">
        <v>17</v>
      </c>
      <c r="Y72" s="14" t="s">
        <v>17</v>
      </c>
      <c r="Z72" s="14" t="s">
        <v>17</v>
      </c>
      <c r="AA72" s="14" t="s">
        <v>17</v>
      </c>
      <c r="AB72" s="14" t="s">
        <v>17</v>
      </c>
      <c r="AC72" s="14" t="s">
        <v>17</v>
      </c>
      <c r="AD72" s="14" t="s">
        <v>17</v>
      </c>
      <c r="AE72" s="14" t="s">
        <v>17</v>
      </c>
    </row>
    <row r="73" spans="1:31">
      <c r="A73" t="s">
        <v>109</v>
      </c>
      <c r="B73" t="s">
        <v>131</v>
      </c>
      <c r="C73" s="216" t="s">
        <v>223</v>
      </c>
      <c r="D73" s="216" t="s">
        <v>223</v>
      </c>
      <c r="E73">
        <v>1972</v>
      </c>
      <c r="F73">
        <v>1</v>
      </c>
      <c r="G73">
        <v>13</v>
      </c>
      <c r="H73">
        <v>24.2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s="14" t="s">
        <v>17</v>
      </c>
      <c r="Y73" s="14" t="s">
        <v>17</v>
      </c>
      <c r="Z73" s="14" t="s">
        <v>17</v>
      </c>
      <c r="AA73" s="14" t="s">
        <v>17</v>
      </c>
      <c r="AB73" s="14" t="s">
        <v>17</v>
      </c>
      <c r="AC73" s="14" t="s">
        <v>17</v>
      </c>
      <c r="AD73" s="14" t="s">
        <v>17</v>
      </c>
      <c r="AE73" s="14" t="s">
        <v>17</v>
      </c>
    </row>
    <row r="74" spans="1:31">
      <c r="A74" t="s">
        <v>109</v>
      </c>
      <c r="B74" t="s">
        <v>131</v>
      </c>
      <c r="C74" s="216" t="s">
        <v>223</v>
      </c>
      <c r="D74" s="216" t="s">
        <v>223</v>
      </c>
      <c r="E74">
        <v>1972</v>
      </c>
      <c r="F74">
        <v>1</v>
      </c>
      <c r="G74">
        <v>14</v>
      </c>
      <c r="H74">
        <v>26.62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s="14" t="s">
        <v>17</v>
      </c>
      <c r="Y74" s="14" t="s">
        <v>17</v>
      </c>
      <c r="Z74" s="14" t="s">
        <v>17</v>
      </c>
      <c r="AA74" s="14" t="s">
        <v>17</v>
      </c>
      <c r="AB74" s="14" t="s">
        <v>17</v>
      </c>
      <c r="AC74" s="14" t="s">
        <v>17</v>
      </c>
      <c r="AD74" s="14" t="s">
        <v>17</v>
      </c>
      <c r="AE74" s="14" t="s">
        <v>17</v>
      </c>
    </row>
    <row r="75" spans="1:31">
      <c r="A75" t="s">
        <v>109</v>
      </c>
      <c r="B75" t="s">
        <v>131</v>
      </c>
      <c r="C75" s="216" t="s">
        <v>223</v>
      </c>
      <c r="D75" s="216" t="s">
        <v>223</v>
      </c>
      <c r="E75">
        <v>1972</v>
      </c>
      <c r="F75">
        <v>2</v>
      </c>
      <c r="G75">
        <v>1</v>
      </c>
      <c r="H75">
        <v>29.52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s="14" t="s">
        <v>17</v>
      </c>
      <c r="Y75" s="14" t="s">
        <v>17</v>
      </c>
      <c r="Z75" s="14" t="s">
        <v>17</v>
      </c>
      <c r="AA75" s="14" t="s">
        <v>17</v>
      </c>
      <c r="AB75" s="14" t="s">
        <v>17</v>
      </c>
      <c r="AC75" s="14" t="s">
        <v>17</v>
      </c>
      <c r="AD75" s="14" t="s">
        <v>17</v>
      </c>
      <c r="AE75" s="14" t="s">
        <v>17</v>
      </c>
    </row>
    <row r="76" spans="1:31">
      <c r="A76" t="s">
        <v>109</v>
      </c>
      <c r="B76" t="s">
        <v>131</v>
      </c>
      <c r="C76" s="216" t="s">
        <v>223</v>
      </c>
      <c r="D76" s="216" t="s">
        <v>223</v>
      </c>
      <c r="E76">
        <v>1972</v>
      </c>
      <c r="F76">
        <v>2</v>
      </c>
      <c r="G76">
        <v>2</v>
      </c>
      <c r="H76">
        <v>27.1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s="14" t="s">
        <v>17</v>
      </c>
      <c r="Y76" s="14" t="s">
        <v>17</v>
      </c>
      <c r="Z76" s="14" t="s">
        <v>17</v>
      </c>
      <c r="AA76" s="14" t="s">
        <v>17</v>
      </c>
      <c r="AB76" s="14" t="s">
        <v>17</v>
      </c>
      <c r="AC76" s="14" t="s">
        <v>17</v>
      </c>
      <c r="AD76" s="14" t="s">
        <v>17</v>
      </c>
      <c r="AE76" s="14" t="s">
        <v>17</v>
      </c>
    </row>
    <row r="77" spans="1:31">
      <c r="A77" t="s">
        <v>109</v>
      </c>
      <c r="B77" t="s">
        <v>131</v>
      </c>
      <c r="C77" s="216" t="s">
        <v>223</v>
      </c>
      <c r="D77" s="216" t="s">
        <v>223</v>
      </c>
      <c r="E77">
        <v>1972</v>
      </c>
      <c r="F77">
        <v>2</v>
      </c>
      <c r="G77">
        <v>3</v>
      </c>
      <c r="H77">
        <v>28.43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s="14" t="s">
        <v>17</v>
      </c>
      <c r="Y77" s="14" t="s">
        <v>17</v>
      </c>
      <c r="Z77" s="14" t="s">
        <v>17</v>
      </c>
      <c r="AA77" s="14" t="s">
        <v>17</v>
      </c>
      <c r="AB77" s="14" t="s">
        <v>17</v>
      </c>
      <c r="AC77" s="14" t="s">
        <v>17</v>
      </c>
      <c r="AD77" s="14" t="s">
        <v>17</v>
      </c>
      <c r="AE77" s="14" t="s">
        <v>17</v>
      </c>
    </row>
    <row r="78" spans="1:31">
      <c r="A78" t="s">
        <v>109</v>
      </c>
      <c r="B78" t="s">
        <v>131</v>
      </c>
      <c r="C78" s="216" t="s">
        <v>223</v>
      </c>
      <c r="D78" s="216" t="s">
        <v>223</v>
      </c>
      <c r="E78">
        <v>1972</v>
      </c>
      <c r="F78">
        <v>2</v>
      </c>
      <c r="G78">
        <v>4</v>
      </c>
      <c r="H78">
        <v>26.01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s="14" t="s">
        <v>17</v>
      </c>
      <c r="Y78" s="14" t="s">
        <v>17</v>
      </c>
      <c r="Z78" s="14" t="s">
        <v>17</v>
      </c>
      <c r="AA78" s="14" t="s">
        <v>17</v>
      </c>
      <c r="AB78" s="14" t="s">
        <v>17</v>
      </c>
      <c r="AC78" s="14" t="s">
        <v>17</v>
      </c>
      <c r="AD78" s="14" t="s">
        <v>17</v>
      </c>
      <c r="AE78" s="14" t="s">
        <v>17</v>
      </c>
    </row>
    <row r="79" spans="1:31">
      <c r="A79" t="s">
        <v>109</v>
      </c>
      <c r="B79" t="s">
        <v>131</v>
      </c>
      <c r="C79" s="216" t="s">
        <v>223</v>
      </c>
      <c r="D79" s="216" t="s">
        <v>223</v>
      </c>
      <c r="E79">
        <v>1972</v>
      </c>
      <c r="F79">
        <v>2</v>
      </c>
      <c r="G79">
        <v>5</v>
      </c>
      <c r="H79">
        <v>26.14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s="14" t="s">
        <v>17</v>
      </c>
      <c r="Y79" s="14" t="s">
        <v>17</v>
      </c>
      <c r="Z79" s="14" t="s">
        <v>17</v>
      </c>
      <c r="AA79" s="14" t="s">
        <v>17</v>
      </c>
      <c r="AB79" s="14" t="s">
        <v>17</v>
      </c>
      <c r="AC79" s="14" t="s">
        <v>17</v>
      </c>
      <c r="AD79" s="14" t="s">
        <v>17</v>
      </c>
      <c r="AE79" s="14" t="s">
        <v>17</v>
      </c>
    </row>
    <row r="80" spans="1:31">
      <c r="A80" t="s">
        <v>109</v>
      </c>
      <c r="B80" t="s">
        <v>131</v>
      </c>
      <c r="C80" s="216" t="s">
        <v>223</v>
      </c>
      <c r="D80" s="216" t="s">
        <v>223</v>
      </c>
      <c r="E80">
        <v>1972</v>
      </c>
      <c r="F80">
        <v>2</v>
      </c>
      <c r="G80">
        <v>6</v>
      </c>
      <c r="H80">
        <v>21.05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s="14" t="s">
        <v>17</v>
      </c>
      <c r="Y80" s="14" t="s">
        <v>17</v>
      </c>
      <c r="Z80" s="14" t="s">
        <v>17</v>
      </c>
      <c r="AA80" s="14" t="s">
        <v>17</v>
      </c>
      <c r="AB80" s="14" t="s">
        <v>17</v>
      </c>
      <c r="AC80" s="14" t="s">
        <v>17</v>
      </c>
      <c r="AD80" s="14" t="s">
        <v>17</v>
      </c>
      <c r="AE80" s="14" t="s">
        <v>17</v>
      </c>
    </row>
    <row r="81" spans="1:31">
      <c r="A81" t="s">
        <v>109</v>
      </c>
      <c r="B81" t="s">
        <v>131</v>
      </c>
      <c r="C81" s="216" t="s">
        <v>223</v>
      </c>
      <c r="D81" s="216" t="s">
        <v>223</v>
      </c>
      <c r="E81">
        <v>1972</v>
      </c>
      <c r="F81">
        <v>2</v>
      </c>
      <c r="G81">
        <v>7</v>
      </c>
      <c r="H81">
        <v>22.99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s="14" t="s">
        <v>17</v>
      </c>
      <c r="Y81" s="14" t="s">
        <v>17</v>
      </c>
      <c r="Z81" s="14" t="s">
        <v>17</v>
      </c>
      <c r="AA81" s="14" t="s">
        <v>17</v>
      </c>
      <c r="AB81" s="14" t="s">
        <v>17</v>
      </c>
      <c r="AC81" s="14" t="s">
        <v>17</v>
      </c>
      <c r="AD81" s="14" t="s">
        <v>17</v>
      </c>
      <c r="AE81" s="14" t="s">
        <v>17</v>
      </c>
    </row>
    <row r="82" spans="1:31">
      <c r="A82" t="s">
        <v>109</v>
      </c>
      <c r="B82" t="s">
        <v>131</v>
      </c>
      <c r="C82" s="216" t="s">
        <v>223</v>
      </c>
      <c r="D82" s="216" t="s">
        <v>223</v>
      </c>
      <c r="E82">
        <v>1972</v>
      </c>
      <c r="F82">
        <v>2</v>
      </c>
      <c r="G82">
        <v>8</v>
      </c>
      <c r="H82">
        <v>28.31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s="14" t="s">
        <v>17</v>
      </c>
      <c r="Y82" s="14" t="s">
        <v>17</v>
      </c>
      <c r="Z82" s="14" t="s">
        <v>17</v>
      </c>
      <c r="AA82" s="14" t="s">
        <v>17</v>
      </c>
      <c r="AB82" s="14" t="s">
        <v>17</v>
      </c>
      <c r="AC82" s="14" t="s">
        <v>17</v>
      </c>
      <c r="AD82" s="14" t="s">
        <v>17</v>
      </c>
      <c r="AE82" s="14" t="s">
        <v>17</v>
      </c>
    </row>
    <row r="83" spans="1:31">
      <c r="A83" t="s">
        <v>109</v>
      </c>
      <c r="B83" t="s">
        <v>131</v>
      </c>
      <c r="C83" s="216" t="s">
        <v>223</v>
      </c>
      <c r="D83" s="216" t="s">
        <v>223</v>
      </c>
      <c r="E83">
        <v>1972</v>
      </c>
      <c r="F83">
        <v>2</v>
      </c>
      <c r="G83">
        <v>9</v>
      </c>
      <c r="H83">
        <v>21.78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s="14" t="s">
        <v>17</v>
      </c>
      <c r="Y83" s="14" t="s">
        <v>17</v>
      </c>
      <c r="Z83" s="14" t="s">
        <v>17</v>
      </c>
      <c r="AA83" s="14" t="s">
        <v>17</v>
      </c>
      <c r="AB83" s="14" t="s">
        <v>17</v>
      </c>
      <c r="AC83" s="14" t="s">
        <v>17</v>
      </c>
      <c r="AD83" s="14" t="s">
        <v>17</v>
      </c>
      <c r="AE83" s="14" t="s">
        <v>17</v>
      </c>
    </row>
    <row r="84" spans="1:31">
      <c r="A84" t="s">
        <v>109</v>
      </c>
      <c r="B84" t="s">
        <v>131</v>
      </c>
      <c r="C84" s="216" t="s">
        <v>223</v>
      </c>
      <c r="D84" s="216" t="s">
        <v>223</v>
      </c>
      <c r="E84">
        <v>1972</v>
      </c>
      <c r="F84">
        <v>2</v>
      </c>
      <c r="G84">
        <v>10</v>
      </c>
      <c r="H84">
        <v>23.59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s="14" t="s">
        <v>17</v>
      </c>
      <c r="Y84" s="14" t="s">
        <v>17</v>
      </c>
      <c r="Z84" s="14" t="s">
        <v>17</v>
      </c>
      <c r="AA84" s="14" t="s">
        <v>17</v>
      </c>
      <c r="AB84" s="14" t="s">
        <v>17</v>
      </c>
      <c r="AC84" s="14" t="s">
        <v>17</v>
      </c>
      <c r="AD84" s="14" t="s">
        <v>17</v>
      </c>
      <c r="AE84" s="14" t="s">
        <v>17</v>
      </c>
    </row>
    <row r="85" spans="1:31">
      <c r="A85" t="s">
        <v>109</v>
      </c>
      <c r="B85" t="s">
        <v>131</v>
      </c>
      <c r="C85" s="216" t="s">
        <v>223</v>
      </c>
      <c r="D85" s="216" t="s">
        <v>223</v>
      </c>
      <c r="E85">
        <v>1972</v>
      </c>
      <c r="F85">
        <v>2</v>
      </c>
      <c r="G85">
        <v>11</v>
      </c>
      <c r="H85">
        <v>24.2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s="14" t="s">
        <v>17</v>
      </c>
      <c r="Y85" s="14" t="s">
        <v>17</v>
      </c>
      <c r="Z85" s="14" t="s">
        <v>17</v>
      </c>
      <c r="AA85" s="14" t="s">
        <v>17</v>
      </c>
      <c r="AB85" s="14" t="s">
        <v>17</v>
      </c>
      <c r="AC85" s="14" t="s">
        <v>17</v>
      </c>
      <c r="AD85" s="14" t="s">
        <v>17</v>
      </c>
      <c r="AE85" s="14" t="s">
        <v>17</v>
      </c>
    </row>
    <row r="86" spans="1:31">
      <c r="A86" t="s">
        <v>109</v>
      </c>
      <c r="B86" t="s">
        <v>131</v>
      </c>
      <c r="C86" s="216" t="s">
        <v>223</v>
      </c>
      <c r="D86" s="216" t="s">
        <v>223</v>
      </c>
      <c r="E86">
        <v>1972</v>
      </c>
      <c r="F86">
        <v>2</v>
      </c>
      <c r="G86">
        <v>12</v>
      </c>
      <c r="H86">
        <v>24.32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s="14" t="s">
        <v>17</v>
      </c>
      <c r="Y86" s="14" t="s">
        <v>17</v>
      </c>
      <c r="Z86" s="14" t="s">
        <v>17</v>
      </c>
      <c r="AA86" s="14" t="s">
        <v>17</v>
      </c>
      <c r="AB86" s="14" t="s">
        <v>17</v>
      </c>
      <c r="AC86" s="14" t="s">
        <v>17</v>
      </c>
      <c r="AD86" s="14" t="s">
        <v>17</v>
      </c>
      <c r="AE86" s="14" t="s">
        <v>17</v>
      </c>
    </row>
    <row r="87" spans="1:31">
      <c r="A87" t="s">
        <v>109</v>
      </c>
      <c r="B87" t="s">
        <v>131</v>
      </c>
      <c r="C87" s="216" t="s">
        <v>223</v>
      </c>
      <c r="D87" s="216" t="s">
        <v>223</v>
      </c>
      <c r="E87">
        <v>1972</v>
      </c>
      <c r="F87">
        <v>2</v>
      </c>
      <c r="G87">
        <v>13</v>
      </c>
      <c r="H87">
        <v>21.3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s="14" t="s">
        <v>17</v>
      </c>
      <c r="Y87" s="14" t="s">
        <v>17</v>
      </c>
      <c r="Z87" s="14" t="s">
        <v>17</v>
      </c>
      <c r="AA87" s="14" t="s">
        <v>17</v>
      </c>
      <c r="AB87" s="14" t="s">
        <v>17</v>
      </c>
      <c r="AC87" s="14" t="s">
        <v>17</v>
      </c>
      <c r="AD87" s="14" t="s">
        <v>17</v>
      </c>
      <c r="AE87" s="14" t="s">
        <v>17</v>
      </c>
    </row>
    <row r="88" spans="1:31">
      <c r="A88" t="s">
        <v>109</v>
      </c>
      <c r="B88" t="s">
        <v>131</v>
      </c>
      <c r="C88" s="216" t="s">
        <v>223</v>
      </c>
      <c r="D88" s="216" t="s">
        <v>223</v>
      </c>
      <c r="E88">
        <v>1972</v>
      </c>
      <c r="F88">
        <v>2</v>
      </c>
      <c r="G88">
        <v>14</v>
      </c>
      <c r="H88">
        <v>23.84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s="14" t="s">
        <v>17</v>
      </c>
      <c r="Y88" s="14" t="s">
        <v>17</v>
      </c>
      <c r="Z88" s="14" t="s">
        <v>17</v>
      </c>
      <c r="AA88" s="14" t="s">
        <v>17</v>
      </c>
      <c r="AB88" s="14" t="s">
        <v>17</v>
      </c>
      <c r="AC88" s="14" t="s">
        <v>17</v>
      </c>
      <c r="AD88" s="14" t="s">
        <v>17</v>
      </c>
      <c r="AE88" s="14" t="s">
        <v>17</v>
      </c>
    </row>
    <row r="89" spans="1:31">
      <c r="A89" t="s">
        <v>109</v>
      </c>
      <c r="B89" t="s">
        <v>131</v>
      </c>
      <c r="C89" s="216" t="s">
        <v>223</v>
      </c>
      <c r="D89" s="216" t="s">
        <v>223</v>
      </c>
      <c r="E89">
        <v>1972</v>
      </c>
      <c r="F89">
        <v>3</v>
      </c>
      <c r="G89">
        <v>1</v>
      </c>
      <c r="H89">
        <v>25.41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s="14" t="s">
        <v>17</v>
      </c>
      <c r="Y89" s="14" t="s">
        <v>17</v>
      </c>
      <c r="Z89" s="14" t="s">
        <v>17</v>
      </c>
      <c r="AA89" s="14" t="s">
        <v>17</v>
      </c>
      <c r="AB89" s="14" t="s">
        <v>17</v>
      </c>
      <c r="AC89" s="14" t="s">
        <v>17</v>
      </c>
      <c r="AD89" s="14" t="s">
        <v>17</v>
      </c>
      <c r="AE89" s="14" t="s">
        <v>17</v>
      </c>
    </row>
    <row r="90" spans="1:31">
      <c r="A90" t="s">
        <v>109</v>
      </c>
      <c r="B90" t="s">
        <v>131</v>
      </c>
      <c r="C90" s="216" t="s">
        <v>223</v>
      </c>
      <c r="D90" s="216" t="s">
        <v>223</v>
      </c>
      <c r="E90">
        <v>1972</v>
      </c>
      <c r="F90">
        <v>3</v>
      </c>
      <c r="G90">
        <v>2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s="14" t="s">
        <v>17</v>
      </c>
      <c r="Y90" s="14" t="s">
        <v>17</v>
      </c>
      <c r="Z90" s="14" t="s">
        <v>17</v>
      </c>
      <c r="AA90" s="14" t="s">
        <v>17</v>
      </c>
      <c r="AB90" s="14" t="s">
        <v>17</v>
      </c>
      <c r="AC90" s="14" t="s">
        <v>17</v>
      </c>
      <c r="AD90" s="14" t="s">
        <v>17</v>
      </c>
      <c r="AE90" s="14" t="s">
        <v>17</v>
      </c>
    </row>
    <row r="91" spans="1:31">
      <c r="A91" t="s">
        <v>109</v>
      </c>
      <c r="B91" t="s">
        <v>131</v>
      </c>
      <c r="C91" s="216" t="s">
        <v>223</v>
      </c>
      <c r="D91" s="216" t="s">
        <v>223</v>
      </c>
      <c r="E91">
        <v>1972</v>
      </c>
      <c r="F91">
        <v>3</v>
      </c>
      <c r="G91">
        <v>3</v>
      </c>
      <c r="H91">
        <v>27.83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s="14" t="s">
        <v>17</v>
      </c>
      <c r="Y91" s="14" t="s">
        <v>17</v>
      </c>
      <c r="Z91" s="14" t="s">
        <v>17</v>
      </c>
      <c r="AA91" s="14" t="s">
        <v>17</v>
      </c>
      <c r="AB91" s="14" t="s">
        <v>17</v>
      </c>
      <c r="AC91" s="14" t="s">
        <v>17</v>
      </c>
      <c r="AD91" s="14" t="s">
        <v>17</v>
      </c>
      <c r="AE91" s="14" t="s">
        <v>17</v>
      </c>
    </row>
    <row r="92" spans="1:31">
      <c r="A92" t="s">
        <v>109</v>
      </c>
      <c r="B92" t="s">
        <v>131</v>
      </c>
      <c r="C92" s="216" t="s">
        <v>223</v>
      </c>
      <c r="D92" s="216" t="s">
        <v>223</v>
      </c>
      <c r="E92">
        <v>1972</v>
      </c>
      <c r="F92">
        <v>3</v>
      </c>
      <c r="G92">
        <v>4</v>
      </c>
      <c r="H92">
        <v>23.35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s="14" t="s">
        <v>17</v>
      </c>
      <c r="Y92" s="14" t="s">
        <v>17</v>
      </c>
      <c r="Z92" s="14" t="s">
        <v>17</v>
      </c>
      <c r="AA92" s="14" t="s">
        <v>17</v>
      </c>
      <c r="AB92" s="14" t="s">
        <v>17</v>
      </c>
      <c r="AC92" s="14" t="s">
        <v>17</v>
      </c>
      <c r="AD92" s="14" t="s">
        <v>17</v>
      </c>
      <c r="AE92" s="14" t="s">
        <v>17</v>
      </c>
    </row>
    <row r="93" spans="1:31">
      <c r="A93" t="s">
        <v>109</v>
      </c>
      <c r="B93" t="s">
        <v>131</v>
      </c>
      <c r="C93" s="216" t="s">
        <v>223</v>
      </c>
      <c r="D93" s="216" t="s">
        <v>223</v>
      </c>
      <c r="E93">
        <v>1972</v>
      </c>
      <c r="F93">
        <v>3</v>
      </c>
      <c r="G93">
        <v>5</v>
      </c>
      <c r="H93">
        <v>22.51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s="14" t="s">
        <v>17</v>
      </c>
      <c r="Y93" s="14" t="s">
        <v>17</v>
      </c>
      <c r="Z93" s="14" t="s">
        <v>17</v>
      </c>
      <c r="AA93" s="14" t="s">
        <v>17</v>
      </c>
      <c r="AB93" s="14" t="s">
        <v>17</v>
      </c>
      <c r="AC93" s="14" t="s">
        <v>17</v>
      </c>
      <c r="AD93" s="14" t="s">
        <v>17</v>
      </c>
      <c r="AE93" s="14" t="s">
        <v>17</v>
      </c>
    </row>
    <row r="94" spans="1:31">
      <c r="A94" t="s">
        <v>109</v>
      </c>
      <c r="B94" t="s">
        <v>131</v>
      </c>
      <c r="C94" s="216" t="s">
        <v>223</v>
      </c>
      <c r="D94" s="216" t="s">
        <v>223</v>
      </c>
      <c r="E94">
        <v>1972</v>
      </c>
      <c r="F94">
        <v>3</v>
      </c>
      <c r="G94">
        <v>6</v>
      </c>
      <c r="H94">
        <v>24.8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s="14" t="s">
        <v>17</v>
      </c>
      <c r="Y94" s="14" t="s">
        <v>17</v>
      </c>
      <c r="Z94" s="14" t="s">
        <v>17</v>
      </c>
      <c r="AA94" s="14" t="s">
        <v>17</v>
      </c>
      <c r="AB94" s="14" t="s">
        <v>17</v>
      </c>
      <c r="AC94" s="14" t="s">
        <v>17</v>
      </c>
      <c r="AD94" s="14" t="s">
        <v>17</v>
      </c>
      <c r="AE94" s="14" t="s">
        <v>17</v>
      </c>
    </row>
    <row r="95" spans="1:31">
      <c r="A95" t="s">
        <v>109</v>
      </c>
      <c r="B95" t="s">
        <v>131</v>
      </c>
      <c r="C95" s="216" t="s">
        <v>223</v>
      </c>
      <c r="D95" s="216" t="s">
        <v>223</v>
      </c>
      <c r="E95">
        <v>1972</v>
      </c>
      <c r="F95">
        <v>3</v>
      </c>
      <c r="G95">
        <v>7</v>
      </c>
      <c r="H95">
        <v>21.05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s="14" t="s">
        <v>17</v>
      </c>
      <c r="Y95" s="14" t="s">
        <v>17</v>
      </c>
      <c r="Z95" s="14" t="s">
        <v>17</v>
      </c>
      <c r="AA95" s="14" t="s">
        <v>17</v>
      </c>
      <c r="AB95" s="14" t="s">
        <v>17</v>
      </c>
      <c r="AC95" s="14" t="s">
        <v>17</v>
      </c>
      <c r="AD95" s="14" t="s">
        <v>17</v>
      </c>
      <c r="AE95" s="14" t="s">
        <v>17</v>
      </c>
    </row>
    <row r="96" spans="1:31">
      <c r="A96" t="s">
        <v>109</v>
      </c>
      <c r="B96" t="s">
        <v>131</v>
      </c>
      <c r="C96" s="216" t="s">
        <v>223</v>
      </c>
      <c r="D96" s="216" t="s">
        <v>223</v>
      </c>
      <c r="E96">
        <v>1972</v>
      </c>
      <c r="F96">
        <v>3</v>
      </c>
      <c r="G96">
        <v>8</v>
      </c>
      <c r="H96">
        <v>28.19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s="14" t="s">
        <v>17</v>
      </c>
      <c r="Y96" s="14" t="s">
        <v>17</v>
      </c>
      <c r="Z96" s="14" t="s">
        <v>17</v>
      </c>
      <c r="AA96" s="14" t="s">
        <v>17</v>
      </c>
      <c r="AB96" s="14" t="s">
        <v>17</v>
      </c>
      <c r="AC96" s="14" t="s">
        <v>17</v>
      </c>
      <c r="AD96" s="14" t="s">
        <v>17</v>
      </c>
      <c r="AE96" s="14" t="s">
        <v>17</v>
      </c>
    </row>
    <row r="97" spans="1:31">
      <c r="A97" t="s">
        <v>109</v>
      </c>
      <c r="B97" t="s">
        <v>131</v>
      </c>
      <c r="C97" s="216" t="s">
        <v>223</v>
      </c>
      <c r="D97" s="216" t="s">
        <v>223</v>
      </c>
      <c r="E97">
        <v>1972</v>
      </c>
      <c r="F97">
        <v>3</v>
      </c>
      <c r="G97">
        <v>9</v>
      </c>
      <c r="H97">
        <v>20.69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s="14" t="s">
        <v>17</v>
      </c>
      <c r="Y97" s="14" t="s">
        <v>17</v>
      </c>
      <c r="Z97" s="14" t="s">
        <v>17</v>
      </c>
      <c r="AA97" s="14" t="s">
        <v>17</v>
      </c>
      <c r="AB97" s="14" t="s">
        <v>17</v>
      </c>
      <c r="AC97" s="14" t="s">
        <v>17</v>
      </c>
      <c r="AD97" s="14" t="s">
        <v>17</v>
      </c>
      <c r="AE97" s="14" t="s">
        <v>17</v>
      </c>
    </row>
    <row r="98" spans="1:31">
      <c r="A98" t="s">
        <v>109</v>
      </c>
      <c r="B98" t="s">
        <v>131</v>
      </c>
      <c r="C98" s="216" t="s">
        <v>223</v>
      </c>
      <c r="D98" s="216" t="s">
        <v>223</v>
      </c>
      <c r="E98">
        <v>1972</v>
      </c>
      <c r="F98">
        <v>3</v>
      </c>
      <c r="G98">
        <v>10</v>
      </c>
      <c r="H98">
        <v>25.53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s="14" t="s">
        <v>17</v>
      </c>
      <c r="Y98" s="14" t="s">
        <v>17</v>
      </c>
      <c r="Z98" s="14" t="s">
        <v>17</v>
      </c>
      <c r="AA98" s="14" t="s">
        <v>17</v>
      </c>
      <c r="AB98" s="14" t="s">
        <v>17</v>
      </c>
      <c r="AC98" s="14" t="s">
        <v>17</v>
      </c>
      <c r="AD98" s="14" t="s">
        <v>17</v>
      </c>
      <c r="AE98" s="14" t="s">
        <v>17</v>
      </c>
    </row>
    <row r="99" spans="1:31">
      <c r="A99" t="s">
        <v>109</v>
      </c>
      <c r="B99" t="s">
        <v>131</v>
      </c>
      <c r="C99" s="216" t="s">
        <v>223</v>
      </c>
      <c r="D99" s="216" t="s">
        <v>223</v>
      </c>
      <c r="E99">
        <v>1972</v>
      </c>
      <c r="F99">
        <v>3</v>
      </c>
      <c r="G99">
        <v>11</v>
      </c>
      <c r="H99">
        <v>24.2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s="14" t="s">
        <v>17</v>
      </c>
      <c r="Y99" s="14" t="s">
        <v>17</v>
      </c>
      <c r="Z99" s="14" t="s">
        <v>17</v>
      </c>
      <c r="AA99" s="14" t="s">
        <v>17</v>
      </c>
      <c r="AB99" s="14" t="s">
        <v>17</v>
      </c>
      <c r="AC99" s="14" t="s">
        <v>17</v>
      </c>
      <c r="AD99" s="14" t="s">
        <v>17</v>
      </c>
      <c r="AE99" s="14" t="s">
        <v>17</v>
      </c>
    </row>
    <row r="100" spans="1:31">
      <c r="A100" t="s">
        <v>109</v>
      </c>
      <c r="B100" t="s">
        <v>131</v>
      </c>
      <c r="C100" s="216" t="s">
        <v>223</v>
      </c>
      <c r="D100" s="216" t="s">
        <v>223</v>
      </c>
      <c r="E100">
        <v>1972</v>
      </c>
      <c r="F100">
        <v>3</v>
      </c>
      <c r="G100">
        <v>12</v>
      </c>
      <c r="H100">
        <v>21.54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s="14" t="s">
        <v>17</v>
      </c>
      <c r="Y100" s="14" t="s">
        <v>17</v>
      </c>
      <c r="Z100" s="14" t="s">
        <v>17</v>
      </c>
      <c r="AA100" s="14" t="s">
        <v>17</v>
      </c>
      <c r="AB100" s="14" t="s">
        <v>17</v>
      </c>
      <c r="AC100" s="14" t="s">
        <v>17</v>
      </c>
      <c r="AD100" s="14" t="s">
        <v>17</v>
      </c>
      <c r="AE100" s="14" t="s">
        <v>17</v>
      </c>
    </row>
    <row r="101" spans="1:31">
      <c r="A101" t="s">
        <v>109</v>
      </c>
      <c r="B101" t="s">
        <v>131</v>
      </c>
      <c r="C101" s="216" t="s">
        <v>223</v>
      </c>
      <c r="D101" s="216" t="s">
        <v>223</v>
      </c>
      <c r="E101">
        <v>1972</v>
      </c>
      <c r="F101">
        <v>3</v>
      </c>
      <c r="G101">
        <v>13</v>
      </c>
      <c r="H101">
        <v>21.3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s="14" t="s">
        <v>17</v>
      </c>
      <c r="Y101" s="14" t="s">
        <v>17</v>
      </c>
      <c r="Z101" s="14" t="s">
        <v>17</v>
      </c>
      <c r="AA101" s="14" t="s">
        <v>17</v>
      </c>
      <c r="AB101" s="14" t="s">
        <v>17</v>
      </c>
      <c r="AC101" s="14" t="s">
        <v>17</v>
      </c>
      <c r="AD101" s="14" t="s">
        <v>17</v>
      </c>
      <c r="AE101" s="14" t="s">
        <v>17</v>
      </c>
    </row>
    <row r="102" spans="1:31">
      <c r="A102" t="s">
        <v>109</v>
      </c>
      <c r="B102" t="s">
        <v>131</v>
      </c>
      <c r="C102" s="216" t="s">
        <v>223</v>
      </c>
      <c r="D102" s="216" t="s">
        <v>223</v>
      </c>
      <c r="E102">
        <v>1972</v>
      </c>
      <c r="F102">
        <v>3</v>
      </c>
      <c r="G102">
        <v>14</v>
      </c>
      <c r="H102">
        <v>23.47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s="14" t="s">
        <v>17</v>
      </c>
      <c r="Y102" s="14" t="s">
        <v>17</v>
      </c>
      <c r="Z102" s="14" t="s">
        <v>17</v>
      </c>
      <c r="AA102" s="14" t="s">
        <v>17</v>
      </c>
      <c r="AB102" s="14" t="s">
        <v>17</v>
      </c>
      <c r="AC102" s="14" t="s">
        <v>17</v>
      </c>
      <c r="AD102" s="14" t="s">
        <v>17</v>
      </c>
      <c r="AE102" s="14" t="s">
        <v>17</v>
      </c>
    </row>
    <row r="103" spans="1:31">
      <c r="A103" t="s">
        <v>109</v>
      </c>
      <c r="B103" t="s">
        <v>131</v>
      </c>
      <c r="C103" s="216" t="s">
        <v>223</v>
      </c>
      <c r="D103" s="216" t="s">
        <v>223</v>
      </c>
      <c r="E103">
        <v>1972</v>
      </c>
      <c r="F103">
        <v>4</v>
      </c>
      <c r="G103">
        <v>1</v>
      </c>
      <c r="H103">
        <v>27.35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s="14" t="s">
        <v>17</v>
      </c>
      <c r="Y103" s="14" t="s">
        <v>17</v>
      </c>
      <c r="Z103" s="14" t="s">
        <v>17</v>
      </c>
      <c r="AA103" s="14" t="s">
        <v>17</v>
      </c>
      <c r="AB103" s="14" t="s">
        <v>17</v>
      </c>
      <c r="AC103" s="14" t="s">
        <v>17</v>
      </c>
      <c r="AD103" s="14" t="s">
        <v>17</v>
      </c>
      <c r="AE103" s="14" t="s">
        <v>17</v>
      </c>
    </row>
    <row r="104" spans="1:31">
      <c r="A104" t="s">
        <v>109</v>
      </c>
      <c r="B104" t="s">
        <v>131</v>
      </c>
      <c r="C104" s="216" t="s">
        <v>223</v>
      </c>
      <c r="D104" s="216" t="s">
        <v>223</v>
      </c>
      <c r="E104">
        <v>1972</v>
      </c>
      <c r="F104">
        <v>4</v>
      </c>
      <c r="G104">
        <v>2</v>
      </c>
      <c r="H104">
        <v>28.56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s="14" t="s">
        <v>17</v>
      </c>
      <c r="Y104" s="14" t="s">
        <v>17</v>
      </c>
      <c r="Z104" s="14" t="s">
        <v>17</v>
      </c>
      <c r="AA104" s="14" t="s">
        <v>17</v>
      </c>
      <c r="AB104" s="14" t="s">
        <v>17</v>
      </c>
      <c r="AC104" s="14" t="s">
        <v>17</v>
      </c>
      <c r="AD104" s="14" t="s">
        <v>17</v>
      </c>
      <c r="AE104" s="14" t="s">
        <v>17</v>
      </c>
    </row>
    <row r="105" spans="1:31">
      <c r="A105" t="s">
        <v>109</v>
      </c>
      <c r="B105" t="s">
        <v>131</v>
      </c>
      <c r="C105" s="216" t="s">
        <v>223</v>
      </c>
      <c r="D105" s="216" t="s">
        <v>223</v>
      </c>
      <c r="E105">
        <v>1972</v>
      </c>
      <c r="F105">
        <v>4</v>
      </c>
      <c r="G105">
        <v>3</v>
      </c>
      <c r="H105">
        <v>22.99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s="14" t="s">
        <v>17</v>
      </c>
      <c r="Y105" s="14" t="s">
        <v>17</v>
      </c>
      <c r="Z105" s="14" t="s">
        <v>17</v>
      </c>
      <c r="AA105" s="14" t="s">
        <v>17</v>
      </c>
      <c r="AB105" s="14" t="s">
        <v>17</v>
      </c>
      <c r="AC105" s="14" t="s">
        <v>17</v>
      </c>
      <c r="AD105" s="14" t="s">
        <v>17</v>
      </c>
      <c r="AE105" s="14" t="s">
        <v>17</v>
      </c>
    </row>
    <row r="106" spans="1:31">
      <c r="A106" t="s">
        <v>109</v>
      </c>
      <c r="B106" t="s">
        <v>131</v>
      </c>
      <c r="C106" s="216" t="s">
        <v>223</v>
      </c>
      <c r="D106" s="216" t="s">
        <v>223</v>
      </c>
      <c r="E106">
        <v>1972</v>
      </c>
      <c r="F106">
        <v>4</v>
      </c>
      <c r="G106">
        <v>4</v>
      </c>
      <c r="H106">
        <v>23.84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s="14" t="s">
        <v>17</v>
      </c>
      <c r="Y106" s="14" t="s">
        <v>17</v>
      </c>
      <c r="Z106" s="14" t="s">
        <v>17</v>
      </c>
      <c r="AA106" s="14" t="s">
        <v>17</v>
      </c>
      <c r="AB106" s="14" t="s">
        <v>17</v>
      </c>
      <c r="AC106" s="14" t="s">
        <v>17</v>
      </c>
      <c r="AD106" s="14" t="s">
        <v>17</v>
      </c>
      <c r="AE106" s="14" t="s">
        <v>17</v>
      </c>
    </row>
    <row r="107" spans="1:31">
      <c r="A107" t="s">
        <v>109</v>
      </c>
      <c r="B107" t="s">
        <v>131</v>
      </c>
      <c r="C107" s="216" t="s">
        <v>223</v>
      </c>
      <c r="D107" s="216" t="s">
        <v>223</v>
      </c>
      <c r="E107">
        <v>1972</v>
      </c>
      <c r="F107">
        <v>4</v>
      </c>
      <c r="G107">
        <v>5</v>
      </c>
      <c r="H107">
        <v>20.57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s="14" t="s">
        <v>17</v>
      </c>
      <c r="Y107" s="14" t="s">
        <v>17</v>
      </c>
      <c r="Z107" s="14" t="s">
        <v>17</v>
      </c>
      <c r="AA107" s="14" t="s">
        <v>17</v>
      </c>
      <c r="AB107" s="14" t="s">
        <v>17</v>
      </c>
      <c r="AC107" s="14" t="s">
        <v>17</v>
      </c>
      <c r="AD107" s="14" t="s">
        <v>17</v>
      </c>
      <c r="AE107" s="14" t="s">
        <v>17</v>
      </c>
    </row>
    <row r="108" spans="1:31">
      <c r="A108" t="s">
        <v>109</v>
      </c>
      <c r="B108" t="s">
        <v>131</v>
      </c>
      <c r="C108" s="216" t="s">
        <v>223</v>
      </c>
      <c r="D108" s="216" t="s">
        <v>223</v>
      </c>
      <c r="E108">
        <v>1972</v>
      </c>
      <c r="F108">
        <v>4</v>
      </c>
      <c r="G108">
        <v>6</v>
      </c>
      <c r="H108">
        <v>22.14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s="14" t="s">
        <v>17</v>
      </c>
      <c r="Y108" s="14" t="s">
        <v>17</v>
      </c>
      <c r="Z108" s="14" t="s">
        <v>17</v>
      </c>
      <c r="AA108" s="14" t="s">
        <v>17</v>
      </c>
      <c r="AB108" s="14" t="s">
        <v>17</v>
      </c>
      <c r="AC108" s="14" t="s">
        <v>17</v>
      </c>
      <c r="AD108" s="14" t="s">
        <v>17</v>
      </c>
      <c r="AE108" s="14" t="s">
        <v>17</v>
      </c>
    </row>
    <row r="109" spans="1:31">
      <c r="A109" t="s">
        <v>109</v>
      </c>
      <c r="B109" t="s">
        <v>131</v>
      </c>
      <c r="C109" s="216" t="s">
        <v>223</v>
      </c>
      <c r="D109" s="216" t="s">
        <v>223</v>
      </c>
      <c r="E109">
        <v>1972</v>
      </c>
      <c r="F109">
        <v>4</v>
      </c>
      <c r="G109">
        <v>7</v>
      </c>
      <c r="H109">
        <v>18.27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s="14" t="s">
        <v>17</v>
      </c>
      <c r="Y109" s="14" t="s">
        <v>17</v>
      </c>
      <c r="Z109" s="14" t="s">
        <v>17</v>
      </c>
      <c r="AA109" s="14" t="s">
        <v>17</v>
      </c>
      <c r="AB109" s="14" t="s">
        <v>17</v>
      </c>
      <c r="AC109" s="14" t="s">
        <v>17</v>
      </c>
      <c r="AD109" s="14" t="s">
        <v>17</v>
      </c>
      <c r="AE109" s="14" t="s">
        <v>17</v>
      </c>
    </row>
    <row r="110" spans="1:31">
      <c r="A110" t="s">
        <v>109</v>
      </c>
      <c r="B110" t="s">
        <v>131</v>
      </c>
      <c r="C110" s="216" t="s">
        <v>223</v>
      </c>
      <c r="D110" s="216" t="s">
        <v>223</v>
      </c>
      <c r="E110">
        <v>1972</v>
      </c>
      <c r="F110">
        <v>4</v>
      </c>
      <c r="G110">
        <v>8</v>
      </c>
      <c r="H110">
        <v>24.68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s="14" t="s">
        <v>17</v>
      </c>
      <c r="Y110" s="14" t="s">
        <v>17</v>
      </c>
      <c r="Z110" s="14" t="s">
        <v>17</v>
      </c>
      <c r="AA110" s="14" t="s">
        <v>17</v>
      </c>
      <c r="AB110" s="14" t="s">
        <v>17</v>
      </c>
      <c r="AC110" s="14" t="s">
        <v>17</v>
      </c>
      <c r="AD110" s="14" t="s">
        <v>17</v>
      </c>
      <c r="AE110" s="14" t="s">
        <v>17</v>
      </c>
    </row>
    <row r="111" spans="1:31">
      <c r="A111" t="s">
        <v>109</v>
      </c>
      <c r="B111" t="s">
        <v>131</v>
      </c>
      <c r="C111" s="216" t="s">
        <v>223</v>
      </c>
      <c r="D111" s="216" t="s">
        <v>223</v>
      </c>
      <c r="E111">
        <v>1972</v>
      </c>
      <c r="F111">
        <v>4</v>
      </c>
      <c r="G111">
        <v>9</v>
      </c>
      <c r="H111">
        <v>32.67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s="14" t="s">
        <v>17</v>
      </c>
      <c r="Y111" s="14" t="s">
        <v>17</v>
      </c>
      <c r="Z111" s="14" t="s">
        <v>17</v>
      </c>
      <c r="AA111" s="14" t="s">
        <v>17</v>
      </c>
      <c r="AB111" s="14" t="s">
        <v>17</v>
      </c>
      <c r="AC111" s="14" t="s">
        <v>17</v>
      </c>
      <c r="AD111" s="14" t="s">
        <v>17</v>
      </c>
      <c r="AE111" s="14" t="s">
        <v>17</v>
      </c>
    </row>
    <row r="112" spans="1:31">
      <c r="A112" t="s">
        <v>109</v>
      </c>
      <c r="B112" t="s">
        <v>131</v>
      </c>
      <c r="C112" s="216" t="s">
        <v>223</v>
      </c>
      <c r="D112" s="216" t="s">
        <v>223</v>
      </c>
      <c r="E112">
        <v>1972</v>
      </c>
      <c r="F112">
        <v>4</v>
      </c>
      <c r="G112">
        <v>10</v>
      </c>
      <c r="H112">
        <v>24.44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s="14" t="s">
        <v>17</v>
      </c>
      <c r="Y112" s="14" t="s">
        <v>17</v>
      </c>
      <c r="Z112" s="14" t="s">
        <v>17</v>
      </c>
      <c r="AA112" s="14" t="s">
        <v>17</v>
      </c>
      <c r="AB112" s="14" t="s">
        <v>17</v>
      </c>
      <c r="AC112" s="14" t="s">
        <v>17</v>
      </c>
      <c r="AD112" s="14" t="s">
        <v>17</v>
      </c>
      <c r="AE112" s="14" t="s">
        <v>17</v>
      </c>
    </row>
    <row r="113" spans="1:31">
      <c r="A113" t="s">
        <v>109</v>
      </c>
      <c r="B113" t="s">
        <v>131</v>
      </c>
      <c r="C113" s="216" t="s">
        <v>223</v>
      </c>
      <c r="D113" s="216" t="s">
        <v>223</v>
      </c>
      <c r="E113">
        <v>1972</v>
      </c>
      <c r="F113">
        <v>4</v>
      </c>
      <c r="G113">
        <v>11</v>
      </c>
      <c r="H113">
        <v>31.94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s="14" t="s">
        <v>17</v>
      </c>
      <c r="Y113" s="14" t="s">
        <v>17</v>
      </c>
      <c r="Z113" s="14" t="s">
        <v>17</v>
      </c>
      <c r="AA113" s="14" t="s">
        <v>17</v>
      </c>
      <c r="AB113" s="14" t="s">
        <v>17</v>
      </c>
      <c r="AC113" s="14" t="s">
        <v>17</v>
      </c>
      <c r="AD113" s="14" t="s">
        <v>17</v>
      </c>
      <c r="AE113" s="14" t="s">
        <v>17</v>
      </c>
    </row>
    <row r="114" spans="1:31">
      <c r="A114" t="s">
        <v>109</v>
      </c>
      <c r="B114" t="s">
        <v>131</v>
      </c>
      <c r="C114" s="216" t="s">
        <v>223</v>
      </c>
      <c r="D114" s="216" t="s">
        <v>223</v>
      </c>
      <c r="E114">
        <v>1972</v>
      </c>
      <c r="F114">
        <v>4</v>
      </c>
      <c r="G114">
        <v>12</v>
      </c>
      <c r="H114">
        <v>23.72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s="14" t="s">
        <v>17</v>
      </c>
      <c r="Y114" s="14" t="s">
        <v>17</v>
      </c>
      <c r="Z114" s="14" t="s">
        <v>17</v>
      </c>
      <c r="AA114" s="14" t="s">
        <v>17</v>
      </c>
      <c r="AB114" s="14" t="s">
        <v>17</v>
      </c>
      <c r="AC114" s="14" t="s">
        <v>17</v>
      </c>
      <c r="AD114" s="14" t="s">
        <v>17</v>
      </c>
      <c r="AE114" s="14" t="s">
        <v>17</v>
      </c>
    </row>
    <row r="115" spans="1:31">
      <c r="A115" t="s">
        <v>109</v>
      </c>
      <c r="B115" t="s">
        <v>131</v>
      </c>
      <c r="C115" s="216" t="s">
        <v>223</v>
      </c>
      <c r="D115" s="216" t="s">
        <v>223</v>
      </c>
      <c r="E115">
        <v>1972</v>
      </c>
      <c r="F115">
        <v>4</v>
      </c>
      <c r="G115">
        <v>13</v>
      </c>
      <c r="H115">
        <v>18.510000000000002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s="14" t="s">
        <v>17</v>
      </c>
      <c r="Y115" s="14" t="s">
        <v>17</v>
      </c>
      <c r="Z115" s="14" t="s">
        <v>17</v>
      </c>
      <c r="AA115" s="14" t="s">
        <v>17</v>
      </c>
      <c r="AB115" s="14" t="s">
        <v>17</v>
      </c>
      <c r="AC115" s="14" t="s">
        <v>17</v>
      </c>
      <c r="AD115" s="14" t="s">
        <v>17</v>
      </c>
      <c r="AE115" s="14" t="s">
        <v>17</v>
      </c>
    </row>
    <row r="116" spans="1:31">
      <c r="A116" t="s">
        <v>109</v>
      </c>
      <c r="B116" t="s">
        <v>131</v>
      </c>
      <c r="C116" s="216" t="s">
        <v>223</v>
      </c>
      <c r="D116" s="216" t="s">
        <v>223</v>
      </c>
      <c r="E116">
        <v>1972</v>
      </c>
      <c r="F116">
        <v>4</v>
      </c>
      <c r="G116">
        <v>14</v>
      </c>
      <c r="H116">
        <v>27.83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s="14" t="s">
        <v>17</v>
      </c>
      <c r="Y116" s="14" t="s">
        <v>17</v>
      </c>
      <c r="Z116" s="14" t="s">
        <v>17</v>
      </c>
      <c r="AA116" s="14" t="s">
        <v>17</v>
      </c>
      <c r="AB116" s="14" t="s">
        <v>17</v>
      </c>
      <c r="AC116" s="14" t="s">
        <v>17</v>
      </c>
      <c r="AD116" s="14" t="s">
        <v>17</v>
      </c>
      <c r="AE116" s="14" t="s">
        <v>17</v>
      </c>
    </row>
    <row r="117" spans="1:31">
      <c r="A117" t="s">
        <v>109</v>
      </c>
      <c r="B117" t="s">
        <v>131</v>
      </c>
      <c r="C117" s="216" t="s">
        <v>223</v>
      </c>
      <c r="D117" s="216" t="s">
        <v>223</v>
      </c>
      <c r="E117">
        <v>1974</v>
      </c>
      <c r="F117">
        <v>1</v>
      </c>
      <c r="G117">
        <v>1</v>
      </c>
      <c r="H117">
        <v>15.972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s="14" t="s">
        <v>17</v>
      </c>
      <c r="Y117" s="14" t="s">
        <v>17</v>
      </c>
      <c r="Z117" s="14" t="s">
        <v>17</v>
      </c>
      <c r="AA117" s="14" t="s">
        <v>17</v>
      </c>
      <c r="AB117" s="14" t="s">
        <v>17</v>
      </c>
      <c r="AC117" s="14" t="s">
        <v>17</v>
      </c>
      <c r="AD117" s="14" t="s">
        <v>17</v>
      </c>
      <c r="AE117" s="14" t="s">
        <v>17</v>
      </c>
    </row>
    <row r="118" spans="1:31">
      <c r="A118" t="s">
        <v>109</v>
      </c>
      <c r="B118" t="s">
        <v>131</v>
      </c>
      <c r="C118" s="216" t="s">
        <v>223</v>
      </c>
      <c r="D118" s="216" t="s">
        <v>223</v>
      </c>
      <c r="E118">
        <v>1974</v>
      </c>
      <c r="F118">
        <v>1</v>
      </c>
      <c r="G118">
        <v>2</v>
      </c>
      <c r="H118">
        <v>18.149999999999999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s="14" t="s">
        <v>17</v>
      </c>
      <c r="Y118" s="14" t="s">
        <v>17</v>
      </c>
      <c r="Z118" s="14" t="s">
        <v>17</v>
      </c>
      <c r="AA118" s="14" t="s">
        <v>17</v>
      </c>
      <c r="AB118" s="14" t="s">
        <v>17</v>
      </c>
      <c r="AC118" s="14" t="s">
        <v>17</v>
      </c>
      <c r="AD118" s="14" t="s">
        <v>17</v>
      </c>
      <c r="AE118" s="14" t="s">
        <v>17</v>
      </c>
    </row>
    <row r="119" spans="1:31">
      <c r="A119" t="s">
        <v>109</v>
      </c>
      <c r="B119" t="s">
        <v>131</v>
      </c>
      <c r="C119" s="216" t="s">
        <v>223</v>
      </c>
      <c r="D119" s="216" t="s">
        <v>223</v>
      </c>
      <c r="E119">
        <v>1974</v>
      </c>
      <c r="F119">
        <v>1</v>
      </c>
      <c r="G119">
        <v>3</v>
      </c>
      <c r="H119">
        <v>27.225000000000001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s="14" t="s">
        <v>17</v>
      </c>
      <c r="Y119" s="14" t="s">
        <v>17</v>
      </c>
      <c r="Z119" s="14" t="s">
        <v>17</v>
      </c>
      <c r="AA119" s="14" t="s">
        <v>17</v>
      </c>
      <c r="AB119" s="14" t="s">
        <v>17</v>
      </c>
      <c r="AC119" s="14" t="s">
        <v>17</v>
      </c>
      <c r="AD119" s="14" t="s">
        <v>17</v>
      </c>
      <c r="AE119" s="14" t="s">
        <v>17</v>
      </c>
    </row>
    <row r="120" spans="1:31">
      <c r="A120" t="s">
        <v>109</v>
      </c>
      <c r="B120" t="s">
        <v>131</v>
      </c>
      <c r="C120" s="216" t="s">
        <v>223</v>
      </c>
      <c r="D120" s="216" t="s">
        <v>223</v>
      </c>
      <c r="E120">
        <v>1974</v>
      </c>
      <c r="F120">
        <v>1</v>
      </c>
      <c r="G120">
        <v>4</v>
      </c>
      <c r="H120">
        <v>35.573999999999998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s="14" t="s">
        <v>17</v>
      </c>
      <c r="Y120" s="14" t="s">
        <v>17</v>
      </c>
      <c r="Z120" s="14" t="s">
        <v>17</v>
      </c>
      <c r="AA120" s="14" t="s">
        <v>17</v>
      </c>
      <c r="AB120" s="14" t="s">
        <v>17</v>
      </c>
      <c r="AC120" s="14" t="s">
        <v>17</v>
      </c>
      <c r="AD120" s="14" t="s">
        <v>17</v>
      </c>
      <c r="AE120" s="14" t="s">
        <v>17</v>
      </c>
    </row>
    <row r="121" spans="1:31">
      <c r="A121" t="s">
        <v>109</v>
      </c>
      <c r="B121" t="s">
        <v>131</v>
      </c>
      <c r="C121" s="216" t="s">
        <v>223</v>
      </c>
      <c r="D121" s="216" t="s">
        <v>223</v>
      </c>
      <c r="E121">
        <v>1974</v>
      </c>
      <c r="F121">
        <v>1</v>
      </c>
      <c r="G121">
        <v>5</v>
      </c>
      <c r="H121">
        <v>33.759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s="14" t="s">
        <v>17</v>
      </c>
      <c r="Y121" s="14" t="s">
        <v>17</v>
      </c>
      <c r="Z121" s="14" t="s">
        <v>17</v>
      </c>
      <c r="AA121" s="14" t="s">
        <v>17</v>
      </c>
      <c r="AB121" s="14" t="s">
        <v>17</v>
      </c>
      <c r="AC121" s="14" t="s">
        <v>17</v>
      </c>
      <c r="AD121" s="14" t="s">
        <v>17</v>
      </c>
      <c r="AE121" s="14" t="s">
        <v>17</v>
      </c>
    </row>
    <row r="122" spans="1:31">
      <c r="A122" t="s">
        <v>109</v>
      </c>
      <c r="B122" t="s">
        <v>131</v>
      </c>
      <c r="C122" s="216" t="s">
        <v>223</v>
      </c>
      <c r="D122" s="216" t="s">
        <v>223</v>
      </c>
      <c r="E122">
        <v>1974</v>
      </c>
      <c r="F122">
        <v>1</v>
      </c>
      <c r="G122">
        <v>6</v>
      </c>
      <c r="H122">
        <v>35.332000000000001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s="14" t="s">
        <v>17</v>
      </c>
      <c r="Y122" s="14" t="s">
        <v>17</v>
      </c>
      <c r="Z122" s="14" t="s">
        <v>17</v>
      </c>
      <c r="AA122" s="14" t="s">
        <v>17</v>
      </c>
      <c r="AB122" s="14" t="s">
        <v>17</v>
      </c>
      <c r="AC122" s="14" t="s">
        <v>17</v>
      </c>
      <c r="AD122" s="14" t="s">
        <v>17</v>
      </c>
      <c r="AE122" s="14" t="s">
        <v>17</v>
      </c>
    </row>
    <row r="123" spans="1:31">
      <c r="A123" t="s">
        <v>109</v>
      </c>
      <c r="B123" t="s">
        <v>131</v>
      </c>
      <c r="C123" s="216" t="s">
        <v>223</v>
      </c>
      <c r="D123" s="216" t="s">
        <v>223</v>
      </c>
      <c r="E123">
        <v>1974</v>
      </c>
      <c r="F123">
        <v>1</v>
      </c>
      <c r="G123">
        <v>7</v>
      </c>
      <c r="H123">
        <v>30.975999999999999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s="14" t="s">
        <v>17</v>
      </c>
      <c r="Y123" s="14" t="s">
        <v>17</v>
      </c>
      <c r="Z123" s="14" t="s">
        <v>17</v>
      </c>
      <c r="AA123" s="14" t="s">
        <v>17</v>
      </c>
      <c r="AB123" s="14" t="s">
        <v>17</v>
      </c>
      <c r="AC123" s="14" t="s">
        <v>17</v>
      </c>
      <c r="AD123" s="14" t="s">
        <v>17</v>
      </c>
      <c r="AE123" s="14" t="s">
        <v>17</v>
      </c>
    </row>
    <row r="124" spans="1:31">
      <c r="A124" t="s">
        <v>109</v>
      </c>
      <c r="B124" t="s">
        <v>131</v>
      </c>
      <c r="C124" s="216" t="s">
        <v>223</v>
      </c>
      <c r="D124" s="216" t="s">
        <v>223</v>
      </c>
      <c r="E124">
        <v>1974</v>
      </c>
      <c r="F124">
        <v>1</v>
      </c>
      <c r="G124">
        <v>8</v>
      </c>
      <c r="H124">
        <v>26.378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s="14" t="s">
        <v>17</v>
      </c>
      <c r="Y124" s="14" t="s">
        <v>17</v>
      </c>
      <c r="Z124" s="14" t="s">
        <v>17</v>
      </c>
      <c r="AA124" s="14" t="s">
        <v>17</v>
      </c>
      <c r="AB124" s="14" t="s">
        <v>17</v>
      </c>
      <c r="AC124" s="14" t="s">
        <v>17</v>
      </c>
      <c r="AD124" s="14" t="s">
        <v>17</v>
      </c>
      <c r="AE124" s="14" t="s">
        <v>17</v>
      </c>
    </row>
    <row r="125" spans="1:31">
      <c r="A125" t="s">
        <v>109</v>
      </c>
      <c r="B125" t="s">
        <v>131</v>
      </c>
      <c r="C125" s="216" t="s">
        <v>223</v>
      </c>
      <c r="D125" s="216" t="s">
        <v>223</v>
      </c>
      <c r="E125">
        <v>1974</v>
      </c>
      <c r="F125">
        <v>1</v>
      </c>
      <c r="G125">
        <v>9</v>
      </c>
      <c r="H125">
        <v>29.524000000000001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s="14" t="s">
        <v>17</v>
      </c>
      <c r="Y125" s="14" t="s">
        <v>17</v>
      </c>
      <c r="Z125" s="14" t="s">
        <v>17</v>
      </c>
      <c r="AA125" s="14" t="s">
        <v>17</v>
      </c>
      <c r="AB125" s="14" t="s">
        <v>17</v>
      </c>
      <c r="AC125" s="14" t="s">
        <v>17</v>
      </c>
      <c r="AD125" s="14" t="s">
        <v>17</v>
      </c>
      <c r="AE125" s="14" t="s">
        <v>17</v>
      </c>
    </row>
    <row r="126" spans="1:31">
      <c r="A126" t="s">
        <v>109</v>
      </c>
      <c r="B126" t="s">
        <v>131</v>
      </c>
      <c r="C126" s="216" t="s">
        <v>223</v>
      </c>
      <c r="D126" s="216" t="s">
        <v>223</v>
      </c>
      <c r="E126">
        <v>1974</v>
      </c>
      <c r="F126">
        <v>1</v>
      </c>
      <c r="G126">
        <v>10</v>
      </c>
      <c r="H126">
        <v>37.872999999999998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s="14" t="s">
        <v>17</v>
      </c>
      <c r="Y126" s="14" t="s">
        <v>17</v>
      </c>
      <c r="Z126" s="14" t="s">
        <v>17</v>
      </c>
      <c r="AA126" s="14" t="s">
        <v>17</v>
      </c>
      <c r="AB126" s="14" t="s">
        <v>17</v>
      </c>
      <c r="AC126" s="14" t="s">
        <v>17</v>
      </c>
      <c r="AD126" s="14" t="s">
        <v>17</v>
      </c>
      <c r="AE126" s="14" t="s">
        <v>17</v>
      </c>
    </row>
    <row r="127" spans="1:31">
      <c r="A127" t="s">
        <v>109</v>
      </c>
      <c r="B127" t="s">
        <v>131</v>
      </c>
      <c r="C127" s="216" t="s">
        <v>223</v>
      </c>
      <c r="D127" s="216" t="s">
        <v>223</v>
      </c>
      <c r="E127">
        <v>1974</v>
      </c>
      <c r="F127">
        <v>1</v>
      </c>
      <c r="G127">
        <v>11</v>
      </c>
      <c r="H127">
        <v>35.695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s="14" t="s">
        <v>17</v>
      </c>
      <c r="Y127" s="14" t="s">
        <v>17</v>
      </c>
      <c r="Z127" s="14" t="s">
        <v>17</v>
      </c>
      <c r="AA127" s="14" t="s">
        <v>17</v>
      </c>
      <c r="AB127" s="14" t="s">
        <v>17</v>
      </c>
      <c r="AC127" s="14" t="s">
        <v>17</v>
      </c>
      <c r="AD127" s="14" t="s">
        <v>17</v>
      </c>
      <c r="AE127" s="14" t="s">
        <v>17</v>
      </c>
    </row>
    <row r="128" spans="1:31">
      <c r="A128" t="s">
        <v>109</v>
      </c>
      <c r="B128" t="s">
        <v>131</v>
      </c>
      <c r="C128" s="216" t="s">
        <v>223</v>
      </c>
      <c r="D128" s="216" t="s">
        <v>223</v>
      </c>
      <c r="E128">
        <v>1974</v>
      </c>
      <c r="F128">
        <v>1</v>
      </c>
      <c r="G128">
        <v>12</v>
      </c>
      <c r="H128">
        <v>34.484999999999999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s="14" t="s">
        <v>17</v>
      </c>
      <c r="Y128" s="14" t="s">
        <v>17</v>
      </c>
      <c r="Z128" s="14" t="s">
        <v>17</v>
      </c>
      <c r="AA128" s="14" t="s">
        <v>17</v>
      </c>
      <c r="AB128" s="14" t="s">
        <v>17</v>
      </c>
      <c r="AC128" s="14" t="s">
        <v>17</v>
      </c>
      <c r="AD128" s="14" t="s">
        <v>17</v>
      </c>
      <c r="AE128" s="14" t="s">
        <v>17</v>
      </c>
    </row>
    <row r="129" spans="1:31">
      <c r="A129" t="s">
        <v>109</v>
      </c>
      <c r="B129" t="s">
        <v>131</v>
      </c>
      <c r="C129" s="216" t="s">
        <v>223</v>
      </c>
      <c r="D129" s="216" t="s">
        <v>223</v>
      </c>
      <c r="E129">
        <v>1974</v>
      </c>
      <c r="F129">
        <v>1</v>
      </c>
      <c r="G129">
        <v>13</v>
      </c>
      <c r="H129">
        <v>35.210999999999999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s="14" t="s">
        <v>17</v>
      </c>
      <c r="Y129" s="14" t="s">
        <v>17</v>
      </c>
      <c r="Z129" s="14" t="s">
        <v>17</v>
      </c>
      <c r="AA129" s="14" t="s">
        <v>17</v>
      </c>
      <c r="AB129" s="14" t="s">
        <v>17</v>
      </c>
      <c r="AC129" s="14" t="s">
        <v>17</v>
      </c>
      <c r="AD129" s="14" t="s">
        <v>17</v>
      </c>
      <c r="AE129" s="14" t="s">
        <v>17</v>
      </c>
    </row>
    <row r="130" spans="1:31">
      <c r="A130" t="s">
        <v>109</v>
      </c>
      <c r="B130" t="s">
        <v>131</v>
      </c>
      <c r="C130" s="216" t="s">
        <v>223</v>
      </c>
      <c r="D130" s="216" t="s">
        <v>223</v>
      </c>
      <c r="E130">
        <v>1974</v>
      </c>
      <c r="F130">
        <v>1</v>
      </c>
      <c r="G130">
        <v>14</v>
      </c>
      <c r="H130">
        <v>33.396000000000001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s="14" t="s">
        <v>17</v>
      </c>
      <c r="Y130" s="14" t="s">
        <v>17</v>
      </c>
      <c r="Z130" s="14" t="s">
        <v>17</v>
      </c>
      <c r="AA130" s="14" t="s">
        <v>17</v>
      </c>
      <c r="AB130" s="14" t="s">
        <v>17</v>
      </c>
      <c r="AC130" s="14" t="s">
        <v>17</v>
      </c>
      <c r="AD130" s="14" t="s">
        <v>17</v>
      </c>
      <c r="AE130" s="14" t="s">
        <v>17</v>
      </c>
    </row>
    <row r="131" spans="1:31">
      <c r="A131" t="s">
        <v>109</v>
      </c>
      <c r="B131" t="s">
        <v>131</v>
      </c>
      <c r="C131" s="216" t="s">
        <v>223</v>
      </c>
      <c r="D131" s="216" t="s">
        <v>223</v>
      </c>
      <c r="E131">
        <v>1974</v>
      </c>
      <c r="F131">
        <v>2</v>
      </c>
      <c r="G131">
        <v>1</v>
      </c>
      <c r="H131">
        <v>13.673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s="14" t="s">
        <v>17</v>
      </c>
      <c r="Y131" s="14" t="s">
        <v>17</v>
      </c>
      <c r="Z131" s="14" t="s">
        <v>17</v>
      </c>
      <c r="AA131" s="14" t="s">
        <v>17</v>
      </c>
      <c r="AB131" s="14" t="s">
        <v>17</v>
      </c>
      <c r="AC131" s="14" t="s">
        <v>17</v>
      </c>
      <c r="AD131" s="14" t="s">
        <v>17</v>
      </c>
      <c r="AE131" s="14" t="s">
        <v>17</v>
      </c>
    </row>
    <row r="132" spans="1:31">
      <c r="A132" t="s">
        <v>109</v>
      </c>
      <c r="B132" t="s">
        <v>131</v>
      </c>
      <c r="C132" s="216" t="s">
        <v>223</v>
      </c>
      <c r="D132" s="216" t="s">
        <v>223</v>
      </c>
      <c r="E132">
        <v>1974</v>
      </c>
      <c r="F132">
        <v>2</v>
      </c>
      <c r="G132">
        <v>2</v>
      </c>
      <c r="H132">
        <v>14.398999999999999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s="14" t="s">
        <v>17</v>
      </c>
      <c r="Y132" s="14" t="s">
        <v>17</v>
      </c>
      <c r="Z132" s="14" t="s">
        <v>17</v>
      </c>
      <c r="AA132" s="14" t="s">
        <v>17</v>
      </c>
      <c r="AB132" s="14" t="s">
        <v>17</v>
      </c>
      <c r="AC132" s="14" t="s">
        <v>17</v>
      </c>
      <c r="AD132" s="14" t="s">
        <v>17</v>
      </c>
      <c r="AE132" s="14" t="s">
        <v>17</v>
      </c>
    </row>
    <row r="133" spans="1:31">
      <c r="A133" t="s">
        <v>109</v>
      </c>
      <c r="B133" t="s">
        <v>131</v>
      </c>
      <c r="C133" s="216" t="s">
        <v>223</v>
      </c>
      <c r="D133" s="216" t="s">
        <v>223</v>
      </c>
      <c r="E133">
        <v>1974</v>
      </c>
      <c r="F133">
        <v>2</v>
      </c>
      <c r="G133">
        <v>3</v>
      </c>
      <c r="H133">
        <v>23.716000000000001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s="14" t="s">
        <v>17</v>
      </c>
      <c r="Y133" s="14" t="s">
        <v>17</v>
      </c>
      <c r="Z133" s="14" t="s">
        <v>17</v>
      </c>
      <c r="AA133" s="14" t="s">
        <v>17</v>
      </c>
      <c r="AB133" s="14" t="s">
        <v>17</v>
      </c>
      <c r="AC133" s="14" t="s">
        <v>17</v>
      </c>
      <c r="AD133" s="14" t="s">
        <v>17</v>
      </c>
      <c r="AE133" s="14" t="s">
        <v>17</v>
      </c>
    </row>
    <row r="134" spans="1:31">
      <c r="A134" t="s">
        <v>109</v>
      </c>
      <c r="B134" t="s">
        <v>131</v>
      </c>
      <c r="C134" s="216" t="s">
        <v>223</v>
      </c>
      <c r="D134" s="216" t="s">
        <v>223</v>
      </c>
      <c r="E134">
        <v>1974</v>
      </c>
      <c r="F134">
        <v>2</v>
      </c>
      <c r="G134">
        <v>4</v>
      </c>
      <c r="H134">
        <v>30.613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s="14" t="s">
        <v>17</v>
      </c>
      <c r="Y134" s="14" t="s">
        <v>17</v>
      </c>
      <c r="Z134" s="14" t="s">
        <v>17</v>
      </c>
      <c r="AA134" s="14" t="s">
        <v>17</v>
      </c>
      <c r="AB134" s="14" t="s">
        <v>17</v>
      </c>
      <c r="AC134" s="14" t="s">
        <v>17</v>
      </c>
      <c r="AD134" s="14" t="s">
        <v>17</v>
      </c>
      <c r="AE134" s="14" t="s">
        <v>17</v>
      </c>
    </row>
    <row r="135" spans="1:31">
      <c r="A135" t="s">
        <v>109</v>
      </c>
      <c r="B135" t="s">
        <v>131</v>
      </c>
      <c r="C135" s="216" t="s">
        <v>223</v>
      </c>
      <c r="D135" s="216" t="s">
        <v>223</v>
      </c>
      <c r="E135">
        <v>1974</v>
      </c>
      <c r="F135">
        <v>2</v>
      </c>
      <c r="G135">
        <v>5</v>
      </c>
      <c r="H135">
        <v>32.186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s="14" t="s">
        <v>17</v>
      </c>
      <c r="Y135" s="14" t="s">
        <v>17</v>
      </c>
      <c r="Z135" s="14" t="s">
        <v>17</v>
      </c>
      <c r="AA135" s="14" t="s">
        <v>17</v>
      </c>
      <c r="AB135" s="14" t="s">
        <v>17</v>
      </c>
      <c r="AC135" s="14" t="s">
        <v>17</v>
      </c>
      <c r="AD135" s="14" t="s">
        <v>17</v>
      </c>
      <c r="AE135" s="14" t="s">
        <v>17</v>
      </c>
    </row>
    <row r="136" spans="1:31">
      <c r="A136" t="s">
        <v>109</v>
      </c>
      <c r="B136" t="s">
        <v>131</v>
      </c>
      <c r="C136" s="216" t="s">
        <v>223</v>
      </c>
      <c r="D136" s="216" t="s">
        <v>223</v>
      </c>
      <c r="E136">
        <v>1974</v>
      </c>
      <c r="F136">
        <v>2</v>
      </c>
      <c r="G136">
        <v>6</v>
      </c>
      <c r="H136">
        <v>28.797999999999998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s="14" t="s">
        <v>17</v>
      </c>
      <c r="Y136" s="14" t="s">
        <v>17</v>
      </c>
      <c r="Z136" s="14" t="s">
        <v>17</v>
      </c>
      <c r="AA136" s="14" t="s">
        <v>17</v>
      </c>
      <c r="AB136" s="14" t="s">
        <v>17</v>
      </c>
      <c r="AC136" s="14" t="s">
        <v>17</v>
      </c>
      <c r="AD136" s="14" t="s">
        <v>17</v>
      </c>
      <c r="AE136" s="14" t="s">
        <v>17</v>
      </c>
    </row>
    <row r="137" spans="1:31">
      <c r="A137" t="s">
        <v>109</v>
      </c>
      <c r="B137" t="s">
        <v>131</v>
      </c>
      <c r="C137" s="216" t="s">
        <v>223</v>
      </c>
      <c r="D137" s="216" t="s">
        <v>223</v>
      </c>
      <c r="E137">
        <v>1974</v>
      </c>
      <c r="F137">
        <v>2</v>
      </c>
      <c r="G137">
        <v>7</v>
      </c>
      <c r="H137">
        <v>25.773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s="14" t="s">
        <v>17</v>
      </c>
      <c r="Y137" s="14" t="s">
        <v>17</v>
      </c>
      <c r="Z137" s="14" t="s">
        <v>17</v>
      </c>
      <c r="AA137" s="14" t="s">
        <v>17</v>
      </c>
      <c r="AB137" s="14" t="s">
        <v>17</v>
      </c>
      <c r="AC137" s="14" t="s">
        <v>17</v>
      </c>
      <c r="AD137" s="14" t="s">
        <v>17</v>
      </c>
      <c r="AE137" s="14" t="s">
        <v>17</v>
      </c>
    </row>
    <row r="138" spans="1:31">
      <c r="A138" t="s">
        <v>109</v>
      </c>
      <c r="B138" t="s">
        <v>131</v>
      </c>
      <c r="C138" s="216" t="s">
        <v>223</v>
      </c>
      <c r="D138" s="216" t="s">
        <v>223</v>
      </c>
      <c r="E138">
        <v>1974</v>
      </c>
      <c r="F138">
        <v>2</v>
      </c>
      <c r="G138">
        <v>8</v>
      </c>
      <c r="H138">
        <v>22.748000000000001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s="14" t="s">
        <v>17</v>
      </c>
      <c r="Y138" s="14" t="s">
        <v>17</v>
      </c>
      <c r="Z138" s="14" t="s">
        <v>17</v>
      </c>
      <c r="AA138" s="14" t="s">
        <v>17</v>
      </c>
      <c r="AB138" s="14" t="s">
        <v>17</v>
      </c>
      <c r="AC138" s="14" t="s">
        <v>17</v>
      </c>
      <c r="AD138" s="14" t="s">
        <v>17</v>
      </c>
      <c r="AE138" s="14" t="s">
        <v>17</v>
      </c>
    </row>
    <row r="139" spans="1:31">
      <c r="A139" t="s">
        <v>109</v>
      </c>
      <c r="B139" t="s">
        <v>131</v>
      </c>
      <c r="C139" s="216" t="s">
        <v>223</v>
      </c>
      <c r="D139" s="216" t="s">
        <v>223</v>
      </c>
      <c r="E139">
        <v>1974</v>
      </c>
      <c r="F139">
        <v>2</v>
      </c>
      <c r="G139">
        <v>9</v>
      </c>
      <c r="H139">
        <v>34.122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s="14" t="s">
        <v>17</v>
      </c>
      <c r="Y139" s="14" t="s">
        <v>17</v>
      </c>
      <c r="Z139" s="14" t="s">
        <v>17</v>
      </c>
      <c r="AA139" s="14" t="s">
        <v>17</v>
      </c>
      <c r="AB139" s="14" t="s">
        <v>17</v>
      </c>
      <c r="AC139" s="14" t="s">
        <v>17</v>
      </c>
      <c r="AD139" s="14" t="s">
        <v>17</v>
      </c>
      <c r="AE139" s="14" t="s">
        <v>17</v>
      </c>
    </row>
    <row r="140" spans="1:31">
      <c r="A140" t="s">
        <v>109</v>
      </c>
      <c r="B140" t="s">
        <v>131</v>
      </c>
      <c r="C140" s="216" t="s">
        <v>223</v>
      </c>
      <c r="D140" s="216" t="s">
        <v>223</v>
      </c>
      <c r="E140">
        <v>1974</v>
      </c>
      <c r="F140">
        <v>2</v>
      </c>
      <c r="G140">
        <v>10</v>
      </c>
      <c r="H140">
        <v>31.823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s="14" t="s">
        <v>17</v>
      </c>
      <c r="Y140" s="14" t="s">
        <v>17</v>
      </c>
      <c r="Z140" s="14" t="s">
        <v>17</v>
      </c>
      <c r="AA140" s="14" t="s">
        <v>17</v>
      </c>
      <c r="AB140" s="14" t="s">
        <v>17</v>
      </c>
      <c r="AC140" s="14" t="s">
        <v>17</v>
      </c>
      <c r="AD140" s="14" t="s">
        <v>17</v>
      </c>
      <c r="AE140" s="14" t="s">
        <v>17</v>
      </c>
    </row>
    <row r="141" spans="1:31">
      <c r="A141" t="s">
        <v>109</v>
      </c>
      <c r="B141" t="s">
        <v>131</v>
      </c>
      <c r="C141" s="216" t="s">
        <v>223</v>
      </c>
      <c r="D141" s="216" t="s">
        <v>223</v>
      </c>
      <c r="E141">
        <v>1974</v>
      </c>
      <c r="F141">
        <v>2</v>
      </c>
      <c r="G141">
        <v>11</v>
      </c>
      <c r="H141">
        <v>35.453000000000003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s="14" t="s">
        <v>17</v>
      </c>
      <c r="Y141" s="14" t="s">
        <v>17</v>
      </c>
      <c r="Z141" s="14" t="s">
        <v>17</v>
      </c>
      <c r="AA141" s="14" t="s">
        <v>17</v>
      </c>
      <c r="AB141" s="14" t="s">
        <v>17</v>
      </c>
      <c r="AC141" s="14" t="s">
        <v>17</v>
      </c>
      <c r="AD141" s="14" t="s">
        <v>17</v>
      </c>
      <c r="AE141" s="14" t="s">
        <v>17</v>
      </c>
    </row>
    <row r="142" spans="1:31">
      <c r="A142" t="s">
        <v>109</v>
      </c>
      <c r="B142" t="s">
        <v>131</v>
      </c>
      <c r="C142" s="216" t="s">
        <v>223</v>
      </c>
      <c r="D142" s="216" t="s">
        <v>223</v>
      </c>
      <c r="E142">
        <v>1974</v>
      </c>
      <c r="F142">
        <v>2</v>
      </c>
      <c r="G142">
        <v>12</v>
      </c>
      <c r="H142">
        <v>31.218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s="14" t="s">
        <v>17</v>
      </c>
      <c r="Y142" s="14" t="s">
        <v>17</v>
      </c>
      <c r="Z142" s="14" t="s">
        <v>17</v>
      </c>
      <c r="AA142" s="14" t="s">
        <v>17</v>
      </c>
      <c r="AB142" s="14" t="s">
        <v>17</v>
      </c>
      <c r="AC142" s="14" t="s">
        <v>17</v>
      </c>
      <c r="AD142" s="14" t="s">
        <v>17</v>
      </c>
      <c r="AE142" s="14" t="s">
        <v>17</v>
      </c>
    </row>
    <row r="143" spans="1:31">
      <c r="A143" t="s">
        <v>109</v>
      </c>
      <c r="B143" t="s">
        <v>131</v>
      </c>
      <c r="C143" s="216" t="s">
        <v>223</v>
      </c>
      <c r="D143" s="216" t="s">
        <v>223</v>
      </c>
      <c r="E143">
        <v>1974</v>
      </c>
      <c r="F143">
        <v>2</v>
      </c>
      <c r="G143">
        <v>13</v>
      </c>
      <c r="H143">
        <v>29.161000000000001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s="14" t="s">
        <v>17</v>
      </c>
      <c r="Y143" s="14" t="s">
        <v>17</v>
      </c>
      <c r="Z143" s="14" t="s">
        <v>17</v>
      </c>
      <c r="AA143" s="14" t="s">
        <v>17</v>
      </c>
      <c r="AB143" s="14" t="s">
        <v>17</v>
      </c>
      <c r="AC143" s="14" t="s">
        <v>17</v>
      </c>
      <c r="AD143" s="14" t="s">
        <v>17</v>
      </c>
      <c r="AE143" s="14" t="s">
        <v>17</v>
      </c>
    </row>
    <row r="144" spans="1:31">
      <c r="A144" t="s">
        <v>109</v>
      </c>
      <c r="B144" t="s">
        <v>131</v>
      </c>
      <c r="C144" s="216" t="s">
        <v>223</v>
      </c>
      <c r="D144" s="216" t="s">
        <v>223</v>
      </c>
      <c r="E144">
        <v>1974</v>
      </c>
      <c r="F144">
        <v>2</v>
      </c>
      <c r="G144">
        <v>14</v>
      </c>
      <c r="H144">
        <v>33.759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s="14" t="s">
        <v>17</v>
      </c>
      <c r="Y144" s="14" t="s">
        <v>17</v>
      </c>
      <c r="Z144" s="14" t="s">
        <v>17</v>
      </c>
      <c r="AA144" s="14" t="s">
        <v>17</v>
      </c>
      <c r="AB144" s="14" t="s">
        <v>17</v>
      </c>
      <c r="AC144" s="14" t="s">
        <v>17</v>
      </c>
      <c r="AD144" s="14" t="s">
        <v>17</v>
      </c>
      <c r="AE144" s="14" t="s">
        <v>17</v>
      </c>
    </row>
    <row r="145" spans="1:31">
      <c r="A145" t="s">
        <v>109</v>
      </c>
      <c r="B145" t="s">
        <v>131</v>
      </c>
      <c r="C145" s="216" t="s">
        <v>223</v>
      </c>
      <c r="D145" s="216" t="s">
        <v>223</v>
      </c>
      <c r="E145">
        <v>1974</v>
      </c>
      <c r="F145">
        <v>3</v>
      </c>
      <c r="G145">
        <v>1</v>
      </c>
      <c r="H145">
        <v>18.997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s="14" t="s">
        <v>17</v>
      </c>
      <c r="Y145" s="14" t="s">
        <v>17</v>
      </c>
      <c r="Z145" s="14" t="s">
        <v>17</v>
      </c>
      <c r="AA145" s="14" t="s">
        <v>17</v>
      </c>
      <c r="AB145" s="14" t="s">
        <v>17</v>
      </c>
      <c r="AC145" s="14" t="s">
        <v>17</v>
      </c>
      <c r="AD145" s="14" t="s">
        <v>17</v>
      </c>
      <c r="AE145" s="14" t="s">
        <v>17</v>
      </c>
    </row>
    <row r="146" spans="1:31">
      <c r="A146" t="s">
        <v>109</v>
      </c>
      <c r="B146" t="s">
        <v>131</v>
      </c>
      <c r="C146" s="216" t="s">
        <v>223</v>
      </c>
      <c r="D146" s="216" t="s">
        <v>223</v>
      </c>
      <c r="E146">
        <v>1974</v>
      </c>
      <c r="F146">
        <v>3</v>
      </c>
      <c r="G146">
        <v>2</v>
      </c>
      <c r="H146">
        <v>15.851000000000001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s="14" t="s">
        <v>17</v>
      </c>
      <c r="Y146" s="14" t="s">
        <v>17</v>
      </c>
      <c r="Z146" s="14" t="s">
        <v>17</v>
      </c>
      <c r="AA146" s="14" t="s">
        <v>17</v>
      </c>
      <c r="AB146" s="14" t="s">
        <v>17</v>
      </c>
      <c r="AC146" s="14" t="s">
        <v>17</v>
      </c>
      <c r="AD146" s="14" t="s">
        <v>17</v>
      </c>
      <c r="AE146" s="14" t="s">
        <v>17</v>
      </c>
    </row>
    <row r="147" spans="1:31">
      <c r="A147" t="s">
        <v>109</v>
      </c>
      <c r="B147" t="s">
        <v>131</v>
      </c>
      <c r="C147" s="216" t="s">
        <v>223</v>
      </c>
      <c r="D147" s="216" t="s">
        <v>223</v>
      </c>
      <c r="E147">
        <v>1974</v>
      </c>
      <c r="F147">
        <v>3</v>
      </c>
      <c r="G147">
        <v>3</v>
      </c>
      <c r="H147">
        <v>24.079000000000001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s="14" t="s">
        <v>17</v>
      </c>
      <c r="Y147" s="14" t="s">
        <v>17</v>
      </c>
      <c r="Z147" s="14" t="s">
        <v>17</v>
      </c>
      <c r="AA147" s="14" t="s">
        <v>17</v>
      </c>
      <c r="AB147" s="14" t="s">
        <v>17</v>
      </c>
      <c r="AC147" s="14" t="s">
        <v>17</v>
      </c>
      <c r="AD147" s="14" t="s">
        <v>17</v>
      </c>
      <c r="AE147" s="14" t="s">
        <v>17</v>
      </c>
    </row>
    <row r="148" spans="1:31">
      <c r="A148" t="s">
        <v>109</v>
      </c>
      <c r="B148" t="s">
        <v>131</v>
      </c>
      <c r="C148" s="216" t="s">
        <v>223</v>
      </c>
      <c r="D148" s="216" t="s">
        <v>223</v>
      </c>
      <c r="E148">
        <v>1974</v>
      </c>
      <c r="F148">
        <v>3</v>
      </c>
      <c r="G148">
        <v>4</v>
      </c>
      <c r="H148">
        <v>34.847999999999999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s="14" t="s">
        <v>17</v>
      </c>
      <c r="Y148" s="14" t="s">
        <v>17</v>
      </c>
      <c r="Z148" s="14" t="s">
        <v>17</v>
      </c>
      <c r="AA148" s="14" t="s">
        <v>17</v>
      </c>
      <c r="AB148" s="14" t="s">
        <v>17</v>
      </c>
      <c r="AC148" s="14" t="s">
        <v>17</v>
      </c>
      <c r="AD148" s="14" t="s">
        <v>17</v>
      </c>
      <c r="AE148" s="14" t="s">
        <v>17</v>
      </c>
    </row>
    <row r="149" spans="1:31">
      <c r="A149" t="s">
        <v>109</v>
      </c>
      <c r="B149" t="s">
        <v>131</v>
      </c>
      <c r="C149" s="216" t="s">
        <v>223</v>
      </c>
      <c r="D149" s="216" t="s">
        <v>223</v>
      </c>
      <c r="E149">
        <v>1974</v>
      </c>
      <c r="F149">
        <v>3</v>
      </c>
      <c r="G149">
        <v>5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s="14" t="s">
        <v>17</v>
      </c>
      <c r="Y149" s="14" t="s">
        <v>17</v>
      </c>
      <c r="Z149" s="14" t="s">
        <v>17</v>
      </c>
      <c r="AA149" s="14" t="s">
        <v>17</v>
      </c>
      <c r="AB149" s="14" t="s">
        <v>17</v>
      </c>
      <c r="AC149" s="14" t="s">
        <v>17</v>
      </c>
      <c r="AD149" s="14" t="s">
        <v>17</v>
      </c>
      <c r="AE149" s="14" t="s">
        <v>17</v>
      </c>
    </row>
    <row r="150" spans="1:31">
      <c r="A150" t="s">
        <v>109</v>
      </c>
      <c r="B150" t="s">
        <v>131</v>
      </c>
      <c r="C150" s="216" t="s">
        <v>223</v>
      </c>
      <c r="D150" s="216" t="s">
        <v>223</v>
      </c>
      <c r="E150">
        <v>1974</v>
      </c>
      <c r="F150">
        <v>3</v>
      </c>
      <c r="G150">
        <v>6</v>
      </c>
      <c r="H150">
        <v>28.677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s="14" t="s">
        <v>17</v>
      </c>
      <c r="Y150" s="14" t="s">
        <v>17</v>
      </c>
      <c r="Z150" s="14" t="s">
        <v>17</v>
      </c>
      <c r="AA150" s="14" t="s">
        <v>17</v>
      </c>
      <c r="AB150" s="14" t="s">
        <v>17</v>
      </c>
      <c r="AC150" s="14" t="s">
        <v>17</v>
      </c>
      <c r="AD150" s="14" t="s">
        <v>17</v>
      </c>
      <c r="AE150" s="14" t="s">
        <v>17</v>
      </c>
    </row>
    <row r="151" spans="1:31">
      <c r="A151" t="s">
        <v>109</v>
      </c>
      <c r="B151" t="s">
        <v>131</v>
      </c>
      <c r="C151" s="216" t="s">
        <v>223</v>
      </c>
      <c r="D151" s="216" t="s">
        <v>223</v>
      </c>
      <c r="E151">
        <v>1974</v>
      </c>
      <c r="F151">
        <v>3</v>
      </c>
      <c r="G151">
        <v>7</v>
      </c>
      <c r="H151">
        <v>26.257000000000001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s="14" t="s">
        <v>17</v>
      </c>
      <c r="Y151" s="14" t="s">
        <v>17</v>
      </c>
      <c r="Z151" s="14" t="s">
        <v>17</v>
      </c>
      <c r="AA151" s="14" t="s">
        <v>17</v>
      </c>
      <c r="AB151" s="14" t="s">
        <v>17</v>
      </c>
      <c r="AC151" s="14" t="s">
        <v>17</v>
      </c>
      <c r="AD151" s="14" t="s">
        <v>17</v>
      </c>
      <c r="AE151" s="14" t="s">
        <v>17</v>
      </c>
    </row>
    <row r="152" spans="1:31">
      <c r="A152" t="s">
        <v>109</v>
      </c>
      <c r="B152" t="s">
        <v>131</v>
      </c>
      <c r="C152" s="216" t="s">
        <v>223</v>
      </c>
      <c r="D152" s="216" t="s">
        <v>223</v>
      </c>
      <c r="E152">
        <v>1974</v>
      </c>
      <c r="F152">
        <v>3</v>
      </c>
      <c r="G152">
        <v>8</v>
      </c>
      <c r="H152">
        <v>22.748000000000001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s="14" t="s">
        <v>17</v>
      </c>
      <c r="Y152" s="14" t="s">
        <v>17</v>
      </c>
      <c r="Z152" s="14" t="s">
        <v>17</v>
      </c>
      <c r="AA152" s="14" t="s">
        <v>17</v>
      </c>
      <c r="AB152" s="14" t="s">
        <v>17</v>
      </c>
      <c r="AC152" s="14" t="s">
        <v>17</v>
      </c>
      <c r="AD152" s="14" t="s">
        <v>17</v>
      </c>
      <c r="AE152" s="14" t="s">
        <v>17</v>
      </c>
    </row>
    <row r="153" spans="1:31">
      <c r="A153" t="s">
        <v>109</v>
      </c>
      <c r="B153" t="s">
        <v>131</v>
      </c>
      <c r="C153" s="216" t="s">
        <v>223</v>
      </c>
      <c r="D153" s="216" t="s">
        <v>223</v>
      </c>
      <c r="E153">
        <v>1974</v>
      </c>
      <c r="F153">
        <v>3</v>
      </c>
      <c r="G153">
        <v>9</v>
      </c>
      <c r="H153">
        <v>30.007999999999999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s="14" t="s">
        <v>17</v>
      </c>
      <c r="Y153" s="14" t="s">
        <v>17</v>
      </c>
      <c r="Z153" s="14" t="s">
        <v>17</v>
      </c>
      <c r="AA153" s="14" t="s">
        <v>17</v>
      </c>
      <c r="AB153" s="14" t="s">
        <v>17</v>
      </c>
      <c r="AC153" s="14" t="s">
        <v>17</v>
      </c>
      <c r="AD153" s="14" t="s">
        <v>17</v>
      </c>
      <c r="AE153" s="14" t="s">
        <v>17</v>
      </c>
    </row>
    <row r="154" spans="1:31">
      <c r="A154" t="s">
        <v>109</v>
      </c>
      <c r="B154" t="s">
        <v>131</v>
      </c>
      <c r="C154" s="216" t="s">
        <v>223</v>
      </c>
      <c r="D154" s="216" t="s">
        <v>223</v>
      </c>
      <c r="E154">
        <v>1974</v>
      </c>
      <c r="F154">
        <v>3</v>
      </c>
      <c r="G154">
        <v>10</v>
      </c>
      <c r="H154">
        <v>35.695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s="14" t="s">
        <v>17</v>
      </c>
      <c r="Y154" s="14" t="s">
        <v>17</v>
      </c>
      <c r="Z154" s="14" t="s">
        <v>17</v>
      </c>
      <c r="AA154" s="14" t="s">
        <v>17</v>
      </c>
      <c r="AB154" s="14" t="s">
        <v>17</v>
      </c>
      <c r="AC154" s="14" t="s">
        <v>17</v>
      </c>
      <c r="AD154" s="14" t="s">
        <v>17</v>
      </c>
      <c r="AE154" s="14" t="s">
        <v>17</v>
      </c>
    </row>
    <row r="155" spans="1:31">
      <c r="A155" t="s">
        <v>109</v>
      </c>
      <c r="B155" t="s">
        <v>131</v>
      </c>
      <c r="C155" s="216" t="s">
        <v>223</v>
      </c>
      <c r="D155" s="216" t="s">
        <v>223</v>
      </c>
      <c r="E155">
        <v>1974</v>
      </c>
      <c r="F155">
        <v>3</v>
      </c>
      <c r="G155">
        <v>11</v>
      </c>
      <c r="H155">
        <v>30.855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s="14" t="s">
        <v>17</v>
      </c>
      <c r="Y155" s="14" t="s">
        <v>17</v>
      </c>
      <c r="Z155" s="14" t="s">
        <v>17</v>
      </c>
      <c r="AA155" s="14" t="s">
        <v>17</v>
      </c>
      <c r="AB155" s="14" t="s">
        <v>17</v>
      </c>
      <c r="AC155" s="14" t="s">
        <v>17</v>
      </c>
      <c r="AD155" s="14" t="s">
        <v>17</v>
      </c>
      <c r="AE155" s="14" t="s">
        <v>17</v>
      </c>
    </row>
    <row r="156" spans="1:31">
      <c r="A156" t="s">
        <v>109</v>
      </c>
      <c r="B156" t="s">
        <v>131</v>
      </c>
      <c r="C156" s="216" t="s">
        <v>223</v>
      </c>
      <c r="D156" s="216" t="s">
        <v>223</v>
      </c>
      <c r="E156">
        <v>1974</v>
      </c>
      <c r="F156">
        <v>3</v>
      </c>
      <c r="G156">
        <v>12</v>
      </c>
      <c r="H156">
        <v>26.861999999999998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s="14" t="s">
        <v>17</v>
      </c>
      <c r="Y156" s="14" t="s">
        <v>17</v>
      </c>
      <c r="Z156" s="14" t="s">
        <v>17</v>
      </c>
      <c r="AA156" s="14" t="s">
        <v>17</v>
      </c>
      <c r="AB156" s="14" t="s">
        <v>17</v>
      </c>
      <c r="AC156" s="14" t="s">
        <v>17</v>
      </c>
      <c r="AD156" s="14" t="s">
        <v>17</v>
      </c>
      <c r="AE156" s="14" t="s">
        <v>17</v>
      </c>
    </row>
    <row r="157" spans="1:31">
      <c r="A157" t="s">
        <v>109</v>
      </c>
      <c r="B157" t="s">
        <v>131</v>
      </c>
      <c r="C157" s="216" t="s">
        <v>223</v>
      </c>
      <c r="D157" s="216" t="s">
        <v>223</v>
      </c>
      <c r="E157">
        <v>1974</v>
      </c>
      <c r="F157">
        <v>3</v>
      </c>
      <c r="G157">
        <v>13</v>
      </c>
      <c r="H157">
        <v>25.047000000000001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s="14" t="s">
        <v>17</v>
      </c>
      <c r="Y157" s="14" t="s">
        <v>17</v>
      </c>
      <c r="Z157" s="14" t="s">
        <v>17</v>
      </c>
      <c r="AA157" s="14" t="s">
        <v>17</v>
      </c>
      <c r="AB157" s="14" t="s">
        <v>17</v>
      </c>
      <c r="AC157" s="14" t="s">
        <v>17</v>
      </c>
      <c r="AD157" s="14" t="s">
        <v>17</v>
      </c>
      <c r="AE157" s="14" t="s">
        <v>17</v>
      </c>
    </row>
    <row r="158" spans="1:31">
      <c r="A158" t="s">
        <v>109</v>
      </c>
      <c r="B158" t="s">
        <v>131</v>
      </c>
      <c r="C158" s="216" t="s">
        <v>223</v>
      </c>
      <c r="D158" s="216" t="s">
        <v>223</v>
      </c>
      <c r="E158">
        <v>1974</v>
      </c>
      <c r="F158">
        <v>3</v>
      </c>
      <c r="G158">
        <v>14</v>
      </c>
      <c r="H158">
        <v>30.25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s="14" t="s">
        <v>17</v>
      </c>
      <c r="Y158" s="14" t="s">
        <v>17</v>
      </c>
      <c r="Z158" s="14" t="s">
        <v>17</v>
      </c>
      <c r="AA158" s="14" t="s">
        <v>17</v>
      </c>
      <c r="AB158" s="14" t="s">
        <v>17</v>
      </c>
      <c r="AC158" s="14" t="s">
        <v>17</v>
      </c>
      <c r="AD158" s="14" t="s">
        <v>17</v>
      </c>
      <c r="AE158" s="14" t="s">
        <v>17</v>
      </c>
    </row>
    <row r="159" spans="1:31">
      <c r="A159" t="s">
        <v>109</v>
      </c>
      <c r="B159" t="s">
        <v>131</v>
      </c>
      <c r="C159" s="216" t="s">
        <v>223</v>
      </c>
      <c r="D159" s="216" t="s">
        <v>223</v>
      </c>
      <c r="E159">
        <v>1974</v>
      </c>
      <c r="F159">
        <v>4</v>
      </c>
      <c r="G159">
        <v>1</v>
      </c>
      <c r="H159">
        <v>19.602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s="14" t="s">
        <v>17</v>
      </c>
      <c r="Y159" s="14" t="s">
        <v>17</v>
      </c>
      <c r="Z159" s="14" t="s">
        <v>17</v>
      </c>
      <c r="AA159" s="14" t="s">
        <v>17</v>
      </c>
      <c r="AB159" s="14" t="s">
        <v>17</v>
      </c>
      <c r="AC159" s="14" t="s">
        <v>17</v>
      </c>
      <c r="AD159" s="14" t="s">
        <v>17</v>
      </c>
      <c r="AE159" s="14" t="s">
        <v>17</v>
      </c>
    </row>
    <row r="160" spans="1:31">
      <c r="A160" t="s">
        <v>109</v>
      </c>
      <c r="B160" t="s">
        <v>131</v>
      </c>
      <c r="C160" s="216" t="s">
        <v>223</v>
      </c>
      <c r="D160" s="216" t="s">
        <v>223</v>
      </c>
      <c r="E160">
        <v>1974</v>
      </c>
      <c r="F160">
        <v>4</v>
      </c>
      <c r="G160">
        <v>2</v>
      </c>
      <c r="H160">
        <v>17.786999999999999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s="14" t="s">
        <v>17</v>
      </c>
      <c r="Y160" s="14" t="s">
        <v>17</v>
      </c>
      <c r="Z160" s="14" t="s">
        <v>17</v>
      </c>
      <c r="AA160" s="14" t="s">
        <v>17</v>
      </c>
      <c r="AB160" s="14" t="s">
        <v>17</v>
      </c>
      <c r="AC160" s="14" t="s">
        <v>17</v>
      </c>
      <c r="AD160" s="14" t="s">
        <v>17</v>
      </c>
      <c r="AE160" s="14" t="s">
        <v>17</v>
      </c>
    </row>
    <row r="161" spans="1:31">
      <c r="A161" t="s">
        <v>109</v>
      </c>
      <c r="B161" t="s">
        <v>131</v>
      </c>
      <c r="C161" s="216" t="s">
        <v>223</v>
      </c>
      <c r="D161" s="216" t="s">
        <v>223</v>
      </c>
      <c r="E161">
        <v>1974</v>
      </c>
      <c r="F161">
        <v>4</v>
      </c>
      <c r="G161">
        <v>3</v>
      </c>
      <c r="H161">
        <v>33.154000000000003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s="14" t="s">
        <v>17</v>
      </c>
      <c r="Y161" s="14" t="s">
        <v>17</v>
      </c>
      <c r="Z161" s="14" t="s">
        <v>17</v>
      </c>
      <c r="AA161" s="14" t="s">
        <v>17</v>
      </c>
      <c r="AB161" s="14" t="s">
        <v>17</v>
      </c>
      <c r="AC161" s="14" t="s">
        <v>17</v>
      </c>
      <c r="AD161" s="14" t="s">
        <v>17</v>
      </c>
      <c r="AE161" s="14" t="s">
        <v>17</v>
      </c>
    </row>
    <row r="162" spans="1:31">
      <c r="A162" t="s">
        <v>109</v>
      </c>
      <c r="B162" t="s">
        <v>131</v>
      </c>
      <c r="C162" s="216" t="s">
        <v>223</v>
      </c>
      <c r="D162" s="216" t="s">
        <v>223</v>
      </c>
      <c r="E162">
        <v>1974</v>
      </c>
      <c r="F162">
        <v>4</v>
      </c>
      <c r="G162">
        <v>4</v>
      </c>
      <c r="H162">
        <v>29.402999999999999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s="14" t="s">
        <v>17</v>
      </c>
      <c r="Y162" s="14" t="s">
        <v>17</v>
      </c>
      <c r="Z162" s="14" t="s">
        <v>17</v>
      </c>
      <c r="AA162" s="14" t="s">
        <v>17</v>
      </c>
      <c r="AB162" s="14" t="s">
        <v>17</v>
      </c>
      <c r="AC162" s="14" t="s">
        <v>17</v>
      </c>
      <c r="AD162" s="14" t="s">
        <v>17</v>
      </c>
      <c r="AE162" s="14" t="s">
        <v>17</v>
      </c>
    </row>
    <row r="163" spans="1:31">
      <c r="A163" t="s">
        <v>109</v>
      </c>
      <c r="B163" t="s">
        <v>131</v>
      </c>
      <c r="C163" s="216" t="s">
        <v>223</v>
      </c>
      <c r="D163" s="216" t="s">
        <v>223</v>
      </c>
      <c r="E163">
        <v>1974</v>
      </c>
      <c r="F163">
        <v>4</v>
      </c>
      <c r="G163">
        <v>5</v>
      </c>
      <c r="H163">
        <v>26.62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s="14" t="s">
        <v>17</v>
      </c>
      <c r="Y163" s="14" t="s">
        <v>17</v>
      </c>
      <c r="Z163" s="14" t="s">
        <v>17</v>
      </c>
      <c r="AA163" s="14" t="s">
        <v>17</v>
      </c>
      <c r="AB163" s="14" t="s">
        <v>17</v>
      </c>
      <c r="AC163" s="14" t="s">
        <v>17</v>
      </c>
      <c r="AD163" s="14" t="s">
        <v>17</v>
      </c>
      <c r="AE163" s="14" t="s">
        <v>17</v>
      </c>
    </row>
    <row r="164" spans="1:31">
      <c r="A164" t="s">
        <v>109</v>
      </c>
      <c r="B164" t="s">
        <v>131</v>
      </c>
      <c r="C164" s="216" t="s">
        <v>223</v>
      </c>
      <c r="D164" s="216" t="s">
        <v>223</v>
      </c>
      <c r="E164">
        <v>1974</v>
      </c>
      <c r="F164">
        <v>4</v>
      </c>
      <c r="G164">
        <v>6</v>
      </c>
      <c r="H164">
        <v>25.773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s="14" t="s">
        <v>17</v>
      </c>
      <c r="Y164" s="14" t="s">
        <v>17</v>
      </c>
      <c r="Z164" s="14" t="s">
        <v>17</v>
      </c>
      <c r="AA164" s="14" t="s">
        <v>17</v>
      </c>
      <c r="AB164" s="14" t="s">
        <v>17</v>
      </c>
      <c r="AC164" s="14" t="s">
        <v>17</v>
      </c>
      <c r="AD164" s="14" t="s">
        <v>17</v>
      </c>
      <c r="AE164" s="14" t="s">
        <v>17</v>
      </c>
    </row>
    <row r="165" spans="1:31">
      <c r="A165" t="s">
        <v>109</v>
      </c>
      <c r="B165" t="s">
        <v>131</v>
      </c>
      <c r="C165" s="216" t="s">
        <v>223</v>
      </c>
      <c r="D165" s="216" t="s">
        <v>223</v>
      </c>
      <c r="E165">
        <v>1974</v>
      </c>
      <c r="F165">
        <v>4</v>
      </c>
      <c r="G165">
        <v>7</v>
      </c>
      <c r="H165">
        <v>28.193000000000001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s="14" t="s">
        <v>17</v>
      </c>
      <c r="Y165" s="14" t="s">
        <v>17</v>
      </c>
      <c r="Z165" s="14" t="s">
        <v>17</v>
      </c>
      <c r="AA165" s="14" t="s">
        <v>17</v>
      </c>
      <c r="AB165" s="14" t="s">
        <v>17</v>
      </c>
      <c r="AC165" s="14" t="s">
        <v>17</v>
      </c>
      <c r="AD165" s="14" t="s">
        <v>17</v>
      </c>
      <c r="AE165" s="14" t="s">
        <v>17</v>
      </c>
    </row>
    <row r="166" spans="1:31">
      <c r="A166" t="s">
        <v>109</v>
      </c>
      <c r="B166" t="s">
        <v>131</v>
      </c>
      <c r="C166" s="216" t="s">
        <v>223</v>
      </c>
      <c r="D166" s="216" t="s">
        <v>223</v>
      </c>
      <c r="E166">
        <v>1974</v>
      </c>
      <c r="F166">
        <v>4</v>
      </c>
      <c r="G166">
        <v>8</v>
      </c>
      <c r="H166">
        <v>25.047000000000001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s="14" t="s">
        <v>17</v>
      </c>
      <c r="Y166" s="14" t="s">
        <v>17</v>
      </c>
      <c r="Z166" s="14" t="s">
        <v>17</v>
      </c>
      <c r="AA166" s="14" t="s">
        <v>17</v>
      </c>
      <c r="AB166" s="14" t="s">
        <v>17</v>
      </c>
      <c r="AC166" s="14" t="s">
        <v>17</v>
      </c>
      <c r="AD166" s="14" t="s">
        <v>17</v>
      </c>
      <c r="AE166" s="14" t="s">
        <v>17</v>
      </c>
    </row>
    <row r="167" spans="1:31">
      <c r="A167" t="s">
        <v>109</v>
      </c>
      <c r="B167" t="s">
        <v>131</v>
      </c>
      <c r="C167" s="216" t="s">
        <v>223</v>
      </c>
      <c r="D167" s="216" t="s">
        <v>223</v>
      </c>
      <c r="E167">
        <v>1974</v>
      </c>
      <c r="F167">
        <v>4</v>
      </c>
      <c r="G167">
        <v>9</v>
      </c>
      <c r="H167">
        <v>33.637999999999998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s="14" t="s">
        <v>17</v>
      </c>
      <c r="Y167" s="14" t="s">
        <v>17</v>
      </c>
      <c r="Z167" s="14" t="s">
        <v>17</v>
      </c>
      <c r="AA167" s="14" t="s">
        <v>17</v>
      </c>
      <c r="AB167" s="14" t="s">
        <v>17</v>
      </c>
      <c r="AC167" s="14" t="s">
        <v>17</v>
      </c>
      <c r="AD167" s="14" t="s">
        <v>17</v>
      </c>
      <c r="AE167" s="14" t="s">
        <v>17</v>
      </c>
    </row>
    <row r="168" spans="1:31">
      <c r="A168" t="s">
        <v>109</v>
      </c>
      <c r="B168" t="s">
        <v>131</v>
      </c>
      <c r="C168" s="216" t="s">
        <v>223</v>
      </c>
      <c r="D168" s="216" t="s">
        <v>223</v>
      </c>
      <c r="E168">
        <v>1974</v>
      </c>
      <c r="F168">
        <v>4</v>
      </c>
      <c r="G168">
        <v>10</v>
      </c>
      <c r="H168">
        <v>29.524000000000001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s="14" t="s">
        <v>17</v>
      </c>
      <c r="Y168" s="14" t="s">
        <v>17</v>
      </c>
      <c r="Z168" s="14" t="s">
        <v>17</v>
      </c>
      <c r="AA168" s="14" t="s">
        <v>17</v>
      </c>
      <c r="AB168" s="14" t="s">
        <v>17</v>
      </c>
      <c r="AC168" s="14" t="s">
        <v>17</v>
      </c>
      <c r="AD168" s="14" t="s">
        <v>17</v>
      </c>
      <c r="AE168" s="14" t="s">
        <v>17</v>
      </c>
    </row>
    <row r="169" spans="1:31">
      <c r="A169" t="s">
        <v>109</v>
      </c>
      <c r="B169" t="s">
        <v>131</v>
      </c>
      <c r="C169" s="216" t="s">
        <v>223</v>
      </c>
      <c r="D169" s="216" t="s">
        <v>223</v>
      </c>
      <c r="E169">
        <v>1974</v>
      </c>
      <c r="F169">
        <v>4</v>
      </c>
      <c r="G169">
        <v>11</v>
      </c>
      <c r="H169">
        <v>35.090000000000003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s="14" t="s">
        <v>17</v>
      </c>
      <c r="Y169" s="14" t="s">
        <v>17</v>
      </c>
      <c r="Z169" s="14" t="s">
        <v>17</v>
      </c>
      <c r="AA169" s="14" t="s">
        <v>17</v>
      </c>
      <c r="AB169" s="14" t="s">
        <v>17</v>
      </c>
      <c r="AC169" s="14" t="s">
        <v>17</v>
      </c>
      <c r="AD169" s="14" t="s">
        <v>17</v>
      </c>
      <c r="AE169" s="14" t="s">
        <v>17</v>
      </c>
    </row>
    <row r="170" spans="1:31">
      <c r="A170" t="s">
        <v>109</v>
      </c>
      <c r="B170" t="s">
        <v>131</v>
      </c>
      <c r="C170" s="216" t="s">
        <v>223</v>
      </c>
      <c r="D170" s="216" t="s">
        <v>223</v>
      </c>
      <c r="E170">
        <v>1974</v>
      </c>
      <c r="F170">
        <v>4</v>
      </c>
      <c r="G170">
        <v>12</v>
      </c>
      <c r="H170">
        <v>30.734000000000002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s="14" t="s">
        <v>17</v>
      </c>
      <c r="Y170" s="14" t="s">
        <v>17</v>
      </c>
      <c r="Z170" s="14" t="s">
        <v>17</v>
      </c>
      <c r="AA170" s="14" t="s">
        <v>17</v>
      </c>
      <c r="AB170" s="14" t="s">
        <v>17</v>
      </c>
      <c r="AC170" s="14" t="s">
        <v>17</v>
      </c>
      <c r="AD170" s="14" t="s">
        <v>17</v>
      </c>
      <c r="AE170" s="14" t="s">
        <v>17</v>
      </c>
    </row>
    <row r="171" spans="1:31">
      <c r="A171" t="s">
        <v>109</v>
      </c>
      <c r="B171" t="s">
        <v>131</v>
      </c>
      <c r="C171" s="216" t="s">
        <v>223</v>
      </c>
      <c r="D171" s="216" t="s">
        <v>223</v>
      </c>
      <c r="E171">
        <v>1974</v>
      </c>
      <c r="F171">
        <v>4</v>
      </c>
      <c r="G171">
        <v>13</v>
      </c>
      <c r="H171">
        <v>27.103999999999999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s="14" t="s">
        <v>17</v>
      </c>
      <c r="Y171" s="14" t="s">
        <v>17</v>
      </c>
      <c r="Z171" s="14" t="s">
        <v>17</v>
      </c>
      <c r="AA171" s="14" t="s">
        <v>17</v>
      </c>
      <c r="AB171" s="14" t="s">
        <v>17</v>
      </c>
      <c r="AC171" s="14" t="s">
        <v>17</v>
      </c>
      <c r="AD171" s="14" t="s">
        <v>17</v>
      </c>
      <c r="AE171" s="14" t="s">
        <v>17</v>
      </c>
    </row>
    <row r="172" spans="1:31">
      <c r="A172" t="s">
        <v>109</v>
      </c>
      <c r="B172" t="s">
        <v>131</v>
      </c>
      <c r="C172" s="216" t="s">
        <v>223</v>
      </c>
      <c r="D172" s="216" t="s">
        <v>223</v>
      </c>
      <c r="E172">
        <v>1974</v>
      </c>
      <c r="F172">
        <v>4</v>
      </c>
      <c r="G172">
        <v>14</v>
      </c>
      <c r="H172">
        <v>30.370999999999999</v>
      </c>
      <c r="I172" t="s">
        <v>17</v>
      </c>
      <c r="J172" t="s">
        <v>17</v>
      </c>
      <c r="K172" t="s">
        <v>17</v>
      </c>
      <c r="L172" t="s">
        <v>17</v>
      </c>
      <c r="M172" t="s">
        <v>17</v>
      </c>
      <c r="N172" t="s">
        <v>17</v>
      </c>
      <c r="O172" t="s">
        <v>17</v>
      </c>
      <c r="P172" t="s">
        <v>17</v>
      </c>
      <c r="Q172" t="s">
        <v>17</v>
      </c>
      <c r="R172" t="s">
        <v>17</v>
      </c>
      <c r="S172" t="s">
        <v>17</v>
      </c>
      <c r="T172" t="s">
        <v>17</v>
      </c>
      <c r="U172" t="s">
        <v>17</v>
      </c>
      <c r="V172" t="s">
        <v>17</v>
      </c>
      <c r="W172" t="s">
        <v>17</v>
      </c>
      <c r="X172" s="14" t="s">
        <v>17</v>
      </c>
      <c r="Y172" s="14" t="s">
        <v>17</v>
      </c>
      <c r="Z172" s="14" t="s">
        <v>17</v>
      </c>
      <c r="AA172" s="14" t="s">
        <v>17</v>
      </c>
      <c r="AB172" s="14" t="s">
        <v>17</v>
      </c>
      <c r="AC172" s="14" t="s">
        <v>17</v>
      </c>
      <c r="AD172" s="14" t="s">
        <v>17</v>
      </c>
      <c r="AE172" s="14" t="s">
        <v>17</v>
      </c>
    </row>
    <row r="173" spans="1:31">
      <c r="A173" t="s">
        <v>109</v>
      </c>
      <c r="B173" t="s">
        <v>132</v>
      </c>
      <c r="C173" s="216" t="s">
        <v>223</v>
      </c>
      <c r="D173" s="216" t="s">
        <v>223</v>
      </c>
      <c r="E173">
        <v>1975</v>
      </c>
      <c r="F173">
        <v>1</v>
      </c>
      <c r="G173">
        <v>1</v>
      </c>
      <c r="H173">
        <v>23.353000000000002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  <c r="Z173" s="14" t="s">
        <v>17</v>
      </c>
      <c r="AA173" s="14" t="s">
        <v>17</v>
      </c>
      <c r="AB173" s="14" t="s">
        <v>17</v>
      </c>
      <c r="AC173" s="14" t="s">
        <v>17</v>
      </c>
      <c r="AD173" s="14" t="s">
        <v>17</v>
      </c>
      <c r="AE173" s="14" t="s">
        <v>17</v>
      </c>
    </row>
    <row r="174" spans="1:31">
      <c r="A174" t="s">
        <v>109</v>
      </c>
      <c r="B174" t="s">
        <v>132</v>
      </c>
      <c r="C174" s="216" t="s">
        <v>223</v>
      </c>
      <c r="D174" s="216" t="s">
        <v>223</v>
      </c>
      <c r="E174">
        <v>1975</v>
      </c>
      <c r="F174">
        <v>1</v>
      </c>
      <c r="G174">
        <v>2</v>
      </c>
      <c r="H174">
        <v>24.442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  <c r="Z174" s="14" t="s">
        <v>17</v>
      </c>
      <c r="AA174" s="14" t="s">
        <v>17</v>
      </c>
      <c r="AB174" s="14" t="s">
        <v>17</v>
      </c>
      <c r="AC174" s="14" t="s">
        <v>17</v>
      </c>
      <c r="AD174" s="14" t="s">
        <v>17</v>
      </c>
      <c r="AE174" s="14" t="s">
        <v>17</v>
      </c>
    </row>
    <row r="175" spans="1:31">
      <c r="A175" t="s">
        <v>109</v>
      </c>
      <c r="B175" t="s">
        <v>132</v>
      </c>
      <c r="C175" s="216" t="s">
        <v>223</v>
      </c>
      <c r="D175" s="216" t="s">
        <v>223</v>
      </c>
      <c r="E175">
        <v>1975</v>
      </c>
      <c r="F175">
        <v>1</v>
      </c>
      <c r="G175">
        <v>3</v>
      </c>
      <c r="H175">
        <v>33.033000000000001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  <c r="Z175" s="14" t="s">
        <v>17</v>
      </c>
      <c r="AA175" s="14" t="s">
        <v>17</v>
      </c>
      <c r="AB175" s="14" t="s">
        <v>17</v>
      </c>
      <c r="AC175" s="14" t="s">
        <v>17</v>
      </c>
      <c r="AD175" s="14" t="s">
        <v>17</v>
      </c>
      <c r="AE175" s="14" t="s">
        <v>17</v>
      </c>
    </row>
    <row r="176" spans="1:31">
      <c r="A176" t="s">
        <v>109</v>
      </c>
      <c r="B176" t="s">
        <v>132</v>
      </c>
      <c r="C176" s="216" t="s">
        <v>223</v>
      </c>
      <c r="D176" s="216" t="s">
        <v>223</v>
      </c>
      <c r="E176">
        <v>1975</v>
      </c>
      <c r="F176">
        <v>1</v>
      </c>
      <c r="G176">
        <v>4</v>
      </c>
      <c r="H176">
        <v>34.969000000000001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  <c r="Z176" s="14" t="s">
        <v>17</v>
      </c>
      <c r="AA176" s="14" t="s">
        <v>17</v>
      </c>
      <c r="AB176" s="14" t="s">
        <v>17</v>
      </c>
      <c r="AC176" s="14" t="s">
        <v>17</v>
      </c>
      <c r="AD176" s="14" t="s">
        <v>17</v>
      </c>
      <c r="AE176" s="14" t="s">
        <v>17</v>
      </c>
    </row>
    <row r="177" spans="1:31">
      <c r="A177" t="s">
        <v>109</v>
      </c>
      <c r="B177" t="s">
        <v>132</v>
      </c>
      <c r="C177" s="216" t="s">
        <v>223</v>
      </c>
      <c r="D177" s="216" t="s">
        <v>223</v>
      </c>
      <c r="E177">
        <v>1975</v>
      </c>
      <c r="F177">
        <v>1</v>
      </c>
      <c r="G177">
        <v>5</v>
      </c>
      <c r="H177">
        <v>41.624000000000002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  <c r="Z177" s="14" t="s">
        <v>17</v>
      </c>
      <c r="AA177" s="14" t="s">
        <v>17</v>
      </c>
      <c r="AB177" s="14" t="s">
        <v>17</v>
      </c>
      <c r="AC177" s="14" t="s">
        <v>17</v>
      </c>
      <c r="AD177" s="14" t="s">
        <v>17</v>
      </c>
      <c r="AE177" s="14" t="s">
        <v>17</v>
      </c>
    </row>
    <row r="178" spans="1:31">
      <c r="A178" t="s">
        <v>109</v>
      </c>
      <c r="B178" t="s">
        <v>132</v>
      </c>
      <c r="C178" s="216" t="s">
        <v>223</v>
      </c>
      <c r="D178" s="216" t="s">
        <v>223</v>
      </c>
      <c r="E178">
        <v>1975</v>
      </c>
      <c r="F178">
        <v>1</v>
      </c>
      <c r="G178">
        <v>6</v>
      </c>
      <c r="H178">
        <v>53.119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  <c r="Z178" s="14" t="s">
        <v>17</v>
      </c>
      <c r="AA178" s="14" t="s">
        <v>17</v>
      </c>
      <c r="AB178" s="14" t="s">
        <v>17</v>
      </c>
      <c r="AC178" s="14" t="s">
        <v>17</v>
      </c>
      <c r="AD178" s="14" t="s">
        <v>17</v>
      </c>
      <c r="AE178" s="14" t="s">
        <v>17</v>
      </c>
    </row>
    <row r="179" spans="1:31">
      <c r="A179" t="s">
        <v>109</v>
      </c>
      <c r="B179" t="s">
        <v>132</v>
      </c>
      <c r="C179" s="216" t="s">
        <v>223</v>
      </c>
      <c r="D179" s="216" t="s">
        <v>223</v>
      </c>
      <c r="E179">
        <v>1975</v>
      </c>
      <c r="F179">
        <v>1</v>
      </c>
      <c r="G179">
        <v>7</v>
      </c>
      <c r="H179">
        <v>47.552999999999997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  <c r="Z179" s="14" t="s">
        <v>17</v>
      </c>
      <c r="AA179" s="14" t="s">
        <v>17</v>
      </c>
      <c r="AB179" s="14" t="s">
        <v>17</v>
      </c>
      <c r="AC179" s="14" t="s">
        <v>17</v>
      </c>
      <c r="AD179" s="14" t="s">
        <v>17</v>
      </c>
      <c r="AE179" s="14" t="s">
        <v>17</v>
      </c>
    </row>
    <row r="180" spans="1:31">
      <c r="A180" t="s">
        <v>109</v>
      </c>
      <c r="B180" t="s">
        <v>132</v>
      </c>
      <c r="C180" s="216" t="s">
        <v>223</v>
      </c>
      <c r="D180" s="216" t="s">
        <v>223</v>
      </c>
      <c r="E180">
        <v>1975</v>
      </c>
      <c r="F180">
        <v>1</v>
      </c>
      <c r="G180">
        <v>8</v>
      </c>
      <c r="H180">
        <v>49.368000000000002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  <c r="Z180" s="14" t="s">
        <v>17</v>
      </c>
      <c r="AA180" s="14" t="s">
        <v>17</v>
      </c>
      <c r="AB180" s="14" t="s">
        <v>17</v>
      </c>
      <c r="AC180" s="14" t="s">
        <v>17</v>
      </c>
      <c r="AD180" s="14" t="s">
        <v>17</v>
      </c>
      <c r="AE180" s="14" t="s">
        <v>17</v>
      </c>
    </row>
    <row r="181" spans="1:31">
      <c r="A181" t="s">
        <v>109</v>
      </c>
      <c r="B181" t="s">
        <v>132</v>
      </c>
      <c r="C181" s="216" t="s">
        <v>223</v>
      </c>
      <c r="D181" s="216" t="s">
        <v>223</v>
      </c>
      <c r="E181">
        <v>1975</v>
      </c>
      <c r="F181">
        <v>1</v>
      </c>
      <c r="G181">
        <v>9</v>
      </c>
      <c r="H181">
        <v>43.680999999999997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  <c r="Z181" s="14" t="s">
        <v>17</v>
      </c>
      <c r="AA181" s="14" t="s">
        <v>17</v>
      </c>
      <c r="AB181" s="14" t="s">
        <v>17</v>
      </c>
      <c r="AC181" s="14" t="s">
        <v>17</v>
      </c>
      <c r="AD181" s="14" t="s">
        <v>17</v>
      </c>
      <c r="AE181" s="14" t="s">
        <v>17</v>
      </c>
    </row>
    <row r="182" spans="1:31">
      <c r="A182" t="s">
        <v>109</v>
      </c>
      <c r="B182" t="s">
        <v>132</v>
      </c>
      <c r="C182" s="216" t="s">
        <v>223</v>
      </c>
      <c r="D182" s="216" t="s">
        <v>223</v>
      </c>
      <c r="E182">
        <v>1975</v>
      </c>
      <c r="F182">
        <v>1</v>
      </c>
      <c r="G182">
        <v>10</v>
      </c>
      <c r="H182">
        <v>42.591999999999999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  <c r="Z182" s="14" t="s">
        <v>17</v>
      </c>
      <c r="AA182" s="14" t="s">
        <v>17</v>
      </c>
      <c r="AB182" s="14" t="s">
        <v>17</v>
      </c>
      <c r="AC182" s="14" t="s">
        <v>17</v>
      </c>
      <c r="AD182" s="14" t="s">
        <v>17</v>
      </c>
      <c r="AE182" s="14" t="s">
        <v>17</v>
      </c>
    </row>
    <row r="183" spans="1:31">
      <c r="A183" t="s">
        <v>109</v>
      </c>
      <c r="B183" t="s">
        <v>132</v>
      </c>
      <c r="C183" s="216" t="s">
        <v>223</v>
      </c>
      <c r="D183" s="216" t="s">
        <v>223</v>
      </c>
      <c r="E183">
        <v>1975</v>
      </c>
      <c r="F183">
        <v>1</v>
      </c>
      <c r="G183">
        <v>11</v>
      </c>
      <c r="H183">
        <v>49.005000000000003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  <c r="Z183" s="14" t="s">
        <v>17</v>
      </c>
      <c r="AA183" s="14" t="s">
        <v>17</v>
      </c>
      <c r="AB183" s="14" t="s">
        <v>17</v>
      </c>
      <c r="AC183" s="14" t="s">
        <v>17</v>
      </c>
      <c r="AD183" s="14" t="s">
        <v>17</v>
      </c>
      <c r="AE183" s="14" t="s">
        <v>17</v>
      </c>
    </row>
    <row r="184" spans="1:31">
      <c r="A184" t="s">
        <v>109</v>
      </c>
      <c r="B184" t="s">
        <v>132</v>
      </c>
      <c r="C184" s="216" t="s">
        <v>223</v>
      </c>
      <c r="D184" s="216" t="s">
        <v>223</v>
      </c>
      <c r="E184">
        <v>1975</v>
      </c>
      <c r="F184">
        <v>1</v>
      </c>
      <c r="G184">
        <v>12</v>
      </c>
      <c r="H184">
        <v>45.253999999999998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  <c r="Z184" s="14" t="s">
        <v>17</v>
      </c>
      <c r="AA184" s="14" t="s">
        <v>17</v>
      </c>
      <c r="AB184" s="14" t="s">
        <v>17</v>
      </c>
      <c r="AC184" s="14" t="s">
        <v>17</v>
      </c>
      <c r="AD184" s="14" t="s">
        <v>17</v>
      </c>
      <c r="AE184" s="14" t="s">
        <v>17</v>
      </c>
    </row>
    <row r="185" spans="1:31">
      <c r="A185" t="s">
        <v>109</v>
      </c>
      <c r="B185" t="s">
        <v>132</v>
      </c>
      <c r="C185" s="216" t="s">
        <v>223</v>
      </c>
      <c r="D185" s="216" t="s">
        <v>223</v>
      </c>
      <c r="E185">
        <v>1975</v>
      </c>
      <c r="F185">
        <v>1</v>
      </c>
      <c r="G185">
        <v>13</v>
      </c>
      <c r="H185">
        <v>52.151000000000003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  <c r="Z185" s="14" t="s">
        <v>17</v>
      </c>
      <c r="AA185" s="14" t="s">
        <v>17</v>
      </c>
      <c r="AB185" s="14" t="s">
        <v>17</v>
      </c>
      <c r="AC185" s="14" t="s">
        <v>17</v>
      </c>
      <c r="AD185" s="14" t="s">
        <v>17</v>
      </c>
      <c r="AE185" s="14" t="s">
        <v>17</v>
      </c>
    </row>
    <row r="186" spans="1:31">
      <c r="A186" t="s">
        <v>109</v>
      </c>
      <c r="B186" t="s">
        <v>132</v>
      </c>
      <c r="C186" s="216" t="s">
        <v>223</v>
      </c>
      <c r="D186" s="216" t="s">
        <v>223</v>
      </c>
      <c r="E186">
        <v>1975</v>
      </c>
      <c r="F186">
        <v>1</v>
      </c>
      <c r="G186">
        <v>14</v>
      </c>
      <c r="H186">
        <v>46.706000000000003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  <c r="Z186" s="14" t="s">
        <v>17</v>
      </c>
      <c r="AA186" s="14" t="s">
        <v>17</v>
      </c>
      <c r="AB186" s="14" t="s">
        <v>17</v>
      </c>
      <c r="AC186" s="14" t="s">
        <v>17</v>
      </c>
      <c r="AD186" s="14" t="s">
        <v>17</v>
      </c>
      <c r="AE186" s="14" t="s">
        <v>17</v>
      </c>
    </row>
    <row r="187" spans="1:31">
      <c r="A187" t="s">
        <v>109</v>
      </c>
      <c r="B187" t="s">
        <v>132</v>
      </c>
      <c r="C187" s="216" t="s">
        <v>223</v>
      </c>
      <c r="D187" s="216" t="s">
        <v>223</v>
      </c>
      <c r="E187">
        <v>1975</v>
      </c>
      <c r="F187">
        <v>2</v>
      </c>
      <c r="G187">
        <v>1</v>
      </c>
      <c r="H187">
        <v>27.103999999999999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  <c r="Z187" s="14" t="s">
        <v>17</v>
      </c>
      <c r="AA187" s="14" t="s">
        <v>17</v>
      </c>
      <c r="AB187" s="14" t="s">
        <v>17</v>
      </c>
      <c r="AC187" s="14" t="s">
        <v>17</v>
      </c>
      <c r="AD187" s="14" t="s">
        <v>17</v>
      </c>
      <c r="AE187" s="14" t="s">
        <v>17</v>
      </c>
    </row>
    <row r="188" spans="1:31">
      <c r="A188" t="s">
        <v>109</v>
      </c>
      <c r="B188" t="s">
        <v>132</v>
      </c>
      <c r="C188" s="216" t="s">
        <v>223</v>
      </c>
      <c r="D188" s="216" t="s">
        <v>223</v>
      </c>
      <c r="E188">
        <v>1975</v>
      </c>
      <c r="F188">
        <v>2</v>
      </c>
      <c r="G188">
        <v>2</v>
      </c>
      <c r="H188">
        <v>26.135999999999999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  <c r="Z188" s="14" t="s">
        <v>17</v>
      </c>
      <c r="AA188" s="14" t="s">
        <v>17</v>
      </c>
      <c r="AB188" s="14" t="s">
        <v>17</v>
      </c>
      <c r="AC188" s="14" t="s">
        <v>17</v>
      </c>
      <c r="AD188" s="14" t="s">
        <v>17</v>
      </c>
      <c r="AE188" s="14" t="s">
        <v>17</v>
      </c>
    </row>
    <row r="189" spans="1:31">
      <c r="A189" t="s">
        <v>109</v>
      </c>
      <c r="B189" t="s">
        <v>132</v>
      </c>
      <c r="C189" s="216" t="s">
        <v>223</v>
      </c>
      <c r="D189" s="216" t="s">
        <v>223</v>
      </c>
      <c r="E189">
        <v>1975</v>
      </c>
      <c r="F189">
        <v>2</v>
      </c>
      <c r="G189">
        <v>3</v>
      </c>
      <c r="H189">
        <v>31.46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  <c r="Z189" s="14" t="s">
        <v>17</v>
      </c>
      <c r="AA189" s="14" t="s">
        <v>17</v>
      </c>
      <c r="AB189" s="14" t="s">
        <v>17</v>
      </c>
      <c r="AC189" s="14" t="s">
        <v>17</v>
      </c>
      <c r="AD189" s="14" t="s">
        <v>17</v>
      </c>
      <c r="AE189" s="14" t="s">
        <v>17</v>
      </c>
    </row>
    <row r="190" spans="1:31">
      <c r="A190" t="s">
        <v>109</v>
      </c>
      <c r="B190" t="s">
        <v>132</v>
      </c>
      <c r="C190" s="216" t="s">
        <v>223</v>
      </c>
      <c r="D190" s="216" t="s">
        <v>223</v>
      </c>
      <c r="E190">
        <v>1975</v>
      </c>
      <c r="F190">
        <v>2</v>
      </c>
      <c r="G190">
        <v>4</v>
      </c>
      <c r="H190">
        <v>43.317999999999998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  <c r="Z190" s="14" t="s">
        <v>17</v>
      </c>
      <c r="AA190" s="14" t="s">
        <v>17</v>
      </c>
      <c r="AB190" s="14" t="s">
        <v>17</v>
      </c>
      <c r="AC190" s="14" t="s">
        <v>17</v>
      </c>
      <c r="AD190" s="14" t="s">
        <v>17</v>
      </c>
      <c r="AE190" s="14" t="s">
        <v>17</v>
      </c>
    </row>
    <row r="191" spans="1:31">
      <c r="A191" t="s">
        <v>109</v>
      </c>
      <c r="B191" t="s">
        <v>132</v>
      </c>
      <c r="C191" s="216" t="s">
        <v>223</v>
      </c>
      <c r="D191" s="216" t="s">
        <v>223</v>
      </c>
      <c r="E191">
        <v>1975</v>
      </c>
      <c r="F191">
        <v>2</v>
      </c>
      <c r="G191">
        <v>5</v>
      </c>
      <c r="H191">
        <v>46.706000000000003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  <c r="Z191" s="14" t="s">
        <v>17</v>
      </c>
      <c r="AA191" s="14" t="s">
        <v>17</v>
      </c>
      <c r="AB191" s="14" t="s">
        <v>17</v>
      </c>
      <c r="AC191" s="14" t="s">
        <v>17</v>
      </c>
      <c r="AD191" s="14" t="s">
        <v>17</v>
      </c>
      <c r="AE191" s="14" t="s">
        <v>17</v>
      </c>
    </row>
    <row r="192" spans="1:31">
      <c r="A192" t="s">
        <v>109</v>
      </c>
      <c r="B192" t="s">
        <v>132</v>
      </c>
      <c r="C192" s="216" t="s">
        <v>223</v>
      </c>
      <c r="D192" s="216" t="s">
        <v>223</v>
      </c>
      <c r="E192">
        <v>1975</v>
      </c>
      <c r="F192">
        <v>2</v>
      </c>
      <c r="G192">
        <v>6</v>
      </c>
      <c r="H192">
        <v>52.393000000000001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  <c r="Z192" s="14" t="s">
        <v>17</v>
      </c>
      <c r="AA192" s="14" t="s">
        <v>17</v>
      </c>
      <c r="AB192" s="14" t="s">
        <v>17</v>
      </c>
      <c r="AC192" s="14" t="s">
        <v>17</v>
      </c>
      <c r="AD192" s="14" t="s">
        <v>17</v>
      </c>
      <c r="AE192" s="14" t="s">
        <v>17</v>
      </c>
    </row>
    <row r="193" spans="1:31">
      <c r="A193" t="s">
        <v>109</v>
      </c>
      <c r="B193" t="s">
        <v>132</v>
      </c>
      <c r="C193" s="216" t="s">
        <v>223</v>
      </c>
      <c r="D193" s="216" t="s">
        <v>223</v>
      </c>
      <c r="E193">
        <v>1975</v>
      </c>
      <c r="F193">
        <v>2</v>
      </c>
      <c r="G193">
        <v>7</v>
      </c>
      <c r="H193">
        <v>52.514000000000003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  <c r="Z193" s="14" t="s">
        <v>17</v>
      </c>
      <c r="AA193" s="14" t="s">
        <v>17</v>
      </c>
      <c r="AB193" s="14" t="s">
        <v>17</v>
      </c>
      <c r="AC193" s="14" t="s">
        <v>17</v>
      </c>
      <c r="AD193" s="14" t="s">
        <v>17</v>
      </c>
      <c r="AE193" s="14" t="s">
        <v>17</v>
      </c>
    </row>
    <row r="194" spans="1:31">
      <c r="A194" t="s">
        <v>109</v>
      </c>
      <c r="B194" t="s">
        <v>132</v>
      </c>
      <c r="C194" s="216" t="s">
        <v>223</v>
      </c>
      <c r="D194" s="216" t="s">
        <v>223</v>
      </c>
      <c r="E194">
        <v>1975</v>
      </c>
      <c r="F194">
        <v>2</v>
      </c>
      <c r="G194">
        <v>8</v>
      </c>
      <c r="H194">
        <v>50.82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  <c r="Z194" s="14" t="s">
        <v>17</v>
      </c>
      <c r="AA194" s="14" t="s">
        <v>17</v>
      </c>
      <c r="AB194" s="14" t="s">
        <v>17</v>
      </c>
      <c r="AC194" s="14" t="s">
        <v>17</v>
      </c>
      <c r="AD194" s="14" t="s">
        <v>17</v>
      </c>
      <c r="AE194" s="14" t="s">
        <v>17</v>
      </c>
    </row>
    <row r="195" spans="1:31">
      <c r="A195" t="s">
        <v>109</v>
      </c>
      <c r="B195" t="s">
        <v>132</v>
      </c>
      <c r="C195" s="216" t="s">
        <v>223</v>
      </c>
      <c r="D195" s="216" t="s">
        <v>223</v>
      </c>
      <c r="E195">
        <v>1975</v>
      </c>
      <c r="F195">
        <v>2</v>
      </c>
      <c r="G195">
        <v>9</v>
      </c>
      <c r="H195">
        <v>45.375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  <c r="Z195" s="14" t="s">
        <v>17</v>
      </c>
      <c r="AA195" s="14" t="s">
        <v>17</v>
      </c>
      <c r="AB195" s="14" t="s">
        <v>17</v>
      </c>
      <c r="AC195" s="14" t="s">
        <v>17</v>
      </c>
      <c r="AD195" s="14" t="s">
        <v>17</v>
      </c>
      <c r="AE195" s="14" t="s">
        <v>17</v>
      </c>
    </row>
    <row r="196" spans="1:31">
      <c r="A196" t="s">
        <v>109</v>
      </c>
      <c r="B196" t="s">
        <v>132</v>
      </c>
      <c r="C196" s="216" t="s">
        <v>223</v>
      </c>
      <c r="D196" s="216" t="s">
        <v>223</v>
      </c>
      <c r="E196">
        <v>1975</v>
      </c>
      <c r="F196">
        <v>2</v>
      </c>
      <c r="G196">
        <v>10</v>
      </c>
      <c r="H196">
        <v>46.100999999999999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  <c r="Z196" s="14" t="s">
        <v>17</v>
      </c>
      <c r="AA196" s="14" t="s">
        <v>17</v>
      </c>
      <c r="AB196" s="14" t="s">
        <v>17</v>
      </c>
      <c r="AC196" s="14" t="s">
        <v>17</v>
      </c>
      <c r="AD196" s="14" t="s">
        <v>17</v>
      </c>
      <c r="AE196" s="14" t="s">
        <v>17</v>
      </c>
    </row>
    <row r="197" spans="1:31">
      <c r="A197" t="s">
        <v>109</v>
      </c>
      <c r="B197" t="s">
        <v>132</v>
      </c>
      <c r="C197" s="216" t="s">
        <v>223</v>
      </c>
      <c r="D197" s="216" t="s">
        <v>223</v>
      </c>
      <c r="E197">
        <v>1975</v>
      </c>
      <c r="F197">
        <v>2</v>
      </c>
      <c r="G197">
        <v>11</v>
      </c>
      <c r="H197">
        <v>43.802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  <c r="Z197" s="14" t="s">
        <v>17</v>
      </c>
      <c r="AA197" s="14" t="s">
        <v>17</v>
      </c>
      <c r="AB197" s="14" t="s">
        <v>17</v>
      </c>
      <c r="AC197" s="14" t="s">
        <v>17</v>
      </c>
      <c r="AD197" s="14" t="s">
        <v>17</v>
      </c>
      <c r="AE197" s="14" t="s">
        <v>17</v>
      </c>
    </row>
    <row r="198" spans="1:31">
      <c r="A198" t="s">
        <v>109</v>
      </c>
      <c r="B198" t="s">
        <v>132</v>
      </c>
      <c r="C198" s="216" t="s">
        <v>223</v>
      </c>
      <c r="D198" s="216" t="s">
        <v>223</v>
      </c>
      <c r="E198">
        <v>1975</v>
      </c>
      <c r="F198">
        <v>2</v>
      </c>
      <c r="G198">
        <v>12</v>
      </c>
      <c r="H198">
        <v>49.005000000000003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  <c r="Z198" s="14" t="s">
        <v>17</v>
      </c>
      <c r="AA198" s="14" t="s">
        <v>17</v>
      </c>
      <c r="AB198" s="14" t="s">
        <v>17</v>
      </c>
      <c r="AC198" s="14" t="s">
        <v>17</v>
      </c>
      <c r="AD198" s="14" t="s">
        <v>17</v>
      </c>
      <c r="AE198" s="14" t="s">
        <v>17</v>
      </c>
    </row>
    <row r="199" spans="1:31">
      <c r="A199" t="s">
        <v>109</v>
      </c>
      <c r="B199" t="s">
        <v>132</v>
      </c>
      <c r="C199" s="216" t="s">
        <v>223</v>
      </c>
      <c r="D199" s="216" t="s">
        <v>223</v>
      </c>
      <c r="E199">
        <v>1975</v>
      </c>
      <c r="F199">
        <v>2</v>
      </c>
      <c r="G199">
        <v>13</v>
      </c>
      <c r="H199">
        <v>48.4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  <c r="Z199" s="14" t="s">
        <v>17</v>
      </c>
      <c r="AA199" s="14" t="s">
        <v>17</v>
      </c>
      <c r="AB199" s="14" t="s">
        <v>17</v>
      </c>
      <c r="AC199" s="14" t="s">
        <v>17</v>
      </c>
      <c r="AD199" s="14" t="s">
        <v>17</v>
      </c>
      <c r="AE199" s="14" t="s">
        <v>17</v>
      </c>
    </row>
    <row r="200" spans="1:31">
      <c r="A200" t="s">
        <v>109</v>
      </c>
      <c r="B200" t="s">
        <v>132</v>
      </c>
      <c r="C200" s="216" t="s">
        <v>223</v>
      </c>
      <c r="D200" s="216" t="s">
        <v>223</v>
      </c>
      <c r="E200">
        <v>1975</v>
      </c>
      <c r="F200">
        <v>2</v>
      </c>
      <c r="G200">
        <v>14</v>
      </c>
      <c r="H200">
        <v>45.859000000000002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  <c r="Z200" s="14" t="s">
        <v>17</v>
      </c>
      <c r="AA200" s="14" t="s">
        <v>17</v>
      </c>
      <c r="AB200" s="14" t="s">
        <v>17</v>
      </c>
      <c r="AC200" s="14" t="s">
        <v>17</v>
      </c>
      <c r="AD200" s="14" t="s">
        <v>17</v>
      </c>
      <c r="AE200" s="14" t="s">
        <v>17</v>
      </c>
    </row>
    <row r="201" spans="1:31">
      <c r="A201" t="s">
        <v>109</v>
      </c>
      <c r="B201" t="s">
        <v>132</v>
      </c>
      <c r="C201" s="216" t="s">
        <v>223</v>
      </c>
      <c r="D201" s="216" t="s">
        <v>223</v>
      </c>
      <c r="E201">
        <v>1975</v>
      </c>
      <c r="F201">
        <v>3</v>
      </c>
      <c r="G201">
        <v>1</v>
      </c>
      <c r="H201">
        <v>31.218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  <c r="Z201" s="14" t="s">
        <v>17</v>
      </c>
      <c r="AA201" s="14" t="s">
        <v>17</v>
      </c>
      <c r="AB201" s="14" t="s">
        <v>17</v>
      </c>
      <c r="AC201" s="14" t="s">
        <v>17</v>
      </c>
      <c r="AD201" s="14" t="s">
        <v>17</v>
      </c>
      <c r="AE201" s="14" t="s">
        <v>17</v>
      </c>
    </row>
    <row r="202" spans="1:31">
      <c r="A202" t="s">
        <v>109</v>
      </c>
      <c r="B202" t="s">
        <v>132</v>
      </c>
      <c r="C202" s="216" t="s">
        <v>223</v>
      </c>
      <c r="D202" s="216" t="s">
        <v>223</v>
      </c>
      <c r="E202">
        <v>1975</v>
      </c>
      <c r="F202">
        <v>3</v>
      </c>
      <c r="G202">
        <v>2</v>
      </c>
      <c r="H202">
        <v>26.741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  <c r="Z202" s="14" t="s">
        <v>17</v>
      </c>
      <c r="AA202" s="14" t="s">
        <v>17</v>
      </c>
      <c r="AB202" s="14" t="s">
        <v>17</v>
      </c>
      <c r="AC202" s="14" t="s">
        <v>17</v>
      </c>
      <c r="AD202" s="14" t="s">
        <v>17</v>
      </c>
      <c r="AE202" s="14" t="s">
        <v>17</v>
      </c>
    </row>
    <row r="203" spans="1:31">
      <c r="A203" t="s">
        <v>109</v>
      </c>
      <c r="B203" t="s">
        <v>132</v>
      </c>
      <c r="C203" s="216" t="s">
        <v>223</v>
      </c>
      <c r="D203" s="216" t="s">
        <v>223</v>
      </c>
      <c r="E203">
        <v>1975</v>
      </c>
      <c r="F203">
        <v>3</v>
      </c>
      <c r="G203">
        <v>3</v>
      </c>
      <c r="H203">
        <v>34.122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  <c r="Z203" s="14" t="s">
        <v>17</v>
      </c>
      <c r="AA203" s="14" t="s">
        <v>17</v>
      </c>
      <c r="AB203" s="14" t="s">
        <v>17</v>
      </c>
      <c r="AC203" s="14" t="s">
        <v>17</v>
      </c>
      <c r="AD203" s="14" t="s">
        <v>17</v>
      </c>
      <c r="AE203" s="14" t="s">
        <v>17</v>
      </c>
    </row>
    <row r="204" spans="1:31">
      <c r="A204" t="s">
        <v>109</v>
      </c>
      <c r="B204" t="s">
        <v>132</v>
      </c>
      <c r="C204" s="216" t="s">
        <v>223</v>
      </c>
      <c r="D204" s="216" t="s">
        <v>223</v>
      </c>
      <c r="E204">
        <v>1975</v>
      </c>
      <c r="F204">
        <v>3</v>
      </c>
      <c r="G204">
        <v>4</v>
      </c>
      <c r="H204">
        <v>38.478000000000002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  <c r="Z204" s="14" t="s">
        <v>17</v>
      </c>
      <c r="AA204" s="14" t="s">
        <v>17</v>
      </c>
      <c r="AB204" s="14" t="s">
        <v>17</v>
      </c>
      <c r="AC204" s="14" t="s">
        <v>17</v>
      </c>
      <c r="AD204" s="14" t="s">
        <v>17</v>
      </c>
      <c r="AE204" s="14" t="s">
        <v>17</v>
      </c>
    </row>
    <row r="205" spans="1:31">
      <c r="A205" t="s">
        <v>109</v>
      </c>
      <c r="B205" t="s">
        <v>132</v>
      </c>
      <c r="C205" s="216" t="s">
        <v>223</v>
      </c>
      <c r="D205" s="216" t="s">
        <v>223</v>
      </c>
      <c r="E205">
        <v>1975</v>
      </c>
      <c r="F205">
        <v>3</v>
      </c>
      <c r="G205">
        <v>5</v>
      </c>
      <c r="H205">
        <v>48.762999999999998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  <c r="Z205" s="14" t="s">
        <v>17</v>
      </c>
      <c r="AA205" s="14" t="s">
        <v>17</v>
      </c>
      <c r="AB205" s="14" t="s">
        <v>17</v>
      </c>
      <c r="AC205" s="14" t="s">
        <v>17</v>
      </c>
      <c r="AD205" s="14" t="s">
        <v>17</v>
      </c>
      <c r="AE205" s="14" t="s">
        <v>17</v>
      </c>
    </row>
    <row r="206" spans="1:31">
      <c r="A206" t="s">
        <v>109</v>
      </c>
      <c r="B206" t="s">
        <v>132</v>
      </c>
      <c r="C206" s="216" t="s">
        <v>223</v>
      </c>
      <c r="D206" s="216" t="s">
        <v>223</v>
      </c>
      <c r="E206">
        <v>1975</v>
      </c>
      <c r="F206">
        <v>3</v>
      </c>
      <c r="G206">
        <v>6</v>
      </c>
      <c r="H206">
        <v>45.98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  <c r="Z206" s="14" t="s">
        <v>17</v>
      </c>
      <c r="AA206" s="14" t="s">
        <v>17</v>
      </c>
      <c r="AB206" s="14" t="s">
        <v>17</v>
      </c>
      <c r="AC206" s="14" t="s">
        <v>17</v>
      </c>
      <c r="AD206" s="14" t="s">
        <v>17</v>
      </c>
      <c r="AE206" s="14" t="s">
        <v>17</v>
      </c>
    </row>
    <row r="207" spans="1:31">
      <c r="A207" t="s">
        <v>109</v>
      </c>
      <c r="B207" t="s">
        <v>132</v>
      </c>
      <c r="C207" s="216" t="s">
        <v>223</v>
      </c>
      <c r="D207" s="216" t="s">
        <v>223</v>
      </c>
      <c r="E207">
        <v>1975</v>
      </c>
      <c r="F207">
        <v>3</v>
      </c>
      <c r="G207">
        <v>7</v>
      </c>
      <c r="H207">
        <v>49.851999999999997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  <c r="Z207" s="14" t="s">
        <v>17</v>
      </c>
      <c r="AA207" s="14" t="s">
        <v>17</v>
      </c>
      <c r="AB207" s="14" t="s">
        <v>17</v>
      </c>
      <c r="AC207" s="14" t="s">
        <v>17</v>
      </c>
      <c r="AD207" s="14" t="s">
        <v>17</v>
      </c>
      <c r="AE207" s="14" t="s">
        <v>17</v>
      </c>
    </row>
    <row r="208" spans="1:31">
      <c r="A208" t="s">
        <v>109</v>
      </c>
      <c r="B208" t="s">
        <v>132</v>
      </c>
      <c r="C208" s="216" t="s">
        <v>223</v>
      </c>
      <c r="D208" s="216" t="s">
        <v>223</v>
      </c>
      <c r="E208">
        <v>1975</v>
      </c>
      <c r="F208">
        <v>3</v>
      </c>
      <c r="G208">
        <v>8</v>
      </c>
      <c r="H208">
        <v>54.087000000000003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  <c r="Z208" s="14" t="s">
        <v>17</v>
      </c>
      <c r="AA208" s="14" t="s">
        <v>17</v>
      </c>
      <c r="AB208" s="14" t="s">
        <v>17</v>
      </c>
      <c r="AC208" s="14" t="s">
        <v>17</v>
      </c>
      <c r="AD208" s="14" t="s">
        <v>17</v>
      </c>
      <c r="AE208" s="14" t="s">
        <v>17</v>
      </c>
    </row>
    <row r="209" spans="1:31">
      <c r="A209" t="s">
        <v>109</v>
      </c>
      <c r="B209" t="s">
        <v>132</v>
      </c>
      <c r="C209" s="216" t="s">
        <v>223</v>
      </c>
      <c r="D209" s="216" t="s">
        <v>223</v>
      </c>
      <c r="E209">
        <v>1975</v>
      </c>
      <c r="F209">
        <v>3</v>
      </c>
      <c r="G209">
        <v>9</v>
      </c>
      <c r="H209">
        <v>36.662999999999997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  <c r="Z209" s="14" t="s">
        <v>17</v>
      </c>
      <c r="AA209" s="14" t="s">
        <v>17</v>
      </c>
      <c r="AB209" s="14" t="s">
        <v>17</v>
      </c>
      <c r="AC209" s="14" t="s">
        <v>17</v>
      </c>
      <c r="AD209" s="14" t="s">
        <v>17</v>
      </c>
      <c r="AE209" s="14" t="s">
        <v>17</v>
      </c>
    </row>
    <row r="210" spans="1:31">
      <c r="A210" t="s">
        <v>109</v>
      </c>
      <c r="B210" t="s">
        <v>132</v>
      </c>
      <c r="C210" s="216" t="s">
        <v>223</v>
      </c>
      <c r="D210" s="216" t="s">
        <v>223</v>
      </c>
      <c r="E210">
        <v>1975</v>
      </c>
      <c r="F210">
        <v>3</v>
      </c>
      <c r="G210">
        <v>10</v>
      </c>
      <c r="H210">
        <v>47.069000000000003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  <c r="Z210" s="14" t="s">
        <v>17</v>
      </c>
      <c r="AA210" s="14" t="s">
        <v>17</v>
      </c>
      <c r="AB210" s="14" t="s">
        <v>17</v>
      </c>
      <c r="AC210" s="14" t="s">
        <v>17</v>
      </c>
      <c r="AD210" s="14" t="s">
        <v>17</v>
      </c>
      <c r="AE210" s="14" t="s">
        <v>17</v>
      </c>
    </row>
    <row r="211" spans="1:31">
      <c r="A211" t="s">
        <v>109</v>
      </c>
      <c r="B211" t="s">
        <v>132</v>
      </c>
      <c r="C211" s="216" t="s">
        <v>223</v>
      </c>
      <c r="D211" s="216" t="s">
        <v>223</v>
      </c>
      <c r="E211">
        <v>1975</v>
      </c>
      <c r="F211">
        <v>3</v>
      </c>
      <c r="G211">
        <v>11</v>
      </c>
      <c r="H211">
        <v>46.826999999999998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  <c r="Z211" s="14" t="s">
        <v>17</v>
      </c>
      <c r="AA211" s="14" t="s">
        <v>17</v>
      </c>
      <c r="AB211" s="14" t="s">
        <v>17</v>
      </c>
      <c r="AC211" s="14" t="s">
        <v>17</v>
      </c>
      <c r="AD211" s="14" t="s">
        <v>17</v>
      </c>
      <c r="AE211" s="14" t="s">
        <v>17</v>
      </c>
    </row>
    <row r="212" spans="1:31">
      <c r="A212" t="s">
        <v>109</v>
      </c>
      <c r="B212" t="s">
        <v>132</v>
      </c>
      <c r="C212" s="216" t="s">
        <v>223</v>
      </c>
      <c r="D212" s="216" t="s">
        <v>223</v>
      </c>
      <c r="E212">
        <v>1975</v>
      </c>
      <c r="F212">
        <v>3</v>
      </c>
      <c r="G212">
        <v>12</v>
      </c>
      <c r="H212">
        <v>46.948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  <c r="Z212" s="14" t="s">
        <v>17</v>
      </c>
      <c r="AA212" s="14" t="s">
        <v>17</v>
      </c>
      <c r="AB212" s="14" t="s">
        <v>17</v>
      </c>
      <c r="AC212" s="14" t="s">
        <v>17</v>
      </c>
      <c r="AD212" s="14" t="s">
        <v>17</v>
      </c>
      <c r="AE212" s="14" t="s">
        <v>17</v>
      </c>
    </row>
    <row r="213" spans="1:31">
      <c r="A213" t="s">
        <v>109</v>
      </c>
      <c r="B213" t="s">
        <v>132</v>
      </c>
      <c r="C213" s="216" t="s">
        <v>223</v>
      </c>
      <c r="D213" s="216" t="s">
        <v>223</v>
      </c>
      <c r="E213">
        <v>1975</v>
      </c>
      <c r="F213">
        <v>3</v>
      </c>
      <c r="G213">
        <v>13</v>
      </c>
      <c r="H213">
        <v>44.649000000000001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  <c r="Z213" s="14" t="s">
        <v>17</v>
      </c>
      <c r="AA213" s="14" t="s">
        <v>17</v>
      </c>
      <c r="AB213" s="14" t="s">
        <v>17</v>
      </c>
      <c r="AC213" s="14" t="s">
        <v>17</v>
      </c>
      <c r="AD213" s="14" t="s">
        <v>17</v>
      </c>
      <c r="AE213" s="14" t="s">
        <v>17</v>
      </c>
    </row>
    <row r="214" spans="1:31">
      <c r="A214" t="s">
        <v>109</v>
      </c>
      <c r="B214" t="s">
        <v>132</v>
      </c>
      <c r="C214" s="216" t="s">
        <v>223</v>
      </c>
      <c r="D214" s="216" t="s">
        <v>223</v>
      </c>
      <c r="E214">
        <v>1975</v>
      </c>
      <c r="F214">
        <v>3</v>
      </c>
      <c r="G214">
        <v>14</v>
      </c>
      <c r="H214">
        <v>45.012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  <c r="Z214" s="14" t="s">
        <v>17</v>
      </c>
      <c r="AA214" s="14" t="s">
        <v>17</v>
      </c>
      <c r="AB214" s="14" t="s">
        <v>17</v>
      </c>
      <c r="AC214" s="14" t="s">
        <v>17</v>
      </c>
      <c r="AD214" s="14" t="s">
        <v>17</v>
      </c>
      <c r="AE214" s="14" t="s">
        <v>17</v>
      </c>
    </row>
    <row r="215" spans="1:31">
      <c r="A215" t="s">
        <v>109</v>
      </c>
      <c r="B215" t="s">
        <v>132</v>
      </c>
      <c r="C215" s="216" t="s">
        <v>223</v>
      </c>
      <c r="D215" s="216" t="s">
        <v>223</v>
      </c>
      <c r="E215">
        <v>1975</v>
      </c>
      <c r="F215">
        <v>4</v>
      </c>
      <c r="G215">
        <v>1</v>
      </c>
      <c r="H215">
        <v>33.517000000000003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  <c r="Z215" s="14" t="s">
        <v>17</v>
      </c>
      <c r="AA215" s="14" t="s">
        <v>17</v>
      </c>
      <c r="AB215" s="14" t="s">
        <v>17</v>
      </c>
      <c r="AC215" s="14" t="s">
        <v>17</v>
      </c>
      <c r="AD215" s="14" t="s">
        <v>17</v>
      </c>
      <c r="AE215" s="14" t="s">
        <v>17</v>
      </c>
    </row>
    <row r="216" spans="1:31">
      <c r="A216" t="s">
        <v>109</v>
      </c>
      <c r="B216" t="s">
        <v>132</v>
      </c>
      <c r="C216" s="216" t="s">
        <v>223</v>
      </c>
      <c r="D216" s="216" t="s">
        <v>223</v>
      </c>
      <c r="E216">
        <v>1975</v>
      </c>
      <c r="F216">
        <v>4</v>
      </c>
      <c r="G216">
        <v>2</v>
      </c>
      <c r="H216">
        <v>30.129000000000001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  <c r="Z216" s="14" t="s">
        <v>17</v>
      </c>
      <c r="AA216" s="14" t="s">
        <v>17</v>
      </c>
      <c r="AB216" s="14" t="s">
        <v>17</v>
      </c>
      <c r="AC216" s="14" t="s">
        <v>17</v>
      </c>
      <c r="AD216" s="14" t="s">
        <v>17</v>
      </c>
      <c r="AE216" s="14" t="s">
        <v>17</v>
      </c>
    </row>
    <row r="217" spans="1:31">
      <c r="A217" t="s">
        <v>109</v>
      </c>
      <c r="B217" t="s">
        <v>132</v>
      </c>
      <c r="C217" s="216" t="s">
        <v>223</v>
      </c>
      <c r="D217" s="216" t="s">
        <v>223</v>
      </c>
      <c r="E217">
        <v>1975</v>
      </c>
      <c r="F217">
        <v>4</v>
      </c>
      <c r="G217">
        <v>3</v>
      </c>
      <c r="H217">
        <v>40.898000000000003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  <c r="Z217" s="14" t="s">
        <v>17</v>
      </c>
      <c r="AA217" s="14" t="s">
        <v>17</v>
      </c>
      <c r="AB217" s="14" t="s">
        <v>17</v>
      </c>
      <c r="AC217" s="14" t="s">
        <v>17</v>
      </c>
      <c r="AD217" s="14" t="s">
        <v>17</v>
      </c>
      <c r="AE217" s="14" t="s">
        <v>17</v>
      </c>
    </row>
    <row r="218" spans="1:31">
      <c r="A218" t="s">
        <v>109</v>
      </c>
      <c r="B218" t="s">
        <v>132</v>
      </c>
      <c r="C218" s="216" t="s">
        <v>223</v>
      </c>
      <c r="D218" s="216" t="s">
        <v>223</v>
      </c>
      <c r="E218">
        <v>1975</v>
      </c>
      <c r="F218">
        <v>4</v>
      </c>
      <c r="G218">
        <v>4</v>
      </c>
      <c r="H218">
        <v>42.107999999999997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  <c r="Z218" s="14" t="s">
        <v>17</v>
      </c>
      <c r="AA218" s="14" t="s">
        <v>17</v>
      </c>
      <c r="AB218" s="14" t="s">
        <v>17</v>
      </c>
      <c r="AC218" s="14" t="s">
        <v>17</v>
      </c>
      <c r="AD218" s="14" t="s">
        <v>17</v>
      </c>
      <c r="AE218" s="14" t="s">
        <v>17</v>
      </c>
    </row>
    <row r="219" spans="1:31">
      <c r="A219" t="s">
        <v>109</v>
      </c>
      <c r="B219" t="s">
        <v>132</v>
      </c>
      <c r="C219" s="216" t="s">
        <v>223</v>
      </c>
      <c r="D219" s="216" t="s">
        <v>223</v>
      </c>
      <c r="E219">
        <v>1975</v>
      </c>
      <c r="F219">
        <v>4</v>
      </c>
      <c r="G219">
        <v>5</v>
      </c>
      <c r="H219">
        <v>50.335999999999999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  <c r="Z219" s="14" t="s">
        <v>17</v>
      </c>
      <c r="AA219" s="14" t="s">
        <v>17</v>
      </c>
      <c r="AB219" s="14" t="s">
        <v>17</v>
      </c>
      <c r="AC219" s="14" t="s">
        <v>17</v>
      </c>
      <c r="AD219" s="14" t="s">
        <v>17</v>
      </c>
      <c r="AE219" s="14" t="s">
        <v>17</v>
      </c>
    </row>
    <row r="220" spans="1:31">
      <c r="A220" t="s">
        <v>109</v>
      </c>
      <c r="B220" t="s">
        <v>132</v>
      </c>
      <c r="C220" s="216" t="s">
        <v>223</v>
      </c>
      <c r="D220" s="216" t="s">
        <v>223</v>
      </c>
      <c r="E220">
        <v>1975</v>
      </c>
      <c r="F220">
        <v>4</v>
      </c>
      <c r="G220">
        <v>6</v>
      </c>
      <c r="H220">
        <v>53.603000000000002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  <c r="Z220" s="14" t="s">
        <v>17</v>
      </c>
      <c r="AA220" s="14" t="s">
        <v>17</v>
      </c>
      <c r="AB220" s="14" t="s">
        <v>17</v>
      </c>
      <c r="AC220" s="14" t="s">
        <v>17</v>
      </c>
      <c r="AD220" s="14" t="s">
        <v>17</v>
      </c>
      <c r="AE220" s="14" t="s">
        <v>17</v>
      </c>
    </row>
    <row r="221" spans="1:31">
      <c r="A221" t="s">
        <v>109</v>
      </c>
      <c r="B221" t="s">
        <v>132</v>
      </c>
      <c r="C221" s="216" t="s">
        <v>223</v>
      </c>
      <c r="D221" s="216" t="s">
        <v>223</v>
      </c>
      <c r="E221">
        <v>1975</v>
      </c>
      <c r="F221">
        <v>4</v>
      </c>
      <c r="G221">
        <v>7</v>
      </c>
      <c r="H221">
        <v>52.271999999999998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  <c r="Z221" s="14" t="s">
        <v>17</v>
      </c>
      <c r="AA221" s="14" t="s">
        <v>17</v>
      </c>
      <c r="AB221" s="14" t="s">
        <v>17</v>
      </c>
      <c r="AC221" s="14" t="s">
        <v>17</v>
      </c>
      <c r="AD221" s="14" t="s">
        <v>17</v>
      </c>
      <c r="AE221" s="14" t="s">
        <v>17</v>
      </c>
    </row>
    <row r="222" spans="1:31">
      <c r="A222" t="s">
        <v>109</v>
      </c>
      <c r="B222" t="s">
        <v>132</v>
      </c>
      <c r="C222" s="216" t="s">
        <v>223</v>
      </c>
      <c r="D222" s="216" t="s">
        <v>223</v>
      </c>
      <c r="E222">
        <v>1975</v>
      </c>
      <c r="F222">
        <v>4</v>
      </c>
      <c r="G222">
        <v>8</v>
      </c>
      <c r="H222">
        <v>50.457000000000001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  <c r="Z222" s="14" t="s">
        <v>17</v>
      </c>
      <c r="AA222" s="14" t="s">
        <v>17</v>
      </c>
      <c r="AB222" s="14" t="s">
        <v>17</v>
      </c>
      <c r="AC222" s="14" t="s">
        <v>17</v>
      </c>
      <c r="AD222" s="14" t="s">
        <v>17</v>
      </c>
      <c r="AE222" s="14" t="s">
        <v>17</v>
      </c>
    </row>
    <row r="223" spans="1:31">
      <c r="A223" t="s">
        <v>109</v>
      </c>
      <c r="B223" t="s">
        <v>132</v>
      </c>
      <c r="C223" s="216" t="s">
        <v>223</v>
      </c>
      <c r="D223" s="216" t="s">
        <v>223</v>
      </c>
      <c r="E223">
        <v>1975</v>
      </c>
      <c r="F223">
        <v>4</v>
      </c>
      <c r="G223">
        <v>9</v>
      </c>
      <c r="H223">
        <v>49.731000000000002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  <c r="Z223" s="14" t="s">
        <v>17</v>
      </c>
      <c r="AA223" s="14" t="s">
        <v>17</v>
      </c>
      <c r="AB223" s="14" t="s">
        <v>17</v>
      </c>
      <c r="AC223" s="14" t="s">
        <v>17</v>
      </c>
      <c r="AD223" s="14" t="s">
        <v>17</v>
      </c>
      <c r="AE223" s="14" t="s">
        <v>17</v>
      </c>
    </row>
    <row r="224" spans="1:31">
      <c r="A224" t="s">
        <v>109</v>
      </c>
      <c r="B224" t="s">
        <v>132</v>
      </c>
      <c r="C224" s="216" t="s">
        <v>223</v>
      </c>
      <c r="D224" s="216" t="s">
        <v>223</v>
      </c>
      <c r="E224">
        <v>1975</v>
      </c>
      <c r="F224">
        <v>4</v>
      </c>
      <c r="G224">
        <v>10</v>
      </c>
      <c r="H224">
        <v>45.133000000000003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  <c r="Z224" s="14" t="s">
        <v>17</v>
      </c>
      <c r="AA224" s="14" t="s">
        <v>17</v>
      </c>
      <c r="AB224" s="14" t="s">
        <v>17</v>
      </c>
      <c r="AC224" s="14" t="s">
        <v>17</v>
      </c>
      <c r="AD224" s="14" t="s">
        <v>17</v>
      </c>
      <c r="AE224" s="14" t="s">
        <v>17</v>
      </c>
    </row>
    <row r="225" spans="1:31">
      <c r="A225" t="s">
        <v>109</v>
      </c>
      <c r="B225" t="s">
        <v>132</v>
      </c>
      <c r="C225" s="216" t="s">
        <v>223</v>
      </c>
      <c r="D225" s="216" t="s">
        <v>223</v>
      </c>
      <c r="E225">
        <v>1975</v>
      </c>
      <c r="F225">
        <v>4</v>
      </c>
      <c r="G225">
        <v>11</v>
      </c>
      <c r="H225">
        <v>47.673999999999999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  <c r="Z225" s="14" t="s">
        <v>17</v>
      </c>
      <c r="AA225" s="14" t="s">
        <v>17</v>
      </c>
      <c r="AB225" s="14" t="s">
        <v>17</v>
      </c>
      <c r="AC225" s="14" t="s">
        <v>17</v>
      </c>
      <c r="AD225" s="14" t="s">
        <v>17</v>
      </c>
      <c r="AE225" s="14" t="s">
        <v>17</v>
      </c>
    </row>
    <row r="226" spans="1:31">
      <c r="A226" t="s">
        <v>109</v>
      </c>
      <c r="B226" t="s">
        <v>132</v>
      </c>
      <c r="C226" s="216" t="s">
        <v>223</v>
      </c>
      <c r="D226" s="216" t="s">
        <v>223</v>
      </c>
      <c r="E226">
        <v>1975</v>
      </c>
      <c r="F226">
        <v>4</v>
      </c>
      <c r="G226">
        <v>12</v>
      </c>
      <c r="H226">
        <v>47.552999999999997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  <c r="Z226" s="14" t="s">
        <v>17</v>
      </c>
      <c r="AA226" s="14" t="s">
        <v>17</v>
      </c>
      <c r="AB226" s="14" t="s">
        <v>17</v>
      </c>
      <c r="AC226" s="14" t="s">
        <v>17</v>
      </c>
      <c r="AD226" s="14" t="s">
        <v>17</v>
      </c>
      <c r="AE226" s="14" t="s">
        <v>17</v>
      </c>
    </row>
    <row r="227" spans="1:31">
      <c r="A227" t="s">
        <v>109</v>
      </c>
      <c r="B227" t="s">
        <v>132</v>
      </c>
      <c r="C227" s="216" t="s">
        <v>223</v>
      </c>
      <c r="D227" s="216" t="s">
        <v>223</v>
      </c>
      <c r="E227">
        <v>1975</v>
      </c>
      <c r="F227">
        <v>4</v>
      </c>
      <c r="G227">
        <v>13</v>
      </c>
      <c r="H227">
        <v>49.731000000000002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  <c r="Z227" s="14" t="s">
        <v>17</v>
      </c>
      <c r="AA227" s="14" t="s">
        <v>17</v>
      </c>
      <c r="AB227" s="14" t="s">
        <v>17</v>
      </c>
      <c r="AC227" s="14" t="s">
        <v>17</v>
      </c>
      <c r="AD227" s="14" t="s">
        <v>17</v>
      </c>
      <c r="AE227" s="14" t="s">
        <v>17</v>
      </c>
    </row>
    <row r="228" spans="1:31">
      <c r="A228" t="s">
        <v>109</v>
      </c>
      <c r="B228" t="s">
        <v>132</v>
      </c>
      <c r="C228" s="216" t="s">
        <v>223</v>
      </c>
      <c r="D228" s="216" t="s">
        <v>223</v>
      </c>
      <c r="E228">
        <v>1975</v>
      </c>
      <c r="F228">
        <v>4</v>
      </c>
      <c r="G228">
        <v>14</v>
      </c>
      <c r="H228">
        <v>54.087000000000003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  <c r="Z228" s="14" t="s">
        <v>17</v>
      </c>
      <c r="AA228" s="14" t="s">
        <v>17</v>
      </c>
      <c r="AB228" s="14" t="s">
        <v>17</v>
      </c>
      <c r="AC228" s="14" t="s">
        <v>17</v>
      </c>
      <c r="AD228" s="14" t="s">
        <v>17</v>
      </c>
      <c r="AE228" s="14" t="s">
        <v>17</v>
      </c>
    </row>
    <row r="229" spans="1:31">
      <c r="A229" t="s">
        <v>109</v>
      </c>
      <c r="B229" t="s">
        <v>132</v>
      </c>
      <c r="C229" s="216" t="s">
        <v>223</v>
      </c>
      <c r="D229" s="216" t="s">
        <v>223</v>
      </c>
      <c r="E229">
        <v>1976</v>
      </c>
      <c r="F229">
        <v>1</v>
      </c>
      <c r="G229">
        <v>1</v>
      </c>
      <c r="H229">
        <v>21.78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  <c r="Z229" s="14" t="s">
        <v>17</v>
      </c>
      <c r="AA229" s="14" t="s">
        <v>17</v>
      </c>
      <c r="AB229" s="14" t="s">
        <v>17</v>
      </c>
      <c r="AC229" s="14" t="s">
        <v>17</v>
      </c>
      <c r="AD229" s="14" t="s">
        <v>17</v>
      </c>
      <c r="AE229" s="14" t="s">
        <v>17</v>
      </c>
    </row>
    <row r="230" spans="1:31">
      <c r="A230" t="s">
        <v>109</v>
      </c>
      <c r="B230" t="s">
        <v>132</v>
      </c>
      <c r="C230" s="216" t="s">
        <v>223</v>
      </c>
      <c r="D230" s="216" t="s">
        <v>223</v>
      </c>
      <c r="E230">
        <v>1976</v>
      </c>
      <c r="F230">
        <v>1</v>
      </c>
      <c r="G230">
        <v>2</v>
      </c>
      <c r="H230">
        <v>19.239000000000001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  <c r="Z230" s="14" t="s">
        <v>17</v>
      </c>
      <c r="AA230" s="14" t="s">
        <v>17</v>
      </c>
      <c r="AB230" s="14" t="s">
        <v>17</v>
      </c>
      <c r="AC230" s="14" t="s">
        <v>17</v>
      </c>
      <c r="AD230" s="14" t="s">
        <v>17</v>
      </c>
      <c r="AE230" s="14" t="s">
        <v>17</v>
      </c>
    </row>
    <row r="231" spans="1:31">
      <c r="A231" t="s">
        <v>109</v>
      </c>
      <c r="B231" t="s">
        <v>132</v>
      </c>
      <c r="C231" s="216" t="s">
        <v>223</v>
      </c>
      <c r="D231" s="216" t="s">
        <v>223</v>
      </c>
      <c r="E231">
        <v>1976</v>
      </c>
      <c r="F231">
        <v>1</v>
      </c>
      <c r="G231">
        <v>3</v>
      </c>
      <c r="H231">
        <v>24.805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  <c r="Z231" s="14" t="s">
        <v>17</v>
      </c>
      <c r="AA231" s="14" t="s">
        <v>17</v>
      </c>
      <c r="AB231" s="14" t="s">
        <v>17</v>
      </c>
      <c r="AC231" s="14" t="s">
        <v>17</v>
      </c>
      <c r="AD231" s="14" t="s">
        <v>17</v>
      </c>
      <c r="AE231" s="14" t="s">
        <v>17</v>
      </c>
    </row>
    <row r="232" spans="1:31">
      <c r="A232" t="s">
        <v>109</v>
      </c>
      <c r="B232" t="s">
        <v>132</v>
      </c>
      <c r="C232" s="216" t="s">
        <v>223</v>
      </c>
      <c r="D232" s="216" t="s">
        <v>223</v>
      </c>
      <c r="E232">
        <v>1976</v>
      </c>
      <c r="F232">
        <v>1</v>
      </c>
      <c r="G232">
        <v>4</v>
      </c>
      <c r="H232">
        <v>29.04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  <c r="Z232" s="14" t="s">
        <v>17</v>
      </c>
      <c r="AA232" s="14" t="s">
        <v>17</v>
      </c>
      <c r="AB232" s="14" t="s">
        <v>17</v>
      </c>
      <c r="AC232" s="14" t="s">
        <v>17</v>
      </c>
      <c r="AD232" s="14" t="s">
        <v>17</v>
      </c>
      <c r="AE232" s="14" t="s">
        <v>17</v>
      </c>
    </row>
    <row r="233" spans="1:31">
      <c r="A233" t="s">
        <v>109</v>
      </c>
      <c r="B233" t="s">
        <v>132</v>
      </c>
      <c r="C233" s="216" t="s">
        <v>223</v>
      </c>
      <c r="D233" s="216" t="s">
        <v>223</v>
      </c>
      <c r="E233">
        <v>1976</v>
      </c>
      <c r="F233">
        <v>1</v>
      </c>
      <c r="G233">
        <v>5</v>
      </c>
      <c r="H233">
        <v>39.808999999999997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  <c r="Z233" s="14" t="s">
        <v>17</v>
      </c>
      <c r="AA233" s="14" t="s">
        <v>17</v>
      </c>
      <c r="AB233" s="14" t="s">
        <v>17</v>
      </c>
      <c r="AC233" s="14" t="s">
        <v>17</v>
      </c>
      <c r="AD233" s="14" t="s">
        <v>17</v>
      </c>
      <c r="AE233" s="14" t="s">
        <v>17</v>
      </c>
    </row>
    <row r="234" spans="1:31">
      <c r="A234" t="s">
        <v>109</v>
      </c>
      <c r="B234" t="s">
        <v>132</v>
      </c>
      <c r="C234" s="216" t="s">
        <v>223</v>
      </c>
      <c r="D234" s="216" t="s">
        <v>223</v>
      </c>
      <c r="E234">
        <v>1976</v>
      </c>
      <c r="F234">
        <v>1</v>
      </c>
      <c r="G234">
        <v>6</v>
      </c>
      <c r="H234">
        <v>40.898000000000003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  <c r="Z234" s="14" t="s">
        <v>17</v>
      </c>
      <c r="AA234" s="14" t="s">
        <v>17</v>
      </c>
      <c r="AB234" s="14" t="s">
        <v>17</v>
      </c>
      <c r="AC234" s="14" t="s">
        <v>17</v>
      </c>
      <c r="AD234" s="14" t="s">
        <v>17</v>
      </c>
      <c r="AE234" s="14" t="s">
        <v>17</v>
      </c>
    </row>
    <row r="235" spans="1:31">
      <c r="A235" t="s">
        <v>109</v>
      </c>
      <c r="B235" t="s">
        <v>132</v>
      </c>
      <c r="C235" s="216" t="s">
        <v>223</v>
      </c>
      <c r="D235" s="216" t="s">
        <v>223</v>
      </c>
      <c r="E235">
        <v>1976</v>
      </c>
      <c r="F235">
        <v>1</v>
      </c>
      <c r="G235">
        <v>7</v>
      </c>
      <c r="H235">
        <v>47.915999999999997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  <c r="Z235" s="14" t="s">
        <v>17</v>
      </c>
      <c r="AA235" s="14" t="s">
        <v>17</v>
      </c>
      <c r="AB235" s="14" t="s">
        <v>17</v>
      </c>
      <c r="AC235" s="14" t="s">
        <v>17</v>
      </c>
      <c r="AD235" s="14" t="s">
        <v>17</v>
      </c>
      <c r="AE235" s="14" t="s">
        <v>17</v>
      </c>
    </row>
    <row r="236" spans="1:31">
      <c r="A236" t="s">
        <v>109</v>
      </c>
      <c r="B236" t="s">
        <v>132</v>
      </c>
      <c r="C236" s="216" t="s">
        <v>223</v>
      </c>
      <c r="D236" s="216" t="s">
        <v>223</v>
      </c>
      <c r="E236">
        <v>1976</v>
      </c>
      <c r="F236">
        <v>1</v>
      </c>
      <c r="G236">
        <v>8</v>
      </c>
      <c r="H236">
        <v>34.606000000000002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  <c r="Z236" s="14" t="s">
        <v>17</v>
      </c>
      <c r="AA236" s="14" t="s">
        <v>17</v>
      </c>
      <c r="AB236" s="14" t="s">
        <v>17</v>
      </c>
      <c r="AC236" s="14" t="s">
        <v>17</v>
      </c>
      <c r="AD236" s="14" t="s">
        <v>17</v>
      </c>
      <c r="AE236" s="14" t="s">
        <v>17</v>
      </c>
    </row>
    <row r="237" spans="1:31">
      <c r="A237" t="s">
        <v>109</v>
      </c>
      <c r="B237" t="s">
        <v>132</v>
      </c>
      <c r="C237" s="216" t="s">
        <v>223</v>
      </c>
      <c r="D237" s="216" t="s">
        <v>223</v>
      </c>
      <c r="E237">
        <v>1976</v>
      </c>
      <c r="F237">
        <v>1</v>
      </c>
      <c r="G237">
        <v>9</v>
      </c>
      <c r="H237">
        <v>37.026000000000003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  <c r="Z237" s="14" t="s">
        <v>17</v>
      </c>
      <c r="AA237" s="14" t="s">
        <v>17</v>
      </c>
      <c r="AB237" s="14" t="s">
        <v>17</v>
      </c>
      <c r="AC237" s="14" t="s">
        <v>17</v>
      </c>
      <c r="AD237" s="14" t="s">
        <v>17</v>
      </c>
      <c r="AE237" s="14" t="s">
        <v>17</v>
      </c>
    </row>
    <row r="238" spans="1:31">
      <c r="A238" t="s">
        <v>109</v>
      </c>
      <c r="B238" t="s">
        <v>132</v>
      </c>
      <c r="C238" s="216" t="s">
        <v>223</v>
      </c>
      <c r="D238" s="216" t="s">
        <v>223</v>
      </c>
      <c r="E238">
        <v>1976</v>
      </c>
      <c r="F238">
        <v>1</v>
      </c>
      <c r="G238">
        <v>10</v>
      </c>
      <c r="H238">
        <v>37.872999999999998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  <c r="Z238" s="14" t="s">
        <v>17</v>
      </c>
      <c r="AA238" s="14" t="s">
        <v>17</v>
      </c>
      <c r="AB238" s="14" t="s">
        <v>17</v>
      </c>
      <c r="AC238" s="14" t="s">
        <v>17</v>
      </c>
      <c r="AD238" s="14" t="s">
        <v>17</v>
      </c>
      <c r="AE238" s="14" t="s">
        <v>17</v>
      </c>
    </row>
    <row r="239" spans="1:31">
      <c r="A239" t="s">
        <v>109</v>
      </c>
      <c r="B239" t="s">
        <v>132</v>
      </c>
      <c r="C239" s="216" t="s">
        <v>223</v>
      </c>
      <c r="D239" s="216" t="s">
        <v>223</v>
      </c>
      <c r="E239">
        <v>1976</v>
      </c>
      <c r="F239">
        <v>1</v>
      </c>
      <c r="G239">
        <v>11</v>
      </c>
      <c r="H239">
        <v>42.107999999999997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  <c r="Z239" s="14" t="s">
        <v>17</v>
      </c>
      <c r="AA239" s="14" t="s">
        <v>17</v>
      </c>
      <c r="AB239" s="14" t="s">
        <v>17</v>
      </c>
      <c r="AC239" s="14" t="s">
        <v>17</v>
      </c>
      <c r="AD239" s="14" t="s">
        <v>17</v>
      </c>
      <c r="AE239" s="14" t="s">
        <v>17</v>
      </c>
    </row>
    <row r="240" spans="1:31">
      <c r="A240" t="s">
        <v>109</v>
      </c>
      <c r="B240" t="s">
        <v>132</v>
      </c>
      <c r="C240" s="216" t="s">
        <v>223</v>
      </c>
      <c r="D240" s="216" t="s">
        <v>223</v>
      </c>
      <c r="E240">
        <v>1976</v>
      </c>
      <c r="F240">
        <v>1</v>
      </c>
      <c r="G240">
        <v>12</v>
      </c>
      <c r="H240">
        <v>36.905000000000001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  <c r="Z240" s="14" t="s">
        <v>17</v>
      </c>
      <c r="AA240" s="14" t="s">
        <v>17</v>
      </c>
      <c r="AB240" s="14" t="s">
        <v>17</v>
      </c>
      <c r="AC240" s="14" t="s">
        <v>17</v>
      </c>
      <c r="AD240" s="14" t="s">
        <v>17</v>
      </c>
      <c r="AE240" s="14" t="s">
        <v>17</v>
      </c>
    </row>
    <row r="241" spans="1:31">
      <c r="A241" t="s">
        <v>109</v>
      </c>
      <c r="B241" t="s">
        <v>132</v>
      </c>
      <c r="C241" s="216" t="s">
        <v>223</v>
      </c>
      <c r="D241" s="216" t="s">
        <v>223</v>
      </c>
      <c r="E241">
        <v>1976</v>
      </c>
      <c r="F241">
        <v>1</v>
      </c>
      <c r="G241">
        <v>13</v>
      </c>
      <c r="H241">
        <v>46.343000000000004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  <c r="Z241" s="14" t="s">
        <v>17</v>
      </c>
      <c r="AA241" s="14" t="s">
        <v>17</v>
      </c>
      <c r="AB241" s="14" t="s">
        <v>17</v>
      </c>
      <c r="AC241" s="14" t="s">
        <v>17</v>
      </c>
      <c r="AD241" s="14" t="s">
        <v>17</v>
      </c>
      <c r="AE241" s="14" t="s">
        <v>17</v>
      </c>
    </row>
    <row r="242" spans="1:31">
      <c r="A242" t="s">
        <v>109</v>
      </c>
      <c r="B242" t="s">
        <v>132</v>
      </c>
      <c r="C242" s="216" t="s">
        <v>223</v>
      </c>
      <c r="D242" s="216" t="s">
        <v>223</v>
      </c>
      <c r="E242">
        <v>1976</v>
      </c>
      <c r="F242">
        <v>1</v>
      </c>
      <c r="G242">
        <v>14</v>
      </c>
      <c r="H242">
        <v>40.292999999999999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  <c r="Z242" s="14" t="s">
        <v>17</v>
      </c>
      <c r="AA242" s="14" t="s">
        <v>17</v>
      </c>
      <c r="AB242" s="14" t="s">
        <v>17</v>
      </c>
      <c r="AC242" s="14" t="s">
        <v>17</v>
      </c>
      <c r="AD242" s="14" t="s">
        <v>17</v>
      </c>
      <c r="AE242" s="14" t="s">
        <v>17</v>
      </c>
    </row>
    <row r="243" spans="1:31">
      <c r="A243" t="s">
        <v>109</v>
      </c>
      <c r="B243" t="s">
        <v>132</v>
      </c>
      <c r="C243" s="216" t="s">
        <v>223</v>
      </c>
      <c r="D243" s="216" t="s">
        <v>223</v>
      </c>
      <c r="E243">
        <v>1976</v>
      </c>
      <c r="F243">
        <v>2</v>
      </c>
      <c r="G243">
        <v>1</v>
      </c>
      <c r="H243">
        <v>23.474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  <c r="Z243" s="14" t="s">
        <v>17</v>
      </c>
      <c r="AA243" s="14" t="s">
        <v>17</v>
      </c>
      <c r="AB243" s="14" t="s">
        <v>17</v>
      </c>
      <c r="AC243" s="14" t="s">
        <v>17</v>
      </c>
      <c r="AD243" s="14" t="s">
        <v>17</v>
      </c>
      <c r="AE243" s="14" t="s">
        <v>17</v>
      </c>
    </row>
    <row r="244" spans="1:31">
      <c r="A244" t="s">
        <v>109</v>
      </c>
      <c r="B244" t="s">
        <v>132</v>
      </c>
      <c r="C244" s="216" t="s">
        <v>223</v>
      </c>
      <c r="D244" s="216" t="s">
        <v>223</v>
      </c>
      <c r="E244">
        <v>1976</v>
      </c>
      <c r="F244">
        <v>2</v>
      </c>
      <c r="G244">
        <v>2</v>
      </c>
      <c r="H244">
        <v>24.805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  <c r="Z244" s="14" t="s">
        <v>17</v>
      </c>
      <c r="AA244" s="14" t="s">
        <v>17</v>
      </c>
      <c r="AB244" s="14" t="s">
        <v>17</v>
      </c>
      <c r="AC244" s="14" t="s">
        <v>17</v>
      </c>
      <c r="AD244" s="14" t="s">
        <v>17</v>
      </c>
      <c r="AE244" s="14" t="s">
        <v>17</v>
      </c>
    </row>
    <row r="245" spans="1:31">
      <c r="A245" t="s">
        <v>109</v>
      </c>
      <c r="B245" t="s">
        <v>132</v>
      </c>
      <c r="C245" s="216" t="s">
        <v>223</v>
      </c>
      <c r="D245" s="216" t="s">
        <v>223</v>
      </c>
      <c r="E245">
        <v>1976</v>
      </c>
      <c r="F245">
        <v>2</v>
      </c>
      <c r="G245">
        <v>3</v>
      </c>
      <c r="H245">
        <v>25.289000000000001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  <c r="Z245" s="14" t="s">
        <v>17</v>
      </c>
      <c r="AA245" s="14" t="s">
        <v>17</v>
      </c>
      <c r="AB245" s="14" t="s">
        <v>17</v>
      </c>
      <c r="AC245" s="14" t="s">
        <v>17</v>
      </c>
      <c r="AD245" s="14" t="s">
        <v>17</v>
      </c>
      <c r="AE245" s="14" t="s">
        <v>17</v>
      </c>
    </row>
    <row r="246" spans="1:31">
      <c r="A246" t="s">
        <v>109</v>
      </c>
      <c r="B246" t="s">
        <v>132</v>
      </c>
      <c r="C246" s="216" t="s">
        <v>223</v>
      </c>
      <c r="D246" s="216" t="s">
        <v>223</v>
      </c>
      <c r="E246">
        <v>1976</v>
      </c>
      <c r="F246">
        <v>2</v>
      </c>
      <c r="G246">
        <v>4</v>
      </c>
      <c r="H246">
        <v>32.064999999999998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  <c r="Z246" s="14" t="s">
        <v>17</v>
      </c>
      <c r="AA246" s="14" t="s">
        <v>17</v>
      </c>
      <c r="AB246" s="14" t="s">
        <v>17</v>
      </c>
      <c r="AC246" s="14" t="s">
        <v>17</v>
      </c>
      <c r="AD246" s="14" t="s">
        <v>17</v>
      </c>
      <c r="AE246" s="14" t="s">
        <v>17</v>
      </c>
    </row>
    <row r="247" spans="1:31">
      <c r="A247" t="s">
        <v>109</v>
      </c>
      <c r="B247" t="s">
        <v>132</v>
      </c>
      <c r="C247" s="216" t="s">
        <v>223</v>
      </c>
      <c r="D247" s="216" t="s">
        <v>223</v>
      </c>
      <c r="E247">
        <v>1976</v>
      </c>
      <c r="F247">
        <v>2</v>
      </c>
      <c r="G247">
        <v>5</v>
      </c>
      <c r="H247">
        <v>41.261000000000003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  <c r="Z247" s="14" t="s">
        <v>17</v>
      </c>
      <c r="AA247" s="14" t="s">
        <v>17</v>
      </c>
      <c r="AB247" s="14" t="s">
        <v>17</v>
      </c>
      <c r="AC247" s="14" t="s">
        <v>17</v>
      </c>
      <c r="AD247" s="14" t="s">
        <v>17</v>
      </c>
      <c r="AE247" s="14" t="s">
        <v>17</v>
      </c>
    </row>
    <row r="248" spans="1:31">
      <c r="A248" t="s">
        <v>109</v>
      </c>
      <c r="B248" t="s">
        <v>132</v>
      </c>
      <c r="C248" s="216" t="s">
        <v>223</v>
      </c>
      <c r="D248" s="216" t="s">
        <v>223</v>
      </c>
      <c r="E248">
        <v>1976</v>
      </c>
      <c r="F248">
        <v>2</v>
      </c>
      <c r="G248">
        <v>6</v>
      </c>
      <c r="H248">
        <v>46.463999999999999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  <c r="Z248" s="14" t="s">
        <v>17</v>
      </c>
      <c r="AA248" s="14" t="s">
        <v>17</v>
      </c>
      <c r="AB248" s="14" t="s">
        <v>17</v>
      </c>
      <c r="AC248" s="14" t="s">
        <v>17</v>
      </c>
      <c r="AD248" s="14" t="s">
        <v>17</v>
      </c>
      <c r="AE248" s="14" t="s">
        <v>17</v>
      </c>
    </row>
    <row r="249" spans="1:31">
      <c r="A249" t="s">
        <v>109</v>
      </c>
      <c r="B249" t="s">
        <v>132</v>
      </c>
      <c r="C249" s="216" t="s">
        <v>223</v>
      </c>
      <c r="D249" s="216" t="s">
        <v>223</v>
      </c>
      <c r="E249">
        <v>1976</v>
      </c>
      <c r="F249">
        <v>2</v>
      </c>
      <c r="G249">
        <v>7</v>
      </c>
      <c r="H249">
        <v>48.884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  <c r="Z249" s="14" t="s">
        <v>17</v>
      </c>
      <c r="AA249" s="14" t="s">
        <v>17</v>
      </c>
      <c r="AB249" s="14" t="s">
        <v>17</v>
      </c>
      <c r="AC249" s="14" t="s">
        <v>17</v>
      </c>
      <c r="AD249" s="14" t="s">
        <v>17</v>
      </c>
      <c r="AE249" s="14" t="s">
        <v>17</v>
      </c>
    </row>
    <row r="250" spans="1:31">
      <c r="A250" t="s">
        <v>109</v>
      </c>
      <c r="B250" t="s">
        <v>132</v>
      </c>
      <c r="C250" s="216" t="s">
        <v>223</v>
      </c>
      <c r="D250" s="216" t="s">
        <v>223</v>
      </c>
      <c r="E250">
        <v>1976</v>
      </c>
      <c r="F250">
        <v>2</v>
      </c>
      <c r="G250">
        <v>8</v>
      </c>
      <c r="H250">
        <v>35.695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  <c r="Z250" s="14" t="s">
        <v>17</v>
      </c>
      <c r="AA250" s="14" t="s">
        <v>17</v>
      </c>
      <c r="AB250" s="14" t="s">
        <v>17</v>
      </c>
      <c r="AC250" s="14" t="s">
        <v>17</v>
      </c>
      <c r="AD250" s="14" t="s">
        <v>17</v>
      </c>
      <c r="AE250" s="14" t="s">
        <v>17</v>
      </c>
    </row>
    <row r="251" spans="1:31">
      <c r="A251" t="s">
        <v>109</v>
      </c>
      <c r="B251" t="s">
        <v>132</v>
      </c>
      <c r="C251" s="216" t="s">
        <v>223</v>
      </c>
      <c r="D251" s="216" t="s">
        <v>223</v>
      </c>
      <c r="E251">
        <v>1976</v>
      </c>
      <c r="F251">
        <v>2</v>
      </c>
      <c r="G251">
        <v>9</v>
      </c>
      <c r="H251">
        <v>42.35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  <c r="Z251" s="14" t="s">
        <v>17</v>
      </c>
      <c r="AA251" s="14" t="s">
        <v>17</v>
      </c>
      <c r="AB251" s="14" t="s">
        <v>17</v>
      </c>
      <c r="AC251" s="14" t="s">
        <v>17</v>
      </c>
      <c r="AD251" s="14" t="s">
        <v>17</v>
      </c>
      <c r="AE251" s="14" t="s">
        <v>17</v>
      </c>
    </row>
    <row r="252" spans="1:31">
      <c r="A252" t="s">
        <v>109</v>
      </c>
      <c r="B252" t="s">
        <v>132</v>
      </c>
      <c r="C252" s="216" t="s">
        <v>223</v>
      </c>
      <c r="D252" s="216" t="s">
        <v>223</v>
      </c>
      <c r="E252">
        <v>1976</v>
      </c>
      <c r="F252">
        <v>2</v>
      </c>
      <c r="G252">
        <v>10</v>
      </c>
      <c r="H252">
        <v>39.808999999999997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  <c r="Z252" s="14" t="s">
        <v>17</v>
      </c>
      <c r="AA252" s="14" t="s">
        <v>17</v>
      </c>
      <c r="AB252" s="14" t="s">
        <v>17</v>
      </c>
      <c r="AC252" s="14" t="s">
        <v>17</v>
      </c>
      <c r="AD252" s="14" t="s">
        <v>17</v>
      </c>
      <c r="AE252" s="14" t="s">
        <v>17</v>
      </c>
    </row>
    <row r="253" spans="1:31">
      <c r="A253" t="s">
        <v>109</v>
      </c>
      <c r="B253" t="s">
        <v>132</v>
      </c>
      <c r="C253" s="216" t="s">
        <v>223</v>
      </c>
      <c r="D253" s="216" t="s">
        <v>223</v>
      </c>
      <c r="E253">
        <v>1976</v>
      </c>
      <c r="F253">
        <v>2</v>
      </c>
      <c r="G253">
        <v>11</v>
      </c>
      <c r="H253">
        <v>39.445999999999998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  <c r="Z253" s="14" t="s">
        <v>17</v>
      </c>
      <c r="AA253" s="14" t="s">
        <v>17</v>
      </c>
      <c r="AB253" s="14" t="s">
        <v>17</v>
      </c>
      <c r="AC253" s="14" t="s">
        <v>17</v>
      </c>
      <c r="AD253" s="14" t="s">
        <v>17</v>
      </c>
      <c r="AE253" s="14" t="s">
        <v>17</v>
      </c>
    </row>
    <row r="254" spans="1:31">
      <c r="A254" t="s">
        <v>109</v>
      </c>
      <c r="B254" t="s">
        <v>132</v>
      </c>
      <c r="C254" s="216" t="s">
        <v>223</v>
      </c>
      <c r="D254" s="216" t="s">
        <v>223</v>
      </c>
      <c r="E254">
        <v>1976</v>
      </c>
      <c r="F254">
        <v>2</v>
      </c>
      <c r="G254">
        <v>12</v>
      </c>
      <c r="H254">
        <v>44.890999999999998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  <c r="Z254" s="14" t="s">
        <v>17</v>
      </c>
      <c r="AA254" s="14" t="s">
        <v>17</v>
      </c>
      <c r="AB254" s="14" t="s">
        <v>17</v>
      </c>
      <c r="AC254" s="14" t="s">
        <v>17</v>
      </c>
      <c r="AD254" s="14" t="s">
        <v>17</v>
      </c>
      <c r="AE254" s="14" t="s">
        <v>17</v>
      </c>
    </row>
    <row r="255" spans="1:31">
      <c r="A255" t="s">
        <v>109</v>
      </c>
      <c r="B255" t="s">
        <v>132</v>
      </c>
      <c r="C255" s="216" t="s">
        <v>223</v>
      </c>
      <c r="D255" s="216" t="s">
        <v>223</v>
      </c>
      <c r="E255">
        <v>1976</v>
      </c>
      <c r="F255">
        <v>2</v>
      </c>
      <c r="G255">
        <v>13</v>
      </c>
      <c r="H255">
        <v>47.915999999999997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  <c r="Z255" s="14" t="s">
        <v>17</v>
      </c>
      <c r="AA255" s="14" t="s">
        <v>17</v>
      </c>
      <c r="AB255" s="14" t="s">
        <v>17</v>
      </c>
      <c r="AC255" s="14" t="s">
        <v>17</v>
      </c>
      <c r="AD255" s="14" t="s">
        <v>17</v>
      </c>
      <c r="AE255" s="14" t="s">
        <v>17</v>
      </c>
    </row>
    <row r="256" spans="1:31">
      <c r="A256" t="s">
        <v>109</v>
      </c>
      <c r="B256" t="s">
        <v>132</v>
      </c>
      <c r="C256" s="216" t="s">
        <v>223</v>
      </c>
      <c r="D256" s="216" t="s">
        <v>223</v>
      </c>
      <c r="E256">
        <v>1976</v>
      </c>
      <c r="F256">
        <v>2</v>
      </c>
      <c r="G256">
        <v>14</v>
      </c>
      <c r="H256">
        <v>45.012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  <c r="Z256" s="14" t="s">
        <v>17</v>
      </c>
      <c r="AA256" s="14" t="s">
        <v>17</v>
      </c>
      <c r="AB256" s="14" t="s">
        <v>17</v>
      </c>
      <c r="AC256" s="14" t="s">
        <v>17</v>
      </c>
      <c r="AD256" s="14" t="s">
        <v>17</v>
      </c>
      <c r="AE256" s="14" t="s">
        <v>17</v>
      </c>
    </row>
    <row r="257" spans="1:31">
      <c r="A257" t="s">
        <v>109</v>
      </c>
      <c r="B257" t="s">
        <v>132</v>
      </c>
      <c r="C257" s="216" t="s">
        <v>223</v>
      </c>
      <c r="D257" s="216" t="s">
        <v>223</v>
      </c>
      <c r="E257">
        <v>1976</v>
      </c>
      <c r="F257">
        <v>3</v>
      </c>
      <c r="G257">
        <v>1</v>
      </c>
      <c r="H257">
        <v>26.135999999999999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  <c r="Z257" s="14" t="s">
        <v>17</v>
      </c>
      <c r="AA257" s="14" t="s">
        <v>17</v>
      </c>
      <c r="AB257" s="14" t="s">
        <v>17</v>
      </c>
      <c r="AC257" s="14" t="s">
        <v>17</v>
      </c>
      <c r="AD257" s="14" t="s">
        <v>17</v>
      </c>
      <c r="AE257" s="14" t="s">
        <v>17</v>
      </c>
    </row>
    <row r="258" spans="1:31">
      <c r="A258" t="s">
        <v>109</v>
      </c>
      <c r="B258" t="s">
        <v>132</v>
      </c>
      <c r="C258" s="216" t="s">
        <v>223</v>
      </c>
      <c r="D258" s="216" t="s">
        <v>223</v>
      </c>
      <c r="E258">
        <v>1976</v>
      </c>
      <c r="F258">
        <v>3</v>
      </c>
      <c r="G258">
        <v>2</v>
      </c>
      <c r="H258">
        <v>24.2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  <c r="Z258" s="14" t="s">
        <v>17</v>
      </c>
      <c r="AA258" s="14" t="s">
        <v>17</v>
      </c>
      <c r="AB258" s="14" t="s">
        <v>17</v>
      </c>
      <c r="AC258" s="14" t="s">
        <v>17</v>
      </c>
      <c r="AD258" s="14" t="s">
        <v>17</v>
      </c>
      <c r="AE258" s="14" t="s">
        <v>17</v>
      </c>
    </row>
    <row r="259" spans="1:31">
      <c r="A259" t="s">
        <v>109</v>
      </c>
      <c r="B259" t="s">
        <v>132</v>
      </c>
      <c r="C259" s="216" t="s">
        <v>223</v>
      </c>
      <c r="D259" s="216" t="s">
        <v>223</v>
      </c>
      <c r="E259">
        <v>1976</v>
      </c>
      <c r="F259">
        <v>3</v>
      </c>
      <c r="G259">
        <v>3</v>
      </c>
      <c r="H259">
        <v>29.887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  <c r="Z259" s="14" t="s">
        <v>17</v>
      </c>
      <c r="AA259" s="14" t="s">
        <v>17</v>
      </c>
      <c r="AB259" s="14" t="s">
        <v>17</v>
      </c>
      <c r="AC259" s="14" t="s">
        <v>17</v>
      </c>
      <c r="AD259" s="14" t="s">
        <v>17</v>
      </c>
      <c r="AE259" s="14" t="s">
        <v>17</v>
      </c>
    </row>
    <row r="260" spans="1:31">
      <c r="A260" t="s">
        <v>109</v>
      </c>
      <c r="B260" t="s">
        <v>132</v>
      </c>
      <c r="C260" s="216" t="s">
        <v>223</v>
      </c>
      <c r="D260" s="216" t="s">
        <v>223</v>
      </c>
      <c r="E260">
        <v>1976</v>
      </c>
      <c r="F260">
        <v>3</v>
      </c>
      <c r="G260">
        <v>4</v>
      </c>
      <c r="H260">
        <v>35.816000000000003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  <c r="Z260" s="14" t="s">
        <v>17</v>
      </c>
      <c r="AA260" s="14" t="s">
        <v>17</v>
      </c>
      <c r="AB260" s="14" t="s">
        <v>17</v>
      </c>
      <c r="AC260" s="14" t="s">
        <v>17</v>
      </c>
      <c r="AD260" s="14" t="s">
        <v>17</v>
      </c>
      <c r="AE260" s="14" t="s">
        <v>17</v>
      </c>
    </row>
    <row r="261" spans="1:31">
      <c r="A261" t="s">
        <v>109</v>
      </c>
      <c r="B261" t="s">
        <v>132</v>
      </c>
      <c r="C261" s="216" t="s">
        <v>223</v>
      </c>
      <c r="D261" s="216" t="s">
        <v>223</v>
      </c>
      <c r="E261">
        <v>1976</v>
      </c>
      <c r="F261">
        <v>3</v>
      </c>
      <c r="G261">
        <v>5</v>
      </c>
      <c r="H261">
        <v>38.356999999999999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  <c r="Z261" s="14" t="s">
        <v>17</v>
      </c>
      <c r="AA261" s="14" t="s">
        <v>17</v>
      </c>
      <c r="AB261" s="14" t="s">
        <v>17</v>
      </c>
      <c r="AC261" s="14" t="s">
        <v>17</v>
      </c>
      <c r="AD261" s="14" t="s">
        <v>17</v>
      </c>
      <c r="AE261" s="14" t="s">
        <v>17</v>
      </c>
    </row>
    <row r="262" spans="1:31">
      <c r="A262" t="s">
        <v>109</v>
      </c>
      <c r="B262" t="s">
        <v>132</v>
      </c>
      <c r="C262" s="216" t="s">
        <v>223</v>
      </c>
      <c r="D262" s="216" t="s">
        <v>223</v>
      </c>
      <c r="E262">
        <v>1976</v>
      </c>
      <c r="F262">
        <v>3</v>
      </c>
      <c r="G262">
        <v>6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  <c r="Z262" s="14" t="s">
        <v>17</v>
      </c>
      <c r="AA262" s="14" t="s">
        <v>17</v>
      </c>
      <c r="AB262" s="14" t="s">
        <v>17</v>
      </c>
      <c r="AC262" s="14" t="s">
        <v>17</v>
      </c>
      <c r="AD262" s="14" t="s">
        <v>17</v>
      </c>
      <c r="AE262" s="14" t="s">
        <v>17</v>
      </c>
    </row>
    <row r="263" spans="1:31">
      <c r="A263" t="s">
        <v>109</v>
      </c>
      <c r="B263" t="s">
        <v>132</v>
      </c>
      <c r="C263" s="216" t="s">
        <v>223</v>
      </c>
      <c r="D263" s="216" t="s">
        <v>223</v>
      </c>
      <c r="E263">
        <v>1976</v>
      </c>
      <c r="F263">
        <v>3</v>
      </c>
      <c r="G263">
        <v>7</v>
      </c>
      <c r="H263">
        <v>45.738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  <c r="Z263" s="14" t="s">
        <v>17</v>
      </c>
      <c r="AA263" s="14" t="s">
        <v>17</v>
      </c>
      <c r="AB263" s="14" t="s">
        <v>17</v>
      </c>
      <c r="AC263" s="14" t="s">
        <v>17</v>
      </c>
      <c r="AD263" s="14" t="s">
        <v>17</v>
      </c>
      <c r="AE263" s="14" t="s">
        <v>17</v>
      </c>
    </row>
    <row r="264" spans="1:31">
      <c r="A264" t="s">
        <v>109</v>
      </c>
      <c r="B264" t="s">
        <v>132</v>
      </c>
      <c r="C264" s="216" t="s">
        <v>223</v>
      </c>
      <c r="D264" s="216" t="s">
        <v>223</v>
      </c>
      <c r="E264">
        <v>1976</v>
      </c>
      <c r="F264">
        <v>3</v>
      </c>
      <c r="G264">
        <v>8</v>
      </c>
      <c r="H264">
        <v>44.890999999999998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  <c r="Z264" s="14" t="s">
        <v>17</v>
      </c>
      <c r="AA264" s="14" t="s">
        <v>17</v>
      </c>
      <c r="AB264" s="14" t="s">
        <v>17</v>
      </c>
      <c r="AC264" s="14" t="s">
        <v>17</v>
      </c>
      <c r="AD264" s="14" t="s">
        <v>17</v>
      </c>
      <c r="AE264" s="14" t="s">
        <v>17</v>
      </c>
    </row>
    <row r="265" spans="1:31">
      <c r="A265" t="s">
        <v>109</v>
      </c>
      <c r="B265" t="s">
        <v>132</v>
      </c>
      <c r="C265" s="216" t="s">
        <v>223</v>
      </c>
      <c r="D265" s="216" t="s">
        <v>223</v>
      </c>
      <c r="E265">
        <v>1976</v>
      </c>
      <c r="F265">
        <v>3</v>
      </c>
      <c r="G265">
        <v>9</v>
      </c>
      <c r="H265">
        <v>38.115000000000002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  <c r="Z265" s="14" t="s">
        <v>17</v>
      </c>
      <c r="AA265" s="14" t="s">
        <v>17</v>
      </c>
      <c r="AB265" s="14" t="s">
        <v>17</v>
      </c>
      <c r="AC265" s="14" t="s">
        <v>17</v>
      </c>
      <c r="AD265" s="14" t="s">
        <v>17</v>
      </c>
      <c r="AE265" s="14" t="s">
        <v>17</v>
      </c>
    </row>
    <row r="266" spans="1:31">
      <c r="A266" t="s">
        <v>109</v>
      </c>
      <c r="B266" t="s">
        <v>132</v>
      </c>
      <c r="C266" s="216" t="s">
        <v>223</v>
      </c>
      <c r="D266" s="216" t="s">
        <v>223</v>
      </c>
      <c r="E266">
        <v>1976</v>
      </c>
      <c r="F266">
        <v>3</v>
      </c>
      <c r="G266">
        <v>10</v>
      </c>
      <c r="H266">
        <v>40.777000000000001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  <c r="Z266" s="14" t="s">
        <v>17</v>
      </c>
      <c r="AA266" s="14" t="s">
        <v>17</v>
      </c>
      <c r="AB266" s="14" t="s">
        <v>17</v>
      </c>
      <c r="AC266" s="14" t="s">
        <v>17</v>
      </c>
      <c r="AD266" s="14" t="s">
        <v>17</v>
      </c>
      <c r="AE266" s="14" t="s">
        <v>17</v>
      </c>
    </row>
    <row r="267" spans="1:31">
      <c r="A267" t="s">
        <v>109</v>
      </c>
      <c r="B267" t="s">
        <v>132</v>
      </c>
      <c r="C267" s="216" t="s">
        <v>223</v>
      </c>
      <c r="D267" s="216" t="s">
        <v>223</v>
      </c>
      <c r="E267">
        <v>1976</v>
      </c>
      <c r="F267">
        <v>3</v>
      </c>
      <c r="G267">
        <v>11</v>
      </c>
      <c r="H267">
        <v>39.082999999999998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  <c r="Z267" s="14" t="s">
        <v>17</v>
      </c>
      <c r="AA267" s="14" t="s">
        <v>17</v>
      </c>
      <c r="AB267" s="14" t="s">
        <v>17</v>
      </c>
      <c r="AC267" s="14" t="s">
        <v>17</v>
      </c>
      <c r="AD267" s="14" t="s">
        <v>17</v>
      </c>
      <c r="AE267" s="14" t="s">
        <v>17</v>
      </c>
    </row>
    <row r="268" spans="1:31">
      <c r="A268" t="s">
        <v>109</v>
      </c>
      <c r="B268" t="s">
        <v>132</v>
      </c>
      <c r="C268" s="216" t="s">
        <v>223</v>
      </c>
      <c r="D268" s="216" t="s">
        <v>223</v>
      </c>
      <c r="E268">
        <v>1976</v>
      </c>
      <c r="F268">
        <v>3</v>
      </c>
      <c r="G268">
        <v>12</v>
      </c>
      <c r="H268">
        <v>36.299999999999997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  <c r="Z268" s="14" t="s">
        <v>17</v>
      </c>
      <c r="AA268" s="14" t="s">
        <v>17</v>
      </c>
      <c r="AB268" s="14" t="s">
        <v>17</v>
      </c>
      <c r="AC268" s="14" t="s">
        <v>17</v>
      </c>
      <c r="AD268" s="14" t="s">
        <v>17</v>
      </c>
      <c r="AE268" s="14" t="s">
        <v>17</v>
      </c>
    </row>
    <row r="269" spans="1:31">
      <c r="A269" t="s">
        <v>109</v>
      </c>
      <c r="B269" t="s">
        <v>132</v>
      </c>
      <c r="C269" s="216" t="s">
        <v>223</v>
      </c>
      <c r="D269" s="216" t="s">
        <v>223</v>
      </c>
      <c r="E269">
        <v>1976</v>
      </c>
      <c r="F269">
        <v>3</v>
      </c>
      <c r="G269">
        <v>13</v>
      </c>
      <c r="H269">
        <v>44.406999999999996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  <c r="Z269" s="14" t="s">
        <v>17</v>
      </c>
      <c r="AA269" s="14" t="s">
        <v>17</v>
      </c>
      <c r="AB269" s="14" t="s">
        <v>17</v>
      </c>
      <c r="AC269" s="14" t="s">
        <v>17</v>
      </c>
      <c r="AD269" s="14" t="s">
        <v>17</v>
      </c>
      <c r="AE269" s="14" t="s">
        <v>17</v>
      </c>
    </row>
    <row r="270" spans="1:31">
      <c r="A270" t="s">
        <v>109</v>
      </c>
      <c r="B270" t="s">
        <v>132</v>
      </c>
      <c r="C270" s="216" t="s">
        <v>223</v>
      </c>
      <c r="D270" s="216" t="s">
        <v>223</v>
      </c>
      <c r="E270">
        <v>1976</v>
      </c>
      <c r="F270">
        <v>3</v>
      </c>
      <c r="G270">
        <v>14</v>
      </c>
      <c r="H270">
        <v>39.082999999999998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  <c r="Z270" s="14" t="s">
        <v>17</v>
      </c>
      <c r="AA270" s="14" t="s">
        <v>17</v>
      </c>
      <c r="AB270" s="14" t="s">
        <v>17</v>
      </c>
      <c r="AC270" s="14" t="s">
        <v>17</v>
      </c>
      <c r="AD270" s="14" t="s">
        <v>17</v>
      </c>
      <c r="AE270" s="14" t="s">
        <v>17</v>
      </c>
    </row>
    <row r="271" spans="1:31">
      <c r="A271" t="s">
        <v>109</v>
      </c>
      <c r="B271" t="s">
        <v>132</v>
      </c>
      <c r="C271" s="216" t="s">
        <v>223</v>
      </c>
      <c r="D271" s="216" t="s">
        <v>223</v>
      </c>
      <c r="E271">
        <v>1976</v>
      </c>
      <c r="F271">
        <v>4</v>
      </c>
      <c r="G271">
        <v>1</v>
      </c>
      <c r="H271">
        <v>30.370999999999999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  <c r="Z271" s="14" t="s">
        <v>17</v>
      </c>
      <c r="AA271" s="14" t="s">
        <v>17</v>
      </c>
      <c r="AB271" s="14" t="s">
        <v>17</v>
      </c>
      <c r="AC271" s="14" t="s">
        <v>17</v>
      </c>
      <c r="AD271" s="14" t="s">
        <v>17</v>
      </c>
      <c r="AE271" s="14" t="s">
        <v>17</v>
      </c>
    </row>
    <row r="272" spans="1:31">
      <c r="A272" t="s">
        <v>109</v>
      </c>
      <c r="B272" t="s">
        <v>132</v>
      </c>
      <c r="C272" s="216" t="s">
        <v>223</v>
      </c>
      <c r="D272" s="216" t="s">
        <v>223</v>
      </c>
      <c r="E272">
        <v>1976</v>
      </c>
      <c r="F272">
        <v>4</v>
      </c>
      <c r="G272">
        <v>2</v>
      </c>
      <c r="H272">
        <v>24.805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  <c r="Z272" s="14" t="s">
        <v>17</v>
      </c>
      <c r="AA272" s="14" t="s">
        <v>17</v>
      </c>
      <c r="AB272" s="14" t="s">
        <v>17</v>
      </c>
      <c r="AC272" s="14" t="s">
        <v>17</v>
      </c>
      <c r="AD272" s="14" t="s">
        <v>17</v>
      </c>
      <c r="AE272" s="14" t="s">
        <v>17</v>
      </c>
    </row>
    <row r="273" spans="1:31">
      <c r="A273" t="s">
        <v>109</v>
      </c>
      <c r="B273" t="s">
        <v>132</v>
      </c>
      <c r="C273" s="216" t="s">
        <v>223</v>
      </c>
      <c r="D273" s="216" t="s">
        <v>223</v>
      </c>
      <c r="E273">
        <v>1976</v>
      </c>
      <c r="F273">
        <v>4</v>
      </c>
      <c r="G273">
        <v>3</v>
      </c>
      <c r="H273">
        <v>30.007999999999999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  <c r="Z273" s="14" t="s">
        <v>17</v>
      </c>
      <c r="AA273" s="14" t="s">
        <v>17</v>
      </c>
      <c r="AB273" s="14" t="s">
        <v>17</v>
      </c>
      <c r="AC273" s="14" t="s">
        <v>17</v>
      </c>
      <c r="AD273" s="14" t="s">
        <v>17</v>
      </c>
      <c r="AE273" s="14" t="s">
        <v>17</v>
      </c>
    </row>
    <row r="274" spans="1:31">
      <c r="A274" t="s">
        <v>109</v>
      </c>
      <c r="B274" t="s">
        <v>132</v>
      </c>
      <c r="C274" s="216" t="s">
        <v>223</v>
      </c>
      <c r="D274" s="216" t="s">
        <v>223</v>
      </c>
      <c r="E274">
        <v>1976</v>
      </c>
      <c r="F274">
        <v>4</v>
      </c>
      <c r="G274">
        <v>4</v>
      </c>
      <c r="H274">
        <v>31.338999999999999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  <c r="Z274" s="14" t="s">
        <v>17</v>
      </c>
      <c r="AA274" s="14" t="s">
        <v>17</v>
      </c>
      <c r="AB274" s="14" t="s">
        <v>17</v>
      </c>
      <c r="AC274" s="14" t="s">
        <v>17</v>
      </c>
      <c r="AD274" s="14" t="s">
        <v>17</v>
      </c>
      <c r="AE274" s="14" t="s">
        <v>17</v>
      </c>
    </row>
    <row r="275" spans="1:31">
      <c r="A275" t="s">
        <v>109</v>
      </c>
      <c r="B275" t="s">
        <v>132</v>
      </c>
      <c r="C275" s="216" t="s">
        <v>223</v>
      </c>
      <c r="D275" s="216" t="s">
        <v>223</v>
      </c>
      <c r="E275">
        <v>1976</v>
      </c>
      <c r="F275">
        <v>4</v>
      </c>
      <c r="G275">
        <v>5</v>
      </c>
      <c r="H275">
        <v>41.018999999999998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  <c r="Z275" s="14" t="s">
        <v>17</v>
      </c>
      <c r="AA275" s="14" t="s">
        <v>17</v>
      </c>
      <c r="AB275" s="14" t="s">
        <v>17</v>
      </c>
      <c r="AC275" s="14" t="s">
        <v>17</v>
      </c>
      <c r="AD275" s="14" t="s">
        <v>17</v>
      </c>
      <c r="AE275" s="14" t="s">
        <v>17</v>
      </c>
    </row>
    <row r="276" spans="1:31">
      <c r="A276" t="s">
        <v>109</v>
      </c>
      <c r="B276" t="s">
        <v>132</v>
      </c>
      <c r="C276" s="216" t="s">
        <v>223</v>
      </c>
      <c r="D276" s="216" t="s">
        <v>223</v>
      </c>
      <c r="E276">
        <v>1976</v>
      </c>
      <c r="F276">
        <v>4</v>
      </c>
      <c r="G276">
        <v>6</v>
      </c>
      <c r="H276">
        <v>45.253999999999998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  <c r="Z276" s="14" t="s">
        <v>17</v>
      </c>
      <c r="AA276" s="14" t="s">
        <v>17</v>
      </c>
      <c r="AB276" s="14" t="s">
        <v>17</v>
      </c>
      <c r="AC276" s="14" t="s">
        <v>17</v>
      </c>
      <c r="AD276" s="14" t="s">
        <v>17</v>
      </c>
      <c r="AE276" s="14" t="s">
        <v>17</v>
      </c>
    </row>
    <row r="277" spans="1:31">
      <c r="A277" t="s">
        <v>109</v>
      </c>
      <c r="B277" t="s">
        <v>132</v>
      </c>
      <c r="C277" s="216" t="s">
        <v>223</v>
      </c>
      <c r="D277" s="216" t="s">
        <v>223</v>
      </c>
      <c r="E277">
        <v>1976</v>
      </c>
      <c r="F277">
        <v>4</v>
      </c>
      <c r="G277">
        <v>7</v>
      </c>
      <c r="H277">
        <v>44.406999999999996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  <c r="Z277" s="14" t="s">
        <v>17</v>
      </c>
      <c r="AA277" s="14" t="s">
        <v>17</v>
      </c>
      <c r="AB277" s="14" t="s">
        <v>17</v>
      </c>
      <c r="AC277" s="14" t="s">
        <v>17</v>
      </c>
      <c r="AD277" s="14" t="s">
        <v>17</v>
      </c>
      <c r="AE277" s="14" t="s">
        <v>17</v>
      </c>
    </row>
    <row r="278" spans="1:31">
      <c r="A278" t="s">
        <v>109</v>
      </c>
      <c r="B278" t="s">
        <v>132</v>
      </c>
      <c r="C278" s="216" t="s">
        <v>223</v>
      </c>
      <c r="D278" s="216" t="s">
        <v>223</v>
      </c>
      <c r="E278">
        <v>1976</v>
      </c>
      <c r="F278">
        <v>4</v>
      </c>
      <c r="G278">
        <v>8</v>
      </c>
      <c r="H278">
        <v>44.649000000000001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  <c r="Z278" s="14" t="s">
        <v>17</v>
      </c>
      <c r="AA278" s="14" t="s">
        <v>17</v>
      </c>
      <c r="AB278" s="14" t="s">
        <v>17</v>
      </c>
      <c r="AC278" s="14" t="s">
        <v>17</v>
      </c>
      <c r="AD278" s="14" t="s">
        <v>17</v>
      </c>
      <c r="AE278" s="14" t="s">
        <v>17</v>
      </c>
    </row>
    <row r="279" spans="1:31">
      <c r="A279" t="s">
        <v>109</v>
      </c>
      <c r="B279" t="s">
        <v>132</v>
      </c>
      <c r="C279" s="216" t="s">
        <v>223</v>
      </c>
      <c r="D279" s="216" t="s">
        <v>223</v>
      </c>
      <c r="E279">
        <v>1976</v>
      </c>
      <c r="F279">
        <v>4</v>
      </c>
      <c r="G279">
        <v>9</v>
      </c>
      <c r="H279">
        <v>40.534999999999997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  <c r="Z279" s="14" t="s">
        <v>17</v>
      </c>
      <c r="AA279" s="14" t="s">
        <v>17</v>
      </c>
      <c r="AB279" s="14" t="s">
        <v>17</v>
      </c>
      <c r="AC279" s="14" t="s">
        <v>17</v>
      </c>
      <c r="AD279" s="14" t="s">
        <v>17</v>
      </c>
      <c r="AE279" s="14" t="s">
        <v>17</v>
      </c>
    </row>
    <row r="280" spans="1:31">
      <c r="A280" t="s">
        <v>109</v>
      </c>
      <c r="B280" t="s">
        <v>132</v>
      </c>
      <c r="C280" s="216" t="s">
        <v>223</v>
      </c>
      <c r="D280" s="216" t="s">
        <v>223</v>
      </c>
      <c r="E280">
        <v>1976</v>
      </c>
      <c r="F280">
        <v>4</v>
      </c>
      <c r="G280">
        <v>10</v>
      </c>
      <c r="H280">
        <v>33.154000000000003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  <c r="Z280" s="14" t="s">
        <v>17</v>
      </c>
      <c r="AA280" s="14" t="s">
        <v>17</v>
      </c>
      <c r="AB280" s="14" t="s">
        <v>17</v>
      </c>
      <c r="AC280" s="14" t="s">
        <v>17</v>
      </c>
      <c r="AD280" s="14" t="s">
        <v>17</v>
      </c>
      <c r="AE280" s="14" t="s">
        <v>17</v>
      </c>
    </row>
    <row r="281" spans="1:31">
      <c r="A281" t="s">
        <v>109</v>
      </c>
      <c r="B281" t="s">
        <v>132</v>
      </c>
      <c r="C281" s="216" t="s">
        <v>223</v>
      </c>
      <c r="D281" s="216" t="s">
        <v>223</v>
      </c>
      <c r="E281">
        <v>1976</v>
      </c>
      <c r="F281">
        <v>4</v>
      </c>
      <c r="G281">
        <v>11</v>
      </c>
      <c r="H281">
        <v>36.542000000000002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  <c r="Z281" s="14" t="s">
        <v>17</v>
      </c>
      <c r="AA281" s="14" t="s">
        <v>17</v>
      </c>
      <c r="AB281" s="14" t="s">
        <v>17</v>
      </c>
      <c r="AC281" s="14" t="s">
        <v>17</v>
      </c>
      <c r="AD281" s="14" t="s">
        <v>17</v>
      </c>
      <c r="AE281" s="14" t="s">
        <v>17</v>
      </c>
    </row>
    <row r="282" spans="1:31">
      <c r="A282" t="s">
        <v>109</v>
      </c>
      <c r="B282" t="s">
        <v>132</v>
      </c>
      <c r="C282" s="216" t="s">
        <v>223</v>
      </c>
      <c r="D282" s="216" t="s">
        <v>223</v>
      </c>
      <c r="E282">
        <v>1976</v>
      </c>
      <c r="F282">
        <v>4</v>
      </c>
      <c r="G282">
        <v>12</v>
      </c>
      <c r="H282">
        <v>38.841000000000001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  <c r="Z282" s="14" t="s">
        <v>17</v>
      </c>
      <c r="AA282" s="14" t="s">
        <v>17</v>
      </c>
      <c r="AB282" s="14" t="s">
        <v>17</v>
      </c>
      <c r="AC282" s="14" t="s">
        <v>17</v>
      </c>
      <c r="AD282" s="14" t="s">
        <v>17</v>
      </c>
      <c r="AE282" s="14" t="s">
        <v>17</v>
      </c>
    </row>
    <row r="283" spans="1:31">
      <c r="A283" t="s">
        <v>109</v>
      </c>
      <c r="B283" t="s">
        <v>132</v>
      </c>
      <c r="C283" s="216" t="s">
        <v>223</v>
      </c>
      <c r="D283" s="216" t="s">
        <v>223</v>
      </c>
      <c r="E283">
        <v>1976</v>
      </c>
      <c r="F283">
        <v>4</v>
      </c>
      <c r="G283">
        <v>13</v>
      </c>
      <c r="H283">
        <v>45.616999999999997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  <c r="Z283" s="14" t="s">
        <v>17</v>
      </c>
      <c r="AA283" s="14" t="s">
        <v>17</v>
      </c>
      <c r="AB283" s="14" t="s">
        <v>17</v>
      </c>
      <c r="AC283" s="14" t="s">
        <v>17</v>
      </c>
      <c r="AD283" s="14" t="s">
        <v>17</v>
      </c>
      <c r="AE283" s="14" t="s">
        <v>17</v>
      </c>
    </row>
    <row r="284" spans="1:31">
      <c r="A284" t="s">
        <v>109</v>
      </c>
      <c r="B284" t="s">
        <v>132</v>
      </c>
      <c r="C284" s="216" t="s">
        <v>223</v>
      </c>
      <c r="D284" s="216" t="s">
        <v>223</v>
      </c>
      <c r="E284">
        <v>1976</v>
      </c>
      <c r="F284">
        <v>4</v>
      </c>
      <c r="G284">
        <v>14</v>
      </c>
      <c r="H284">
        <v>47.673999999999999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  <c r="Z284" s="14" t="s">
        <v>17</v>
      </c>
      <c r="AA284" s="14" t="s">
        <v>17</v>
      </c>
      <c r="AB284" s="14" t="s">
        <v>17</v>
      </c>
      <c r="AC284" s="14" t="s">
        <v>17</v>
      </c>
      <c r="AD284" s="14" t="s">
        <v>17</v>
      </c>
      <c r="AE284" s="14" t="s">
        <v>17</v>
      </c>
    </row>
    <row r="285" spans="1:31">
      <c r="A285" t="s">
        <v>109</v>
      </c>
      <c r="B285" t="s">
        <v>97</v>
      </c>
      <c r="C285" s="216" t="s">
        <v>223</v>
      </c>
      <c r="D285" s="216" t="s">
        <v>223</v>
      </c>
      <c r="E285">
        <v>1977</v>
      </c>
      <c r="F285">
        <v>1</v>
      </c>
      <c r="G285">
        <v>1</v>
      </c>
      <c r="H285">
        <v>14.882999999999999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  <c r="Z285" s="14" t="s">
        <v>17</v>
      </c>
      <c r="AA285" s="14" t="s">
        <v>17</v>
      </c>
      <c r="AB285" s="14" t="s">
        <v>17</v>
      </c>
      <c r="AC285" s="14" t="s">
        <v>17</v>
      </c>
      <c r="AD285" s="14" t="s">
        <v>17</v>
      </c>
      <c r="AE285" s="14" t="s">
        <v>17</v>
      </c>
    </row>
    <row r="286" spans="1:31">
      <c r="A286" t="s">
        <v>109</v>
      </c>
      <c r="B286" t="s">
        <v>97</v>
      </c>
      <c r="C286" s="216" t="s">
        <v>223</v>
      </c>
      <c r="D286" s="216" t="s">
        <v>223</v>
      </c>
      <c r="E286">
        <v>1977</v>
      </c>
      <c r="F286">
        <v>1</v>
      </c>
      <c r="G286">
        <v>2</v>
      </c>
      <c r="H286">
        <v>14.641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  <c r="Z286" s="14" t="s">
        <v>17</v>
      </c>
      <c r="AA286" s="14" t="s">
        <v>17</v>
      </c>
      <c r="AB286" s="14" t="s">
        <v>17</v>
      </c>
      <c r="AC286" s="14" t="s">
        <v>17</v>
      </c>
      <c r="AD286" s="14" t="s">
        <v>17</v>
      </c>
      <c r="AE286" s="14" t="s">
        <v>17</v>
      </c>
    </row>
    <row r="287" spans="1:31">
      <c r="A287" t="s">
        <v>109</v>
      </c>
      <c r="B287" t="s">
        <v>97</v>
      </c>
      <c r="C287" s="216" t="s">
        <v>223</v>
      </c>
      <c r="D287" s="216" t="s">
        <v>223</v>
      </c>
      <c r="E287">
        <v>1977</v>
      </c>
      <c r="F287">
        <v>1</v>
      </c>
      <c r="G287">
        <v>3</v>
      </c>
      <c r="H287">
        <v>26.983000000000001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  <c r="Z287" s="14" t="s">
        <v>17</v>
      </c>
      <c r="AA287" s="14" t="s">
        <v>17</v>
      </c>
      <c r="AB287" s="14" t="s">
        <v>17</v>
      </c>
      <c r="AC287" s="14" t="s">
        <v>17</v>
      </c>
      <c r="AD287" s="14" t="s">
        <v>17</v>
      </c>
      <c r="AE287" s="14" t="s">
        <v>17</v>
      </c>
    </row>
    <row r="288" spans="1:31">
      <c r="A288" t="s">
        <v>109</v>
      </c>
      <c r="B288" t="s">
        <v>97</v>
      </c>
      <c r="C288" s="216" t="s">
        <v>223</v>
      </c>
      <c r="D288" s="216" t="s">
        <v>223</v>
      </c>
      <c r="E288">
        <v>1977</v>
      </c>
      <c r="F288">
        <v>1</v>
      </c>
      <c r="G288">
        <v>4</v>
      </c>
      <c r="H288">
        <v>26.861999999999998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  <c r="Z288" s="14" t="s">
        <v>17</v>
      </c>
      <c r="AA288" s="14" t="s">
        <v>17</v>
      </c>
      <c r="AB288" s="14" t="s">
        <v>17</v>
      </c>
      <c r="AC288" s="14" t="s">
        <v>17</v>
      </c>
      <c r="AD288" s="14" t="s">
        <v>17</v>
      </c>
      <c r="AE288" s="14" t="s">
        <v>17</v>
      </c>
    </row>
    <row r="289" spans="1:31">
      <c r="A289" t="s">
        <v>109</v>
      </c>
      <c r="B289" t="s">
        <v>97</v>
      </c>
      <c r="C289" s="216" t="s">
        <v>223</v>
      </c>
      <c r="D289" s="216" t="s">
        <v>223</v>
      </c>
      <c r="E289">
        <v>1977</v>
      </c>
      <c r="F289">
        <v>1</v>
      </c>
      <c r="G289">
        <v>5</v>
      </c>
      <c r="H289">
        <v>30.25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  <c r="Z289" s="14" t="s">
        <v>17</v>
      </c>
      <c r="AA289" s="14" t="s">
        <v>17</v>
      </c>
      <c r="AB289" s="14" t="s">
        <v>17</v>
      </c>
      <c r="AC289" s="14" t="s">
        <v>17</v>
      </c>
      <c r="AD289" s="14" t="s">
        <v>17</v>
      </c>
      <c r="AE289" s="14" t="s">
        <v>17</v>
      </c>
    </row>
    <row r="290" spans="1:31">
      <c r="A290" t="s">
        <v>109</v>
      </c>
      <c r="B290" t="s">
        <v>97</v>
      </c>
      <c r="C290" s="216" t="s">
        <v>223</v>
      </c>
      <c r="D290" s="216" t="s">
        <v>223</v>
      </c>
      <c r="E290">
        <v>1977</v>
      </c>
      <c r="F290">
        <v>1</v>
      </c>
      <c r="G290">
        <v>6</v>
      </c>
      <c r="H290">
        <v>29.04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  <c r="Z290" s="14" t="s">
        <v>17</v>
      </c>
      <c r="AA290" s="14" t="s">
        <v>17</v>
      </c>
      <c r="AB290" s="14" t="s">
        <v>17</v>
      </c>
      <c r="AC290" s="14" t="s">
        <v>17</v>
      </c>
      <c r="AD290" s="14" t="s">
        <v>17</v>
      </c>
      <c r="AE290" s="14" t="s">
        <v>17</v>
      </c>
    </row>
    <row r="291" spans="1:31">
      <c r="A291" t="s">
        <v>109</v>
      </c>
      <c r="B291" t="s">
        <v>97</v>
      </c>
      <c r="C291" s="216" t="s">
        <v>223</v>
      </c>
      <c r="D291" s="216" t="s">
        <v>223</v>
      </c>
      <c r="E291">
        <v>1977</v>
      </c>
      <c r="F291">
        <v>1</v>
      </c>
      <c r="G291">
        <v>7</v>
      </c>
      <c r="H291">
        <v>26.015000000000001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  <c r="Z291" s="14" t="s">
        <v>17</v>
      </c>
      <c r="AA291" s="14" t="s">
        <v>17</v>
      </c>
      <c r="AB291" s="14" t="s">
        <v>17</v>
      </c>
      <c r="AC291" s="14" t="s">
        <v>17</v>
      </c>
      <c r="AD291" s="14" t="s">
        <v>17</v>
      </c>
      <c r="AE291" s="14" t="s">
        <v>17</v>
      </c>
    </row>
    <row r="292" spans="1:31">
      <c r="A292" t="s">
        <v>109</v>
      </c>
      <c r="B292" t="s">
        <v>97</v>
      </c>
      <c r="C292" s="216" t="s">
        <v>223</v>
      </c>
      <c r="D292" s="216" t="s">
        <v>223</v>
      </c>
      <c r="E292">
        <v>1977</v>
      </c>
      <c r="F292">
        <v>1</v>
      </c>
      <c r="G292">
        <v>8</v>
      </c>
      <c r="H292">
        <v>21.053999999999998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  <c r="Z292" s="14" t="s">
        <v>17</v>
      </c>
      <c r="AA292" s="14" t="s">
        <v>17</v>
      </c>
      <c r="AB292" s="14" t="s">
        <v>17</v>
      </c>
      <c r="AC292" s="14" t="s">
        <v>17</v>
      </c>
      <c r="AD292" s="14" t="s">
        <v>17</v>
      </c>
      <c r="AE292" s="14" t="s">
        <v>17</v>
      </c>
    </row>
    <row r="293" spans="1:31">
      <c r="A293" t="s">
        <v>109</v>
      </c>
      <c r="B293" t="s">
        <v>97</v>
      </c>
      <c r="C293" s="216" t="s">
        <v>223</v>
      </c>
      <c r="D293" s="216" t="s">
        <v>223</v>
      </c>
      <c r="E293">
        <v>1977</v>
      </c>
      <c r="F293">
        <v>1</v>
      </c>
      <c r="G293">
        <v>9</v>
      </c>
      <c r="H293">
        <v>30.734000000000002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  <c r="Z293" s="14" t="s">
        <v>17</v>
      </c>
      <c r="AA293" s="14" t="s">
        <v>17</v>
      </c>
      <c r="AB293" s="14" t="s">
        <v>17</v>
      </c>
      <c r="AC293" s="14" t="s">
        <v>17</v>
      </c>
      <c r="AD293" s="14" t="s">
        <v>17</v>
      </c>
      <c r="AE293" s="14" t="s">
        <v>17</v>
      </c>
    </row>
    <row r="294" spans="1:31">
      <c r="A294" t="s">
        <v>109</v>
      </c>
      <c r="B294" t="s">
        <v>97</v>
      </c>
      <c r="C294" s="216" t="s">
        <v>223</v>
      </c>
      <c r="D294" s="216" t="s">
        <v>223</v>
      </c>
      <c r="E294">
        <v>1977</v>
      </c>
      <c r="F294">
        <v>1</v>
      </c>
      <c r="G294">
        <v>10</v>
      </c>
      <c r="H294">
        <v>34.122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  <c r="Z294" s="14" t="s">
        <v>17</v>
      </c>
      <c r="AA294" s="14" t="s">
        <v>17</v>
      </c>
      <c r="AB294" s="14" t="s">
        <v>17</v>
      </c>
      <c r="AC294" s="14" t="s">
        <v>17</v>
      </c>
      <c r="AD294" s="14" t="s">
        <v>17</v>
      </c>
      <c r="AE294" s="14" t="s">
        <v>17</v>
      </c>
    </row>
    <row r="295" spans="1:31">
      <c r="A295" t="s">
        <v>109</v>
      </c>
      <c r="B295" t="s">
        <v>97</v>
      </c>
      <c r="C295" s="216" t="s">
        <v>223</v>
      </c>
      <c r="D295" s="216" t="s">
        <v>223</v>
      </c>
      <c r="E295">
        <v>1977</v>
      </c>
      <c r="F295">
        <v>1</v>
      </c>
      <c r="G295">
        <v>11</v>
      </c>
      <c r="H295">
        <v>32.427999999999997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  <c r="Z295" s="14" t="s">
        <v>17</v>
      </c>
      <c r="AA295" s="14" t="s">
        <v>17</v>
      </c>
      <c r="AB295" s="14" t="s">
        <v>17</v>
      </c>
      <c r="AC295" s="14" t="s">
        <v>17</v>
      </c>
      <c r="AD295" s="14" t="s">
        <v>17</v>
      </c>
      <c r="AE295" s="14" t="s">
        <v>17</v>
      </c>
    </row>
    <row r="296" spans="1:31">
      <c r="A296" t="s">
        <v>109</v>
      </c>
      <c r="B296" t="s">
        <v>97</v>
      </c>
      <c r="C296" s="216" t="s">
        <v>223</v>
      </c>
      <c r="D296" s="216" t="s">
        <v>223</v>
      </c>
      <c r="E296">
        <v>1977</v>
      </c>
      <c r="F296">
        <v>1</v>
      </c>
      <c r="G296">
        <v>12</v>
      </c>
      <c r="H296">
        <v>30.007999999999999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  <c r="Z296" s="14" t="s">
        <v>17</v>
      </c>
      <c r="AA296" s="14" t="s">
        <v>17</v>
      </c>
      <c r="AB296" s="14" t="s">
        <v>17</v>
      </c>
      <c r="AC296" s="14" t="s">
        <v>17</v>
      </c>
      <c r="AD296" s="14" t="s">
        <v>17</v>
      </c>
      <c r="AE296" s="14" t="s">
        <v>17</v>
      </c>
    </row>
    <row r="297" spans="1:31">
      <c r="A297" t="s">
        <v>109</v>
      </c>
      <c r="B297" t="s">
        <v>97</v>
      </c>
      <c r="C297" s="216" t="s">
        <v>223</v>
      </c>
      <c r="D297" s="216" t="s">
        <v>223</v>
      </c>
      <c r="E297">
        <v>1977</v>
      </c>
      <c r="F297">
        <v>1</v>
      </c>
      <c r="G297">
        <v>13</v>
      </c>
      <c r="H297">
        <v>26.257000000000001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  <c r="Z297" s="14" t="s">
        <v>17</v>
      </c>
      <c r="AA297" s="14" t="s">
        <v>17</v>
      </c>
      <c r="AB297" s="14" t="s">
        <v>17</v>
      </c>
      <c r="AC297" s="14" t="s">
        <v>17</v>
      </c>
      <c r="AD297" s="14" t="s">
        <v>17</v>
      </c>
      <c r="AE297" s="14" t="s">
        <v>17</v>
      </c>
    </row>
    <row r="298" spans="1:31">
      <c r="A298" t="s">
        <v>109</v>
      </c>
      <c r="B298" t="s">
        <v>97</v>
      </c>
      <c r="C298" s="216" t="s">
        <v>223</v>
      </c>
      <c r="D298" s="216" t="s">
        <v>223</v>
      </c>
      <c r="E298">
        <v>1977</v>
      </c>
      <c r="F298">
        <v>1</v>
      </c>
      <c r="G298">
        <v>14</v>
      </c>
      <c r="H298">
        <v>31.702000000000002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  <c r="Z298" s="14" t="s">
        <v>17</v>
      </c>
      <c r="AA298" s="14" t="s">
        <v>17</v>
      </c>
      <c r="AB298" s="14" t="s">
        <v>17</v>
      </c>
      <c r="AC298" s="14" t="s">
        <v>17</v>
      </c>
      <c r="AD298" s="14" t="s">
        <v>17</v>
      </c>
      <c r="AE298" s="14" t="s">
        <v>17</v>
      </c>
    </row>
    <row r="299" spans="1:31">
      <c r="A299" t="s">
        <v>109</v>
      </c>
      <c r="B299" t="s">
        <v>97</v>
      </c>
      <c r="C299" s="216" t="s">
        <v>223</v>
      </c>
      <c r="D299" s="216" t="s">
        <v>223</v>
      </c>
      <c r="E299">
        <v>1977</v>
      </c>
      <c r="F299">
        <v>2</v>
      </c>
      <c r="G299">
        <v>1</v>
      </c>
      <c r="H299">
        <v>13.552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  <c r="Z299" s="14" t="s">
        <v>17</v>
      </c>
      <c r="AA299" s="14" t="s">
        <v>17</v>
      </c>
      <c r="AB299" s="14" t="s">
        <v>17</v>
      </c>
      <c r="AC299" s="14" t="s">
        <v>17</v>
      </c>
      <c r="AD299" s="14" t="s">
        <v>17</v>
      </c>
      <c r="AE299" s="14" t="s">
        <v>17</v>
      </c>
    </row>
    <row r="300" spans="1:31">
      <c r="A300" t="s">
        <v>109</v>
      </c>
      <c r="B300" t="s">
        <v>97</v>
      </c>
      <c r="C300" s="216" t="s">
        <v>223</v>
      </c>
      <c r="D300" s="216" t="s">
        <v>223</v>
      </c>
      <c r="E300">
        <v>1977</v>
      </c>
      <c r="F300">
        <v>2</v>
      </c>
      <c r="G300">
        <v>2</v>
      </c>
      <c r="H300">
        <v>16.818999999999999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  <c r="Z300" s="14" t="s">
        <v>17</v>
      </c>
      <c r="AA300" s="14" t="s">
        <v>17</v>
      </c>
      <c r="AB300" s="14" t="s">
        <v>17</v>
      </c>
      <c r="AC300" s="14" t="s">
        <v>17</v>
      </c>
      <c r="AD300" s="14" t="s">
        <v>17</v>
      </c>
      <c r="AE300" s="14" t="s">
        <v>17</v>
      </c>
    </row>
    <row r="301" spans="1:31">
      <c r="A301" t="s">
        <v>109</v>
      </c>
      <c r="B301" t="s">
        <v>97</v>
      </c>
      <c r="C301" s="216" t="s">
        <v>223</v>
      </c>
      <c r="D301" s="216" t="s">
        <v>223</v>
      </c>
      <c r="E301">
        <v>1977</v>
      </c>
      <c r="F301">
        <v>2</v>
      </c>
      <c r="G301">
        <v>3</v>
      </c>
      <c r="H301">
        <v>23.837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  <c r="Z301" s="14" t="s">
        <v>17</v>
      </c>
      <c r="AA301" s="14" t="s">
        <v>17</v>
      </c>
      <c r="AB301" s="14" t="s">
        <v>17</v>
      </c>
      <c r="AC301" s="14" t="s">
        <v>17</v>
      </c>
      <c r="AD301" s="14" t="s">
        <v>17</v>
      </c>
      <c r="AE301" s="14" t="s">
        <v>17</v>
      </c>
    </row>
    <row r="302" spans="1:31">
      <c r="A302" t="s">
        <v>109</v>
      </c>
      <c r="B302" t="s">
        <v>97</v>
      </c>
      <c r="C302" s="216" t="s">
        <v>223</v>
      </c>
      <c r="D302" s="216" t="s">
        <v>223</v>
      </c>
      <c r="E302">
        <v>1977</v>
      </c>
      <c r="F302">
        <v>2</v>
      </c>
      <c r="G302">
        <v>4</v>
      </c>
      <c r="H302">
        <v>26.015000000000001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  <c r="Z302" s="14" t="s">
        <v>17</v>
      </c>
      <c r="AA302" s="14" t="s">
        <v>17</v>
      </c>
      <c r="AB302" s="14" t="s">
        <v>17</v>
      </c>
      <c r="AC302" s="14" t="s">
        <v>17</v>
      </c>
      <c r="AD302" s="14" t="s">
        <v>17</v>
      </c>
      <c r="AE302" s="14" t="s">
        <v>17</v>
      </c>
    </row>
    <row r="303" spans="1:31">
      <c r="A303" t="s">
        <v>109</v>
      </c>
      <c r="B303" t="s">
        <v>97</v>
      </c>
      <c r="C303" s="216" t="s">
        <v>223</v>
      </c>
      <c r="D303" s="216" t="s">
        <v>223</v>
      </c>
      <c r="E303">
        <v>1977</v>
      </c>
      <c r="F303">
        <v>2</v>
      </c>
      <c r="G303">
        <v>5</v>
      </c>
      <c r="H303">
        <v>28.434999999999999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  <c r="Z303" s="14" t="s">
        <v>17</v>
      </c>
      <c r="AA303" s="14" t="s">
        <v>17</v>
      </c>
      <c r="AB303" s="14" t="s">
        <v>17</v>
      </c>
      <c r="AC303" s="14" t="s">
        <v>17</v>
      </c>
      <c r="AD303" s="14" t="s">
        <v>17</v>
      </c>
      <c r="AE303" s="14" t="s">
        <v>17</v>
      </c>
    </row>
    <row r="304" spans="1:31">
      <c r="A304" t="s">
        <v>109</v>
      </c>
      <c r="B304" t="s">
        <v>97</v>
      </c>
      <c r="C304" s="216" t="s">
        <v>223</v>
      </c>
      <c r="D304" s="216" t="s">
        <v>223</v>
      </c>
      <c r="E304">
        <v>1977</v>
      </c>
      <c r="F304">
        <v>2</v>
      </c>
      <c r="G304">
        <v>6</v>
      </c>
      <c r="H304">
        <v>31.46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  <c r="Z304" s="14" t="s">
        <v>17</v>
      </c>
      <c r="AA304" s="14" t="s">
        <v>17</v>
      </c>
      <c r="AB304" s="14" t="s">
        <v>17</v>
      </c>
      <c r="AC304" s="14" t="s">
        <v>17</v>
      </c>
      <c r="AD304" s="14" t="s">
        <v>17</v>
      </c>
      <c r="AE304" s="14" t="s">
        <v>17</v>
      </c>
    </row>
    <row r="305" spans="1:31">
      <c r="A305" t="s">
        <v>109</v>
      </c>
      <c r="B305" t="s">
        <v>97</v>
      </c>
      <c r="C305" s="216" t="s">
        <v>223</v>
      </c>
      <c r="D305" s="216" t="s">
        <v>223</v>
      </c>
      <c r="E305">
        <v>1977</v>
      </c>
      <c r="F305">
        <v>2</v>
      </c>
      <c r="G305">
        <v>7</v>
      </c>
      <c r="H305">
        <v>32.307000000000002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  <c r="Z305" s="14" t="s">
        <v>17</v>
      </c>
      <c r="AA305" s="14" t="s">
        <v>17</v>
      </c>
      <c r="AB305" s="14" t="s">
        <v>17</v>
      </c>
      <c r="AC305" s="14" t="s">
        <v>17</v>
      </c>
      <c r="AD305" s="14" t="s">
        <v>17</v>
      </c>
      <c r="AE305" s="14" t="s">
        <v>17</v>
      </c>
    </row>
    <row r="306" spans="1:31">
      <c r="A306" t="s">
        <v>109</v>
      </c>
      <c r="B306" t="s">
        <v>97</v>
      </c>
      <c r="C306" s="216" t="s">
        <v>223</v>
      </c>
      <c r="D306" s="216" t="s">
        <v>223</v>
      </c>
      <c r="E306">
        <v>1977</v>
      </c>
      <c r="F306">
        <v>2</v>
      </c>
      <c r="G306">
        <v>8</v>
      </c>
      <c r="H306">
        <v>23.837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  <c r="Z306" s="14" t="s">
        <v>17</v>
      </c>
      <c r="AA306" s="14" t="s">
        <v>17</v>
      </c>
      <c r="AB306" s="14" t="s">
        <v>17</v>
      </c>
      <c r="AC306" s="14" t="s">
        <v>17</v>
      </c>
      <c r="AD306" s="14" t="s">
        <v>17</v>
      </c>
      <c r="AE306" s="14" t="s">
        <v>17</v>
      </c>
    </row>
    <row r="307" spans="1:31">
      <c r="A307" t="s">
        <v>109</v>
      </c>
      <c r="B307" t="s">
        <v>97</v>
      </c>
      <c r="C307" s="216" t="s">
        <v>223</v>
      </c>
      <c r="D307" s="216" t="s">
        <v>223</v>
      </c>
      <c r="E307">
        <v>1977</v>
      </c>
      <c r="F307">
        <v>2</v>
      </c>
      <c r="G307">
        <v>9</v>
      </c>
      <c r="H307">
        <v>31.097000000000001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  <c r="Z307" s="14" t="s">
        <v>17</v>
      </c>
      <c r="AA307" s="14" t="s">
        <v>17</v>
      </c>
      <c r="AB307" s="14" t="s">
        <v>17</v>
      </c>
      <c r="AC307" s="14" t="s">
        <v>17</v>
      </c>
      <c r="AD307" s="14" t="s">
        <v>17</v>
      </c>
      <c r="AE307" s="14" t="s">
        <v>17</v>
      </c>
    </row>
    <row r="308" spans="1:31">
      <c r="A308" t="s">
        <v>109</v>
      </c>
      <c r="B308" t="s">
        <v>97</v>
      </c>
      <c r="C308" s="216" t="s">
        <v>223</v>
      </c>
      <c r="D308" s="216" t="s">
        <v>223</v>
      </c>
      <c r="E308">
        <v>1977</v>
      </c>
      <c r="F308">
        <v>2</v>
      </c>
      <c r="G308">
        <v>10</v>
      </c>
      <c r="H308">
        <v>30.007999999999999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  <c r="Z308" s="14" t="s">
        <v>17</v>
      </c>
      <c r="AA308" s="14" t="s">
        <v>17</v>
      </c>
      <c r="AB308" s="14" t="s">
        <v>17</v>
      </c>
      <c r="AC308" s="14" t="s">
        <v>17</v>
      </c>
      <c r="AD308" s="14" t="s">
        <v>17</v>
      </c>
      <c r="AE308" s="14" t="s">
        <v>17</v>
      </c>
    </row>
    <row r="309" spans="1:31">
      <c r="A309" t="s">
        <v>109</v>
      </c>
      <c r="B309" t="s">
        <v>97</v>
      </c>
      <c r="C309" s="216" t="s">
        <v>223</v>
      </c>
      <c r="D309" s="216" t="s">
        <v>223</v>
      </c>
      <c r="E309">
        <v>1977</v>
      </c>
      <c r="F309">
        <v>2</v>
      </c>
      <c r="G309">
        <v>11</v>
      </c>
      <c r="H309">
        <v>32.307000000000002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  <c r="Z309" s="14" t="s">
        <v>17</v>
      </c>
      <c r="AA309" s="14" t="s">
        <v>17</v>
      </c>
      <c r="AB309" s="14" t="s">
        <v>17</v>
      </c>
      <c r="AC309" s="14" t="s">
        <v>17</v>
      </c>
      <c r="AD309" s="14" t="s">
        <v>17</v>
      </c>
      <c r="AE309" s="14" t="s">
        <v>17</v>
      </c>
    </row>
    <row r="310" spans="1:31">
      <c r="A310" t="s">
        <v>109</v>
      </c>
      <c r="B310" t="s">
        <v>97</v>
      </c>
      <c r="C310" s="216" t="s">
        <v>223</v>
      </c>
      <c r="D310" s="216" t="s">
        <v>223</v>
      </c>
      <c r="E310">
        <v>1977</v>
      </c>
      <c r="F310">
        <v>2</v>
      </c>
      <c r="G310">
        <v>12</v>
      </c>
      <c r="H310">
        <v>32.790999999999997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  <c r="Z310" s="14" t="s">
        <v>17</v>
      </c>
      <c r="AA310" s="14" t="s">
        <v>17</v>
      </c>
      <c r="AB310" s="14" t="s">
        <v>17</v>
      </c>
      <c r="AC310" s="14" t="s">
        <v>17</v>
      </c>
      <c r="AD310" s="14" t="s">
        <v>17</v>
      </c>
      <c r="AE310" s="14" t="s">
        <v>17</v>
      </c>
    </row>
    <row r="311" spans="1:31">
      <c r="A311" t="s">
        <v>109</v>
      </c>
      <c r="B311" t="s">
        <v>97</v>
      </c>
      <c r="C311" s="216" t="s">
        <v>223</v>
      </c>
      <c r="D311" s="216" t="s">
        <v>223</v>
      </c>
      <c r="E311">
        <v>1977</v>
      </c>
      <c r="F311">
        <v>2</v>
      </c>
      <c r="G311">
        <v>13</v>
      </c>
      <c r="H311">
        <v>31.097000000000001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  <c r="Z311" s="14" t="s">
        <v>17</v>
      </c>
      <c r="AA311" s="14" t="s">
        <v>17</v>
      </c>
      <c r="AB311" s="14" t="s">
        <v>17</v>
      </c>
      <c r="AC311" s="14" t="s">
        <v>17</v>
      </c>
      <c r="AD311" s="14" t="s">
        <v>17</v>
      </c>
      <c r="AE311" s="14" t="s">
        <v>17</v>
      </c>
    </row>
    <row r="312" spans="1:31">
      <c r="A312" t="s">
        <v>109</v>
      </c>
      <c r="B312" t="s">
        <v>97</v>
      </c>
      <c r="C312" s="216" t="s">
        <v>223</v>
      </c>
      <c r="D312" s="216" t="s">
        <v>223</v>
      </c>
      <c r="E312">
        <v>1977</v>
      </c>
      <c r="F312">
        <v>2</v>
      </c>
      <c r="G312">
        <v>14</v>
      </c>
      <c r="H312">
        <v>37.026000000000003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  <c r="Z312" s="14" t="s">
        <v>17</v>
      </c>
      <c r="AA312" s="14" t="s">
        <v>17</v>
      </c>
      <c r="AB312" s="14" t="s">
        <v>17</v>
      </c>
      <c r="AC312" s="14" t="s">
        <v>17</v>
      </c>
      <c r="AD312" s="14" t="s">
        <v>17</v>
      </c>
      <c r="AE312" s="14" t="s">
        <v>17</v>
      </c>
    </row>
    <row r="313" spans="1:31">
      <c r="A313" t="s">
        <v>109</v>
      </c>
      <c r="B313" t="s">
        <v>97</v>
      </c>
      <c r="C313" s="216" t="s">
        <v>223</v>
      </c>
      <c r="D313" s="216" t="s">
        <v>223</v>
      </c>
      <c r="E313">
        <v>1977</v>
      </c>
      <c r="F313">
        <v>3</v>
      </c>
      <c r="G313">
        <v>1</v>
      </c>
      <c r="H313">
        <v>12.221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  <c r="Z313" s="14" t="s">
        <v>17</v>
      </c>
      <c r="AA313" s="14" t="s">
        <v>17</v>
      </c>
      <c r="AB313" s="14" t="s">
        <v>17</v>
      </c>
      <c r="AC313" s="14" t="s">
        <v>17</v>
      </c>
      <c r="AD313" s="14" t="s">
        <v>17</v>
      </c>
      <c r="AE313" s="14" t="s">
        <v>17</v>
      </c>
    </row>
    <row r="314" spans="1:31">
      <c r="A314" t="s">
        <v>109</v>
      </c>
      <c r="B314" t="s">
        <v>97</v>
      </c>
      <c r="C314" s="216" t="s">
        <v>223</v>
      </c>
      <c r="D314" s="216" t="s">
        <v>223</v>
      </c>
      <c r="E314">
        <v>1977</v>
      </c>
      <c r="F314">
        <v>3</v>
      </c>
      <c r="G314">
        <v>2</v>
      </c>
      <c r="H314">
        <v>15.972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  <c r="Z314" s="14" t="s">
        <v>17</v>
      </c>
      <c r="AA314" s="14" t="s">
        <v>17</v>
      </c>
      <c r="AB314" s="14" t="s">
        <v>17</v>
      </c>
      <c r="AC314" s="14" t="s">
        <v>17</v>
      </c>
      <c r="AD314" s="14" t="s">
        <v>17</v>
      </c>
      <c r="AE314" s="14" t="s">
        <v>17</v>
      </c>
    </row>
    <row r="315" spans="1:31">
      <c r="A315" t="s">
        <v>109</v>
      </c>
      <c r="B315" t="s">
        <v>97</v>
      </c>
      <c r="C315" s="216" t="s">
        <v>223</v>
      </c>
      <c r="D315" s="216" t="s">
        <v>223</v>
      </c>
      <c r="E315">
        <v>1977</v>
      </c>
      <c r="F315">
        <v>3</v>
      </c>
      <c r="G315">
        <v>3</v>
      </c>
      <c r="H315">
        <v>28.677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  <c r="Z315" s="14" t="s">
        <v>17</v>
      </c>
      <c r="AA315" s="14" t="s">
        <v>17</v>
      </c>
      <c r="AB315" s="14" t="s">
        <v>17</v>
      </c>
      <c r="AC315" s="14" t="s">
        <v>17</v>
      </c>
      <c r="AD315" s="14" t="s">
        <v>17</v>
      </c>
      <c r="AE315" s="14" t="s">
        <v>17</v>
      </c>
    </row>
    <row r="316" spans="1:31">
      <c r="A316" t="s">
        <v>109</v>
      </c>
      <c r="B316" t="s">
        <v>97</v>
      </c>
      <c r="C316" s="216" t="s">
        <v>223</v>
      </c>
      <c r="D316" s="216" t="s">
        <v>223</v>
      </c>
      <c r="E316">
        <v>1977</v>
      </c>
      <c r="F316">
        <v>3</v>
      </c>
      <c r="G316">
        <v>4</v>
      </c>
      <c r="H316">
        <v>30.25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  <c r="Z316" s="14" t="s">
        <v>17</v>
      </c>
      <c r="AA316" s="14" t="s">
        <v>17</v>
      </c>
      <c r="AB316" s="14" t="s">
        <v>17</v>
      </c>
      <c r="AC316" s="14" t="s">
        <v>17</v>
      </c>
      <c r="AD316" s="14" t="s">
        <v>17</v>
      </c>
      <c r="AE316" s="14" t="s">
        <v>17</v>
      </c>
    </row>
    <row r="317" spans="1:31">
      <c r="A317" t="s">
        <v>109</v>
      </c>
      <c r="B317" t="s">
        <v>97</v>
      </c>
      <c r="C317" s="216" t="s">
        <v>223</v>
      </c>
      <c r="D317" s="216" t="s">
        <v>223</v>
      </c>
      <c r="E317">
        <v>1977</v>
      </c>
      <c r="F317">
        <v>3</v>
      </c>
      <c r="G317">
        <v>5</v>
      </c>
      <c r="H317">
        <v>26.861999999999998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  <c r="Z317" s="14" t="s">
        <v>17</v>
      </c>
      <c r="AA317" s="14" t="s">
        <v>17</v>
      </c>
      <c r="AB317" s="14" t="s">
        <v>17</v>
      </c>
      <c r="AC317" s="14" t="s">
        <v>17</v>
      </c>
      <c r="AD317" s="14" t="s">
        <v>17</v>
      </c>
      <c r="AE317" s="14" t="s">
        <v>17</v>
      </c>
    </row>
    <row r="318" spans="1:31">
      <c r="A318" t="s">
        <v>109</v>
      </c>
      <c r="B318" t="s">
        <v>97</v>
      </c>
      <c r="C318" s="216" t="s">
        <v>223</v>
      </c>
      <c r="D318" s="216" t="s">
        <v>223</v>
      </c>
      <c r="E318">
        <v>1977</v>
      </c>
      <c r="F318">
        <v>3</v>
      </c>
      <c r="G318">
        <v>6</v>
      </c>
      <c r="H318">
        <v>30.370999999999999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  <c r="Z318" s="14" t="s">
        <v>17</v>
      </c>
      <c r="AA318" s="14" t="s">
        <v>17</v>
      </c>
      <c r="AB318" s="14" t="s">
        <v>17</v>
      </c>
      <c r="AC318" s="14" t="s">
        <v>17</v>
      </c>
      <c r="AD318" s="14" t="s">
        <v>17</v>
      </c>
      <c r="AE318" s="14" t="s">
        <v>17</v>
      </c>
    </row>
    <row r="319" spans="1:31">
      <c r="A319" t="s">
        <v>109</v>
      </c>
      <c r="B319" t="s">
        <v>97</v>
      </c>
      <c r="C319" s="216" t="s">
        <v>223</v>
      </c>
      <c r="D319" s="216" t="s">
        <v>223</v>
      </c>
      <c r="E319">
        <v>1977</v>
      </c>
      <c r="F319">
        <v>3</v>
      </c>
      <c r="G319">
        <v>7</v>
      </c>
      <c r="H319">
        <v>29.524000000000001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  <c r="Z319" s="14" t="s">
        <v>17</v>
      </c>
      <c r="AA319" s="14" t="s">
        <v>17</v>
      </c>
      <c r="AB319" s="14" t="s">
        <v>17</v>
      </c>
      <c r="AC319" s="14" t="s">
        <v>17</v>
      </c>
      <c r="AD319" s="14" t="s">
        <v>17</v>
      </c>
      <c r="AE319" s="14" t="s">
        <v>17</v>
      </c>
    </row>
    <row r="320" spans="1:31">
      <c r="A320" t="s">
        <v>109</v>
      </c>
      <c r="B320" t="s">
        <v>97</v>
      </c>
      <c r="C320" s="216" t="s">
        <v>223</v>
      </c>
      <c r="D320" s="216" t="s">
        <v>223</v>
      </c>
      <c r="E320">
        <v>1977</v>
      </c>
      <c r="F320">
        <v>3</v>
      </c>
      <c r="G320">
        <v>8</v>
      </c>
      <c r="H320">
        <v>28.919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  <c r="Z320" s="14" t="s">
        <v>17</v>
      </c>
      <c r="AA320" s="14" t="s">
        <v>17</v>
      </c>
      <c r="AB320" s="14" t="s">
        <v>17</v>
      </c>
      <c r="AC320" s="14" t="s">
        <v>17</v>
      </c>
      <c r="AD320" s="14" t="s">
        <v>17</v>
      </c>
      <c r="AE320" s="14" t="s">
        <v>17</v>
      </c>
    </row>
    <row r="321" spans="1:31">
      <c r="A321" t="s">
        <v>109</v>
      </c>
      <c r="B321" t="s">
        <v>97</v>
      </c>
      <c r="C321" s="216" t="s">
        <v>223</v>
      </c>
      <c r="D321" s="216" t="s">
        <v>223</v>
      </c>
      <c r="E321">
        <v>1977</v>
      </c>
      <c r="F321">
        <v>3</v>
      </c>
      <c r="G321">
        <v>9</v>
      </c>
      <c r="H321">
        <v>32.064999999999998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  <c r="Z321" s="14" t="s">
        <v>17</v>
      </c>
      <c r="AA321" s="14" t="s">
        <v>17</v>
      </c>
      <c r="AB321" s="14" t="s">
        <v>17</v>
      </c>
      <c r="AC321" s="14" t="s">
        <v>17</v>
      </c>
      <c r="AD321" s="14" t="s">
        <v>17</v>
      </c>
      <c r="AE321" s="14" t="s">
        <v>17</v>
      </c>
    </row>
    <row r="322" spans="1:31">
      <c r="A322" t="s">
        <v>109</v>
      </c>
      <c r="B322" t="s">
        <v>97</v>
      </c>
      <c r="C322" s="216" t="s">
        <v>223</v>
      </c>
      <c r="D322" s="216" t="s">
        <v>223</v>
      </c>
      <c r="E322">
        <v>1977</v>
      </c>
      <c r="F322">
        <v>3</v>
      </c>
      <c r="G322">
        <v>10</v>
      </c>
      <c r="H322">
        <v>31.46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  <c r="Z322" s="14" t="s">
        <v>17</v>
      </c>
      <c r="AA322" s="14" t="s">
        <v>17</v>
      </c>
      <c r="AB322" s="14" t="s">
        <v>17</v>
      </c>
      <c r="AC322" s="14" t="s">
        <v>17</v>
      </c>
      <c r="AD322" s="14" t="s">
        <v>17</v>
      </c>
      <c r="AE322" s="14" t="s">
        <v>17</v>
      </c>
    </row>
    <row r="323" spans="1:31">
      <c r="A323" t="s">
        <v>109</v>
      </c>
      <c r="B323" t="s">
        <v>97</v>
      </c>
      <c r="C323" s="216" t="s">
        <v>223</v>
      </c>
      <c r="D323" s="216" t="s">
        <v>223</v>
      </c>
      <c r="E323">
        <v>1977</v>
      </c>
      <c r="F323">
        <v>3</v>
      </c>
      <c r="G323">
        <v>11</v>
      </c>
      <c r="H323">
        <v>31.943999999999999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  <c r="Z323" s="14" t="s">
        <v>17</v>
      </c>
      <c r="AA323" s="14" t="s">
        <v>17</v>
      </c>
      <c r="AB323" s="14" t="s">
        <v>17</v>
      </c>
      <c r="AC323" s="14" t="s">
        <v>17</v>
      </c>
      <c r="AD323" s="14" t="s">
        <v>17</v>
      </c>
      <c r="AE323" s="14" t="s">
        <v>17</v>
      </c>
    </row>
    <row r="324" spans="1:31">
      <c r="A324" t="s">
        <v>109</v>
      </c>
      <c r="B324" t="s">
        <v>97</v>
      </c>
      <c r="C324" s="216" t="s">
        <v>223</v>
      </c>
      <c r="D324" s="216" t="s">
        <v>223</v>
      </c>
      <c r="E324">
        <v>1977</v>
      </c>
      <c r="F324">
        <v>3</v>
      </c>
      <c r="G324">
        <v>12</v>
      </c>
      <c r="H324">
        <v>29.161000000000001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  <c r="Z324" s="14" t="s">
        <v>17</v>
      </c>
      <c r="AA324" s="14" t="s">
        <v>17</v>
      </c>
      <c r="AB324" s="14" t="s">
        <v>17</v>
      </c>
      <c r="AC324" s="14" t="s">
        <v>17</v>
      </c>
      <c r="AD324" s="14" t="s">
        <v>17</v>
      </c>
      <c r="AE324" s="14" t="s">
        <v>17</v>
      </c>
    </row>
    <row r="325" spans="1:31">
      <c r="A325" t="s">
        <v>109</v>
      </c>
      <c r="B325" t="s">
        <v>97</v>
      </c>
      <c r="C325" s="216" t="s">
        <v>223</v>
      </c>
      <c r="D325" s="216" t="s">
        <v>223</v>
      </c>
      <c r="E325">
        <v>1977</v>
      </c>
      <c r="F325">
        <v>3</v>
      </c>
      <c r="G325">
        <v>13</v>
      </c>
      <c r="H325">
        <v>25.047000000000001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  <c r="Z325" s="14" t="s">
        <v>17</v>
      </c>
      <c r="AA325" s="14" t="s">
        <v>17</v>
      </c>
      <c r="AB325" s="14" t="s">
        <v>17</v>
      </c>
      <c r="AC325" s="14" t="s">
        <v>17</v>
      </c>
      <c r="AD325" s="14" t="s">
        <v>17</v>
      </c>
      <c r="AE325" s="14" t="s">
        <v>17</v>
      </c>
    </row>
    <row r="326" spans="1:31">
      <c r="A326" t="s">
        <v>109</v>
      </c>
      <c r="B326" t="s">
        <v>97</v>
      </c>
      <c r="C326" s="216" t="s">
        <v>223</v>
      </c>
      <c r="D326" s="216" t="s">
        <v>223</v>
      </c>
      <c r="E326">
        <v>1977</v>
      </c>
      <c r="F326">
        <v>3</v>
      </c>
      <c r="G326">
        <v>14</v>
      </c>
      <c r="H326">
        <v>32.911999999999999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  <c r="Z326" s="14" t="s">
        <v>17</v>
      </c>
      <c r="AA326" s="14" t="s">
        <v>17</v>
      </c>
      <c r="AB326" s="14" t="s">
        <v>17</v>
      </c>
      <c r="AC326" s="14" t="s">
        <v>17</v>
      </c>
      <c r="AD326" s="14" t="s">
        <v>17</v>
      </c>
      <c r="AE326" s="14" t="s">
        <v>17</v>
      </c>
    </row>
    <row r="327" spans="1:31">
      <c r="A327" t="s">
        <v>109</v>
      </c>
      <c r="B327" t="s">
        <v>97</v>
      </c>
      <c r="C327" s="216" t="s">
        <v>223</v>
      </c>
      <c r="D327" s="216" t="s">
        <v>223</v>
      </c>
      <c r="E327">
        <v>1977</v>
      </c>
      <c r="F327">
        <v>4</v>
      </c>
      <c r="G327">
        <v>1</v>
      </c>
      <c r="H327">
        <v>21.78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  <c r="Z327" s="14" t="s">
        <v>17</v>
      </c>
      <c r="AA327" s="14" t="s">
        <v>17</v>
      </c>
      <c r="AB327" s="14" t="s">
        <v>17</v>
      </c>
      <c r="AC327" s="14" t="s">
        <v>17</v>
      </c>
      <c r="AD327" s="14" t="s">
        <v>17</v>
      </c>
      <c r="AE327" s="14" t="s">
        <v>17</v>
      </c>
    </row>
    <row r="328" spans="1:31">
      <c r="A328" t="s">
        <v>109</v>
      </c>
      <c r="B328" t="s">
        <v>97</v>
      </c>
      <c r="C328" s="216" t="s">
        <v>223</v>
      </c>
      <c r="D328" s="216" t="s">
        <v>223</v>
      </c>
      <c r="E328">
        <v>1977</v>
      </c>
      <c r="F328">
        <v>4</v>
      </c>
      <c r="G328">
        <v>2</v>
      </c>
      <c r="H328">
        <v>20.449000000000002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  <c r="Z328" s="14" t="s">
        <v>17</v>
      </c>
      <c r="AA328" s="14" t="s">
        <v>17</v>
      </c>
      <c r="AB328" s="14" t="s">
        <v>17</v>
      </c>
      <c r="AC328" s="14" t="s">
        <v>17</v>
      </c>
      <c r="AD328" s="14" t="s">
        <v>17</v>
      </c>
      <c r="AE328" s="14" t="s">
        <v>17</v>
      </c>
    </row>
    <row r="329" spans="1:31">
      <c r="A329" t="s">
        <v>109</v>
      </c>
      <c r="B329" t="s">
        <v>97</v>
      </c>
      <c r="C329" s="216" t="s">
        <v>223</v>
      </c>
      <c r="D329" s="216" t="s">
        <v>223</v>
      </c>
      <c r="E329">
        <v>1977</v>
      </c>
      <c r="F329">
        <v>4</v>
      </c>
      <c r="G329">
        <v>3</v>
      </c>
      <c r="H329">
        <v>27.951000000000001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  <c r="Z329" s="14" t="s">
        <v>17</v>
      </c>
      <c r="AA329" s="14" t="s">
        <v>17</v>
      </c>
      <c r="AB329" s="14" t="s">
        <v>17</v>
      </c>
      <c r="AC329" s="14" t="s">
        <v>17</v>
      </c>
      <c r="AD329" s="14" t="s">
        <v>17</v>
      </c>
      <c r="AE329" s="14" t="s">
        <v>17</v>
      </c>
    </row>
    <row r="330" spans="1:31">
      <c r="A330" t="s">
        <v>109</v>
      </c>
      <c r="B330" t="s">
        <v>97</v>
      </c>
      <c r="C330" s="216" t="s">
        <v>223</v>
      </c>
      <c r="D330" s="216" t="s">
        <v>223</v>
      </c>
      <c r="E330">
        <v>1977</v>
      </c>
      <c r="F330">
        <v>4</v>
      </c>
      <c r="G330">
        <v>4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  <c r="Z330" s="14" t="s">
        <v>17</v>
      </c>
      <c r="AA330" s="14" t="s">
        <v>17</v>
      </c>
      <c r="AB330" s="14" t="s">
        <v>17</v>
      </c>
      <c r="AC330" s="14" t="s">
        <v>17</v>
      </c>
      <c r="AD330" s="14" t="s">
        <v>17</v>
      </c>
      <c r="AE330" s="14" t="s">
        <v>17</v>
      </c>
    </row>
    <row r="331" spans="1:31">
      <c r="A331" t="s">
        <v>109</v>
      </c>
      <c r="B331" t="s">
        <v>97</v>
      </c>
      <c r="C331" s="216" t="s">
        <v>223</v>
      </c>
      <c r="D331" s="216" t="s">
        <v>223</v>
      </c>
      <c r="E331">
        <v>1977</v>
      </c>
      <c r="F331">
        <v>4</v>
      </c>
      <c r="G331">
        <v>5</v>
      </c>
      <c r="H331">
        <v>29.402999999999999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  <c r="Z331" s="14" t="s">
        <v>17</v>
      </c>
      <c r="AA331" s="14" t="s">
        <v>17</v>
      </c>
      <c r="AB331" s="14" t="s">
        <v>17</v>
      </c>
      <c r="AC331" s="14" t="s">
        <v>17</v>
      </c>
      <c r="AD331" s="14" t="s">
        <v>17</v>
      </c>
      <c r="AE331" s="14" t="s">
        <v>17</v>
      </c>
    </row>
    <row r="332" spans="1:31">
      <c r="A332" t="s">
        <v>109</v>
      </c>
      <c r="B332" t="s">
        <v>97</v>
      </c>
      <c r="C332" s="216" t="s">
        <v>223</v>
      </c>
      <c r="D332" s="216" t="s">
        <v>223</v>
      </c>
      <c r="E332">
        <v>1977</v>
      </c>
      <c r="F332">
        <v>4</v>
      </c>
      <c r="G332">
        <v>6</v>
      </c>
      <c r="H332">
        <v>27.103999999999999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  <c r="Z332" s="14" t="s">
        <v>17</v>
      </c>
      <c r="AA332" s="14" t="s">
        <v>17</v>
      </c>
      <c r="AB332" s="14" t="s">
        <v>17</v>
      </c>
      <c r="AC332" s="14" t="s">
        <v>17</v>
      </c>
      <c r="AD332" s="14" t="s">
        <v>17</v>
      </c>
      <c r="AE332" s="14" t="s">
        <v>17</v>
      </c>
    </row>
    <row r="333" spans="1:31">
      <c r="A333" t="s">
        <v>109</v>
      </c>
      <c r="B333" t="s">
        <v>97</v>
      </c>
      <c r="C333" s="216" t="s">
        <v>223</v>
      </c>
      <c r="D333" s="216" t="s">
        <v>223</v>
      </c>
      <c r="E333">
        <v>1977</v>
      </c>
      <c r="F333">
        <v>4</v>
      </c>
      <c r="G333">
        <v>7</v>
      </c>
      <c r="H333">
        <v>27.466999999999999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  <c r="Z333" s="14" t="s">
        <v>17</v>
      </c>
      <c r="AA333" s="14" t="s">
        <v>17</v>
      </c>
      <c r="AB333" s="14" t="s">
        <v>17</v>
      </c>
      <c r="AC333" s="14" t="s">
        <v>17</v>
      </c>
      <c r="AD333" s="14" t="s">
        <v>17</v>
      </c>
      <c r="AE333" s="14" t="s">
        <v>17</v>
      </c>
    </row>
    <row r="334" spans="1:31">
      <c r="A334" t="s">
        <v>109</v>
      </c>
      <c r="B334" t="s">
        <v>97</v>
      </c>
      <c r="C334" s="216" t="s">
        <v>223</v>
      </c>
      <c r="D334" s="216" t="s">
        <v>223</v>
      </c>
      <c r="E334">
        <v>1977</v>
      </c>
      <c r="F334">
        <v>4</v>
      </c>
      <c r="G334">
        <v>8</v>
      </c>
      <c r="H334">
        <v>30.492000000000001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  <c r="Z334" s="14" t="s">
        <v>17</v>
      </c>
      <c r="AA334" s="14" t="s">
        <v>17</v>
      </c>
      <c r="AB334" s="14" t="s">
        <v>17</v>
      </c>
      <c r="AC334" s="14" t="s">
        <v>17</v>
      </c>
      <c r="AD334" s="14" t="s">
        <v>17</v>
      </c>
      <c r="AE334" s="14" t="s">
        <v>17</v>
      </c>
    </row>
    <row r="335" spans="1:31">
      <c r="A335" t="s">
        <v>109</v>
      </c>
      <c r="B335" t="s">
        <v>97</v>
      </c>
      <c r="C335" s="216" t="s">
        <v>223</v>
      </c>
      <c r="D335" s="216" t="s">
        <v>223</v>
      </c>
      <c r="E335">
        <v>1977</v>
      </c>
      <c r="F335">
        <v>4</v>
      </c>
      <c r="G335">
        <v>9</v>
      </c>
      <c r="H335">
        <v>33.154000000000003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  <c r="Z335" s="14" t="s">
        <v>17</v>
      </c>
      <c r="AA335" s="14" t="s">
        <v>17</v>
      </c>
      <c r="AB335" s="14" t="s">
        <v>17</v>
      </c>
      <c r="AC335" s="14" t="s">
        <v>17</v>
      </c>
      <c r="AD335" s="14" t="s">
        <v>17</v>
      </c>
      <c r="AE335" s="14" t="s">
        <v>17</v>
      </c>
    </row>
    <row r="336" spans="1:31">
      <c r="A336" t="s">
        <v>109</v>
      </c>
      <c r="B336" t="s">
        <v>97</v>
      </c>
      <c r="C336" s="216" t="s">
        <v>223</v>
      </c>
      <c r="D336" s="216" t="s">
        <v>223</v>
      </c>
      <c r="E336">
        <v>1977</v>
      </c>
      <c r="F336">
        <v>4</v>
      </c>
      <c r="G336">
        <v>10</v>
      </c>
      <c r="H336">
        <v>27.103999999999999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  <c r="Z336" s="14" t="s">
        <v>17</v>
      </c>
      <c r="AA336" s="14" t="s">
        <v>17</v>
      </c>
      <c r="AB336" s="14" t="s">
        <v>17</v>
      </c>
      <c r="AC336" s="14" t="s">
        <v>17</v>
      </c>
      <c r="AD336" s="14" t="s">
        <v>17</v>
      </c>
      <c r="AE336" s="14" t="s">
        <v>17</v>
      </c>
    </row>
    <row r="337" spans="1:31">
      <c r="A337" t="s">
        <v>109</v>
      </c>
      <c r="B337" t="s">
        <v>97</v>
      </c>
      <c r="C337" s="216" t="s">
        <v>223</v>
      </c>
      <c r="D337" s="216" t="s">
        <v>223</v>
      </c>
      <c r="E337">
        <v>1977</v>
      </c>
      <c r="F337">
        <v>4</v>
      </c>
      <c r="G337">
        <v>11</v>
      </c>
      <c r="H337">
        <v>35.936999999999998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  <c r="Z337" s="14" t="s">
        <v>17</v>
      </c>
      <c r="AA337" s="14" t="s">
        <v>17</v>
      </c>
      <c r="AB337" s="14" t="s">
        <v>17</v>
      </c>
      <c r="AC337" s="14" t="s">
        <v>17</v>
      </c>
      <c r="AD337" s="14" t="s">
        <v>17</v>
      </c>
      <c r="AE337" s="14" t="s">
        <v>17</v>
      </c>
    </row>
    <row r="338" spans="1:31">
      <c r="A338" t="s">
        <v>109</v>
      </c>
      <c r="B338" t="s">
        <v>97</v>
      </c>
      <c r="C338" s="216" t="s">
        <v>223</v>
      </c>
      <c r="D338" s="216" t="s">
        <v>223</v>
      </c>
      <c r="E338">
        <v>1977</v>
      </c>
      <c r="F338">
        <v>4</v>
      </c>
      <c r="G338">
        <v>12</v>
      </c>
      <c r="H338">
        <v>28.314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  <c r="Z338" s="14" t="s">
        <v>17</v>
      </c>
      <c r="AA338" s="14" t="s">
        <v>17</v>
      </c>
      <c r="AB338" s="14" t="s">
        <v>17</v>
      </c>
      <c r="AC338" s="14" t="s">
        <v>17</v>
      </c>
      <c r="AD338" s="14" t="s">
        <v>17</v>
      </c>
      <c r="AE338" s="14" t="s">
        <v>17</v>
      </c>
    </row>
    <row r="339" spans="1:31">
      <c r="A339" t="s">
        <v>109</v>
      </c>
      <c r="B339" t="s">
        <v>97</v>
      </c>
      <c r="C339" s="216" t="s">
        <v>223</v>
      </c>
      <c r="D339" s="216" t="s">
        <v>223</v>
      </c>
      <c r="E339">
        <v>1977</v>
      </c>
      <c r="F339">
        <v>4</v>
      </c>
      <c r="G339">
        <v>13</v>
      </c>
      <c r="H339">
        <v>21.175000000000001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  <c r="Z339" s="14" t="s">
        <v>17</v>
      </c>
      <c r="AA339" s="14" t="s">
        <v>17</v>
      </c>
      <c r="AB339" s="14" t="s">
        <v>17</v>
      </c>
      <c r="AC339" s="14" t="s">
        <v>17</v>
      </c>
      <c r="AD339" s="14" t="s">
        <v>17</v>
      </c>
      <c r="AE339" s="14" t="s">
        <v>17</v>
      </c>
    </row>
    <row r="340" spans="1:31">
      <c r="A340" t="s">
        <v>109</v>
      </c>
      <c r="B340" t="s">
        <v>97</v>
      </c>
      <c r="C340" s="216" t="s">
        <v>223</v>
      </c>
      <c r="D340" s="216" t="s">
        <v>223</v>
      </c>
      <c r="E340">
        <v>1977</v>
      </c>
      <c r="F340">
        <v>4</v>
      </c>
      <c r="G340">
        <v>14</v>
      </c>
      <c r="H340">
        <v>36.905000000000001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  <c r="Z340" s="14" t="s">
        <v>17</v>
      </c>
      <c r="AA340" s="14" t="s">
        <v>17</v>
      </c>
      <c r="AB340" s="14" t="s">
        <v>17</v>
      </c>
      <c r="AC340" s="14" t="s">
        <v>17</v>
      </c>
      <c r="AD340" s="14" t="s">
        <v>17</v>
      </c>
      <c r="AE340" s="14" t="s">
        <v>17</v>
      </c>
    </row>
    <row r="341" spans="1:31">
      <c r="A341" t="s">
        <v>109</v>
      </c>
      <c r="B341" t="s">
        <v>132</v>
      </c>
      <c r="C341" s="216" t="s">
        <v>223</v>
      </c>
      <c r="D341" s="216" t="s">
        <v>223</v>
      </c>
      <c r="E341">
        <v>1978</v>
      </c>
      <c r="F341">
        <v>1</v>
      </c>
      <c r="G341">
        <v>1</v>
      </c>
      <c r="H341">
        <v>19.844000000000001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  <c r="Z341" s="14" t="s">
        <v>17</v>
      </c>
      <c r="AA341" s="14" t="s">
        <v>17</v>
      </c>
      <c r="AB341" s="14" t="s">
        <v>17</v>
      </c>
      <c r="AC341" s="14" t="s">
        <v>17</v>
      </c>
      <c r="AD341" s="14" t="s">
        <v>17</v>
      </c>
      <c r="AE341" s="14" t="s">
        <v>17</v>
      </c>
    </row>
    <row r="342" spans="1:31">
      <c r="A342" t="s">
        <v>109</v>
      </c>
      <c r="B342" t="s">
        <v>132</v>
      </c>
      <c r="C342" s="216" t="s">
        <v>223</v>
      </c>
      <c r="D342" s="216" t="s">
        <v>223</v>
      </c>
      <c r="E342">
        <v>1978</v>
      </c>
      <c r="F342">
        <v>1</v>
      </c>
      <c r="G342">
        <v>2</v>
      </c>
      <c r="H342">
        <v>18.271000000000001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  <c r="Z342" s="14" t="s">
        <v>17</v>
      </c>
      <c r="AA342" s="14" t="s">
        <v>17</v>
      </c>
      <c r="AB342" s="14" t="s">
        <v>17</v>
      </c>
      <c r="AC342" s="14" t="s">
        <v>17</v>
      </c>
      <c r="AD342" s="14" t="s">
        <v>17</v>
      </c>
      <c r="AE342" s="14" t="s">
        <v>17</v>
      </c>
    </row>
    <row r="343" spans="1:31">
      <c r="A343" t="s">
        <v>109</v>
      </c>
      <c r="B343" t="s">
        <v>132</v>
      </c>
      <c r="C343" s="216" t="s">
        <v>223</v>
      </c>
      <c r="D343" s="216" t="s">
        <v>223</v>
      </c>
      <c r="E343">
        <v>1978</v>
      </c>
      <c r="F343">
        <v>1</v>
      </c>
      <c r="G343">
        <v>3</v>
      </c>
      <c r="H343">
        <v>21.538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  <c r="Z343" s="14" t="s">
        <v>17</v>
      </c>
      <c r="AA343" s="14" t="s">
        <v>17</v>
      </c>
      <c r="AB343" s="14" t="s">
        <v>17</v>
      </c>
      <c r="AC343" s="14" t="s">
        <v>17</v>
      </c>
      <c r="AD343" s="14" t="s">
        <v>17</v>
      </c>
      <c r="AE343" s="14" t="s">
        <v>17</v>
      </c>
    </row>
    <row r="344" spans="1:31">
      <c r="A344" t="s">
        <v>109</v>
      </c>
      <c r="B344" t="s">
        <v>132</v>
      </c>
      <c r="C344" s="216" t="s">
        <v>223</v>
      </c>
      <c r="D344" s="216" t="s">
        <v>223</v>
      </c>
      <c r="E344">
        <v>1978</v>
      </c>
      <c r="F344">
        <v>1</v>
      </c>
      <c r="G344">
        <v>4</v>
      </c>
      <c r="H344">
        <v>30.734000000000002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  <c r="Z344" s="14" t="s">
        <v>17</v>
      </c>
      <c r="AA344" s="14" t="s">
        <v>17</v>
      </c>
      <c r="AB344" s="14" t="s">
        <v>17</v>
      </c>
      <c r="AC344" s="14" t="s">
        <v>17</v>
      </c>
      <c r="AD344" s="14" t="s">
        <v>17</v>
      </c>
      <c r="AE344" s="14" t="s">
        <v>17</v>
      </c>
    </row>
    <row r="345" spans="1:31">
      <c r="A345" t="s">
        <v>109</v>
      </c>
      <c r="B345" t="s">
        <v>132</v>
      </c>
      <c r="C345" s="216" t="s">
        <v>223</v>
      </c>
      <c r="D345" s="216" t="s">
        <v>223</v>
      </c>
      <c r="E345">
        <v>1978</v>
      </c>
      <c r="F345">
        <v>1</v>
      </c>
      <c r="G345">
        <v>5</v>
      </c>
      <c r="H345">
        <v>39.082999999999998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  <c r="Z345" s="14" t="s">
        <v>17</v>
      </c>
      <c r="AA345" s="14" t="s">
        <v>17</v>
      </c>
      <c r="AB345" s="14" t="s">
        <v>17</v>
      </c>
      <c r="AC345" s="14" t="s">
        <v>17</v>
      </c>
      <c r="AD345" s="14" t="s">
        <v>17</v>
      </c>
      <c r="AE345" s="14" t="s">
        <v>17</v>
      </c>
    </row>
    <row r="346" spans="1:31">
      <c r="A346" t="s">
        <v>109</v>
      </c>
      <c r="B346" t="s">
        <v>132</v>
      </c>
      <c r="C346" s="216" t="s">
        <v>223</v>
      </c>
      <c r="D346" s="216" t="s">
        <v>223</v>
      </c>
      <c r="E346">
        <v>1978</v>
      </c>
      <c r="F346">
        <v>1</v>
      </c>
      <c r="G346">
        <v>6</v>
      </c>
      <c r="H346">
        <v>42.954999999999998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  <c r="Z346" s="14" t="s">
        <v>17</v>
      </c>
      <c r="AA346" s="14" t="s">
        <v>17</v>
      </c>
      <c r="AB346" s="14" t="s">
        <v>17</v>
      </c>
      <c r="AC346" s="14" t="s">
        <v>17</v>
      </c>
      <c r="AD346" s="14" t="s">
        <v>17</v>
      </c>
      <c r="AE346" s="14" t="s">
        <v>17</v>
      </c>
    </row>
    <row r="347" spans="1:31">
      <c r="A347" t="s">
        <v>109</v>
      </c>
      <c r="B347" t="s">
        <v>132</v>
      </c>
      <c r="C347" s="216" t="s">
        <v>223</v>
      </c>
      <c r="D347" s="216" t="s">
        <v>223</v>
      </c>
      <c r="E347">
        <v>1978</v>
      </c>
      <c r="F347">
        <v>1</v>
      </c>
      <c r="G347">
        <v>7</v>
      </c>
      <c r="H347">
        <v>42.470999999999997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  <c r="Z347" s="14" t="s">
        <v>17</v>
      </c>
      <c r="AA347" s="14" t="s">
        <v>17</v>
      </c>
      <c r="AB347" s="14" t="s">
        <v>17</v>
      </c>
      <c r="AC347" s="14" t="s">
        <v>17</v>
      </c>
      <c r="AD347" s="14" t="s">
        <v>17</v>
      </c>
      <c r="AE347" s="14" t="s">
        <v>17</v>
      </c>
    </row>
    <row r="348" spans="1:31">
      <c r="A348" t="s">
        <v>109</v>
      </c>
      <c r="B348" t="s">
        <v>132</v>
      </c>
      <c r="C348" s="216" t="s">
        <v>223</v>
      </c>
      <c r="D348" s="216" t="s">
        <v>223</v>
      </c>
      <c r="E348">
        <v>1978</v>
      </c>
      <c r="F348">
        <v>1</v>
      </c>
      <c r="G348">
        <v>8</v>
      </c>
      <c r="H348">
        <v>31.702000000000002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  <c r="Z348" s="14" t="s">
        <v>17</v>
      </c>
      <c r="AA348" s="14" t="s">
        <v>17</v>
      </c>
      <c r="AB348" s="14" t="s">
        <v>17</v>
      </c>
      <c r="AC348" s="14" t="s">
        <v>17</v>
      </c>
      <c r="AD348" s="14" t="s">
        <v>17</v>
      </c>
      <c r="AE348" s="14" t="s">
        <v>17</v>
      </c>
    </row>
    <row r="349" spans="1:31">
      <c r="A349" t="s">
        <v>109</v>
      </c>
      <c r="B349" t="s">
        <v>132</v>
      </c>
      <c r="C349" s="216" t="s">
        <v>223</v>
      </c>
      <c r="D349" s="216" t="s">
        <v>223</v>
      </c>
      <c r="E349">
        <v>1978</v>
      </c>
      <c r="F349">
        <v>1</v>
      </c>
      <c r="G349">
        <v>9</v>
      </c>
      <c r="H349">
        <v>37.872999999999998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  <c r="Z349" s="14" t="s">
        <v>17</v>
      </c>
      <c r="AA349" s="14" t="s">
        <v>17</v>
      </c>
      <c r="AB349" s="14" t="s">
        <v>17</v>
      </c>
      <c r="AC349" s="14" t="s">
        <v>17</v>
      </c>
      <c r="AD349" s="14" t="s">
        <v>17</v>
      </c>
      <c r="AE349" s="14" t="s">
        <v>17</v>
      </c>
    </row>
    <row r="350" spans="1:31">
      <c r="A350" t="s">
        <v>109</v>
      </c>
      <c r="B350" t="s">
        <v>132</v>
      </c>
      <c r="C350" s="216" t="s">
        <v>223</v>
      </c>
      <c r="D350" s="216" t="s">
        <v>223</v>
      </c>
      <c r="E350">
        <v>1978</v>
      </c>
      <c r="F350">
        <v>1</v>
      </c>
      <c r="G350">
        <v>10</v>
      </c>
      <c r="H350">
        <v>42.107999999999997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  <c r="Z350" s="14" t="s">
        <v>17</v>
      </c>
      <c r="AA350" s="14" t="s">
        <v>17</v>
      </c>
      <c r="AB350" s="14" t="s">
        <v>17</v>
      </c>
      <c r="AC350" s="14" t="s">
        <v>17</v>
      </c>
      <c r="AD350" s="14" t="s">
        <v>17</v>
      </c>
      <c r="AE350" s="14" t="s">
        <v>17</v>
      </c>
    </row>
    <row r="351" spans="1:31">
      <c r="A351" t="s">
        <v>109</v>
      </c>
      <c r="B351" t="s">
        <v>132</v>
      </c>
      <c r="C351" s="216" t="s">
        <v>223</v>
      </c>
      <c r="D351" s="216" t="s">
        <v>223</v>
      </c>
      <c r="E351">
        <v>1978</v>
      </c>
      <c r="F351">
        <v>1</v>
      </c>
      <c r="G351">
        <v>11</v>
      </c>
      <c r="H351">
        <v>38.356999999999999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  <c r="Z351" s="14" t="s">
        <v>17</v>
      </c>
      <c r="AA351" s="14" t="s">
        <v>17</v>
      </c>
      <c r="AB351" s="14" t="s">
        <v>17</v>
      </c>
      <c r="AC351" s="14" t="s">
        <v>17</v>
      </c>
      <c r="AD351" s="14" t="s">
        <v>17</v>
      </c>
      <c r="AE351" s="14" t="s">
        <v>17</v>
      </c>
    </row>
    <row r="352" spans="1:31">
      <c r="A352" t="s">
        <v>109</v>
      </c>
      <c r="B352" t="s">
        <v>132</v>
      </c>
      <c r="C352" s="216" t="s">
        <v>223</v>
      </c>
      <c r="D352" s="216" t="s">
        <v>223</v>
      </c>
      <c r="E352">
        <v>1978</v>
      </c>
      <c r="F352">
        <v>1</v>
      </c>
      <c r="G352">
        <v>12</v>
      </c>
      <c r="H352">
        <v>39.567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  <c r="Z352" s="14" t="s">
        <v>17</v>
      </c>
      <c r="AA352" s="14" t="s">
        <v>17</v>
      </c>
      <c r="AB352" s="14" t="s">
        <v>17</v>
      </c>
      <c r="AC352" s="14" t="s">
        <v>17</v>
      </c>
      <c r="AD352" s="14" t="s">
        <v>17</v>
      </c>
      <c r="AE352" s="14" t="s">
        <v>17</v>
      </c>
    </row>
    <row r="353" spans="1:31">
      <c r="A353" t="s">
        <v>109</v>
      </c>
      <c r="B353" t="s">
        <v>132</v>
      </c>
      <c r="C353" s="216" t="s">
        <v>223</v>
      </c>
      <c r="D353" s="216" t="s">
        <v>223</v>
      </c>
      <c r="E353">
        <v>1978</v>
      </c>
      <c r="F353">
        <v>1</v>
      </c>
      <c r="G353">
        <v>13</v>
      </c>
      <c r="H353">
        <v>44.77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  <c r="Z353" s="14" t="s">
        <v>17</v>
      </c>
      <c r="AA353" s="14" t="s">
        <v>17</v>
      </c>
      <c r="AB353" s="14" t="s">
        <v>17</v>
      </c>
      <c r="AC353" s="14" t="s">
        <v>17</v>
      </c>
      <c r="AD353" s="14" t="s">
        <v>17</v>
      </c>
      <c r="AE353" s="14" t="s">
        <v>17</v>
      </c>
    </row>
    <row r="354" spans="1:31">
      <c r="A354" t="s">
        <v>109</v>
      </c>
      <c r="B354" t="s">
        <v>132</v>
      </c>
      <c r="C354" s="216" t="s">
        <v>223</v>
      </c>
      <c r="D354" s="216" t="s">
        <v>223</v>
      </c>
      <c r="E354">
        <v>1978</v>
      </c>
      <c r="F354">
        <v>1</v>
      </c>
      <c r="G354">
        <v>14</v>
      </c>
      <c r="H354">
        <v>35.695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  <c r="Z354" s="14" t="s">
        <v>17</v>
      </c>
      <c r="AA354" s="14" t="s">
        <v>17</v>
      </c>
      <c r="AB354" s="14" t="s">
        <v>17</v>
      </c>
      <c r="AC354" s="14" t="s">
        <v>17</v>
      </c>
      <c r="AD354" s="14" t="s">
        <v>17</v>
      </c>
      <c r="AE354" s="14" t="s">
        <v>17</v>
      </c>
    </row>
    <row r="355" spans="1:31">
      <c r="A355" t="s">
        <v>109</v>
      </c>
      <c r="B355" t="s">
        <v>132</v>
      </c>
      <c r="C355" s="216" t="s">
        <v>223</v>
      </c>
      <c r="D355" s="216" t="s">
        <v>223</v>
      </c>
      <c r="E355">
        <v>1978</v>
      </c>
      <c r="F355">
        <v>2</v>
      </c>
      <c r="G355">
        <v>1</v>
      </c>
      <c r="H355">
        <v>19.239000000000001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  <c r="Z355" s="14" t="s">
        <v>17</v>
      </c>
      <c r="AA355" s="14" t="s">
        <v>17</v>
      </c>
      <c r="AB355" s="14" t="s">
        <v>17</v>
      </c>
      <c r="AC355" s="14" t="s">
        <v>17</v>
      </c>
      <c r="AD355" s="14" t="s">
        <v>17</v>
      </c>
      <c r="AE355" s="14" t="s">
        <v>17</v>
      </c>
    </row>
    <row r="356" spans="1:31">
      <c r="A356" t="s">
        <v>109</v>
      </c>
      <c r="B356" t="s">
        <v>132</v>
      </c>
      <c r="C356" s="216" t="s">
        <v>223</v>
      </c>
      <c r="D356" s="216" t="s">
        <v>223</v>
      </c>
      <c r="E356">
        <v>1978</v>
      </c>
      <c r="F356">
        <v>2</v>
      </c>
      <c r="G356">
        <v>2</v>
      </c>
      <c r="H356">
        <v>21.295999999999999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  <c r="Z356" s="14" t="s">
        <v>17</v>
      </c>
      <c r="AA356" s="14" t="s">
        <v>17</v>
      </c>
      <c r="AB356" s="14" t="s">
        <v>17</v>
      </c>
      <c r="AC356" s="14" t="s">
        <v>17</v>
      </c>
      <c r="AD356" s="14" t="s">
        <v>17</v>
      </c>
      <c r="AE356" s="14" t="s">
        <v>17</v>
      </c>
    </row>
    <row r="357" spans="1:31">
      <c r="A357" t="s">
        <v>109</v>
      </c>
      <c r="B357" t="s">
        <v>132</v>
      </c>
      <c r="C357" s="216" t="s">
        <v>223</v>
      </c>
      <c r="D357" s="216" t="s">
        <v>223</v>
      </c>
      <c r="E357">
        <v>1978</v>
      </c>
      <c r="F357">
        <v>2</v>
      </c>
      <c r="G357">
        <v>3</v>
      </c>
      <c r="H357">
        <v>24.684000000000001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  <c r="Z357" s="14" t="s">
        <v>17</v>
      </c>
      <c r="AA357" s="14" t="s">
        <v>17</v>
      </c>
      <c r="AB357" s="14" t="s">
        <v>17</v>
      </c>
      <c r="AC357" s="14" t="s">
        <v>17</v>
      </c>
      <c r="AD357" s="14" t="s">
        <v>17</v>
      </c>
      <c r="AE357" s="14" t="s">
        <v>17</v>
      </c>
    </row>
    <row r="358" spans="1:31">
      <c r="A358" t="s">
        <v>109</v>
      </c>
      <c r="B358" t="s">
        <v>132</v>
      </c>
      <c r="C358" s="216" t="s">
        <v>223</v>
      </c>
      <c r="D358" s="216" t="s">
        <v>223</v>
      </c>
      <c r="E358">
        <v>1978</v>
      </c>
      <c r="F358">
        <v>2</v>
      </c>
      <c r="G358">
        <v>4</v>
      </c>
      <c r="H358">
        <v>34.243000000000002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  <c r="Z358" s="14" t="s">
        <v>17</v>
      </c>
      <c r="AA358" s="14" t="s">
        <v>17</v>
      </c>
      <c r="AB358" s="14" t="s">
        <v>17</v>
      </c>
      <c r="AC358" s="14" t="s">
        <v>17</v>
      </c>
      <c r="AD358" s="14" t="s">
        <v>17</v>
      </c>
      <c r="AE358" s="14" t="s">
        <v>17</v>
      </c>
    </row>
    <row r="359" spans="1:31">
      <c r="A359" t="s">
        <v>109</v>
      </c>
      <c r="B359" t="s">
        <v>132</v>
      </c>
      <c r="C359" s="216" t="s">
        <v>223</v>
      </c>
      <c r="D359" s="216" t="s">
        <v>223</v>
      </c>
      <c r="E359">
        <v>1978</v>
      </c>
      <c r="F359">
        <v>2</v>
      </c>
      <c r="G359">
        <v>5</v>
      </c>
      <c r="H359">
        <v>38.962000000000003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  <c r="Z359" s="14" t="s">
        <v>17</v>
      </c>
      <c r="AA359" s="14" t="s">
        <v>17</v>
      </c>
      <c r="AB359" s="14" t="s">
        <v>17</v>
      </c>
      <c r="AC359" s="14" t="s">
        <v>17</v>
      </c>
      <c r="AD359" s="14" t="s">
        <v>17</v>
      </c>
      <c r="AE359" s="14" t="s">
        <v>17</v>
      </c>
    </row>
    <row r="360" spans="1:31">
      <c r="A360" t="s">
        <v>109</v>
      </c>
      <c r="B360" t="s">
        <v>132</v>
      </c>
      <c r="C360" s="216" t="s">
        <v>223</v>
      </c>
      <c r="D360" s="216" t="s">
        <v>223</v>
      </c>
      <c r="E360">
        <v>1978</v>
      </c>
      <c r="F360">
        <v>2</v>
      </c>
      <c r="G360">
        <v>6</v>
      </c>
      <c r="H360">
        <v>44.164999999999999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  <c r="Z360" s="14" t="s">
        <v>17</v>
      </c>
      <c r="AA360" s="14" t="s">
        <v>17</v>
      </c>
      <c r="AB360" s="14" t="s">
        <v>17</v>
      </c>
      <c r="AC360" s="14" t="s">
        <v>17</v>
      </c>
      <c r="AD360" s="14" t="s">
        <v>17</v>
      </c>
      <c r="AE360" s="14" t="s">
        <v>17</v>
      </c>
    </row>
    <row r="361" spans="1:31">
      <c r="A361" t="s">
        <v>109</v>
      </c>
      <c r="B361" t="s">
        <v>132</v>
      </c>
      <c r="C361" s="216" t="s">
        <v>223</v>
      </c>
      <c r="D361" s="216" t="s">
        <v>223</v>
      </c>
      <c r="E361">
        <v>1978</v>
      </c>
      <c r="F361">
        <v>2</v>
      </c>
      <c r="G361">
        <v>7</v>
      </c>
      <c r="H361">
        <v>50.698999999999998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  <c r="Z361" s="14" t="s">
        <v>17</v>
      </c>
      <c r="AA361" s="14" t="s">
        <v>17</v>
      </c>
      <c r="AB361" s="14" t="s">
        <v>17</v>
      </c>
      <c r="AC361" s="14" t="s">
        <v>17</v>
      </c>
      <c r="AD361" s="14" t="s">
        <v>17</v>
      </c>
      <c r="AE361" s="14" t="s">
        <v>17</v>
      </c>
    </row>
    <row r="362" spans="1:31">
      <c r="A362" t="s">
        <v>109</v>
      </c>
      <c r="B362" t="s">
        <v>132</v>
      </c>
      <c r="C362" s="216" t="s">
        <v>223</v>
      </c>
      <c r="D362" s="216" t="s">
        <v>223</v>
      </c>
      <c r="E362">
        <v>1978</v>
      </c>
      <c r="F362">
        <v>2</v>
      </c>
      <c r="G362">
        <v>8</v>
      </c>
      <c r="H362">
        <v>36.420999999999999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  <c r="Z362" s="14" t="s">
        <v>17</v>
      </c>
      <c r="AA362" s="14" t="s">
        <v>17</v>
      </c>
      <c r="AB362" s="14" t="s">
        <v>17</v>
      </c>
      <c r="AC362" s="14" t="s">
        <v>17</v>
      </c>
      <c r="AD362" s="14" t="s">
        <v>17</v>
      </c>
      <c r="AE362" s="14" t="s">
        <v>17</v>
      </c>
    </row>
    <row r="363" spans="1:31">
      <c r="A363" t="s">
        <v>109</v>
      </c>
      <c r="B363" t="s">
        <v>132</v>
      </c>
      <c r="C363" s="216" t="s">
        <v>223</v>
      </c>
      <c r="D363" s="216" t="s">
        <v>223</v>
      </c>
      <c r="E363">
        <v>1978</v>
      </c>
      <c r="F363">
        <v>2</v>
      </c>
      <c r="G363">
        <v>9</v>
      </c>
      <c r="H363">
        <v>42.228999999999999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  <c r="Z363" s="14" t="s">
        <v>17</v>
      </c>
      <c r="AA363" s="14" t="s">
        <v>17</v>
      </c>
      <c r="AB363" s="14" t="s">
        <v>17</v>
      </c>
      <c r="AC363" s="14" t="s">
        <v>17</v>
      </c>
      <c r="AD363" s="14" t="s">
        <v>17</v>
      </c>
      <c r="AE363" s="14" t="s">
        <v>17</v>
      </c>
    </row>
    <row r="364" spans="1:31">
      <c r="A364" t="s">
        <v>109</v>
      </c>
      <c r="B364" t="s">
        <v>132</v>
      </c>
      <c r="C364" s="216" t="s">
        <v>223</v>
      </c>
      <c r="D364" s="216" t="s">
        <v>223</v>
      </c>
      <c r="E364">
        <v>1978</v>
      </c>
      <c r="F364">
        <v>2</v>
      </c>
      <c r="G364">
        <v>10</v>
      </c>
      <c r="H364">
        <v>42.35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  <c r="Z364" s="14" t="s">
        <v>17</v>
      </c>
      <c r="AA364" s="14" t="s">
        <v>17</v>
      </c>
      <c r="AB364" s="14" t="s">
        <v>17</v>
      </c>
      <c r="AC364" s="14" t="s">
        <v>17</v>
      </c>
      <c r="AD364" s="14" t="s">
        <v>17</v>
      </c>
      <c r="AE364" s="14" t="s">
        <v>17</v>
      </c>
    </row>
    <row r="365" spans="1:31">
      <c r="A365" t="s">
        <v>109</v>
      </c>
      <c r="B365" t="s">
        <v>132</v>
      </c>
      <c r="C365" s="216" t="s">
        <v>223</v>
      </c>
      <c r="D365" s="216" t="s">
        <v>223</v>
      </c>
      <c r="E365">
        <v>1978</v>
      </c>
      <c r="F365">
        <v>2</v>
      </c>
      <c r="G365">
        <v>11</v>
      </c>
      <c r="H365">
        <v>39.688000000000002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  <c r="Z365" s="14" t="s">
        <v>17</v>
      </c>
      <c r="AA365" s="14" t="s">
        <v>17</v>
      </c>
      <c r="AB365" s="14" t="s">
        <v>17</v>
      </c>
      <c r="AC365" s="14" t="s">
        <v>17</v>
      </c>
      <c r="AD365" s="14" t="s">
        <v>17</v>
      </c>
      <c r="AE365" s="14" t="s">
        <v>17</v>
      </c>
    </row>
    <row r="366" spans="1:31">
      <c r="A366" t="s">
        <v>109</v>
      </c>
      <c r="B366" t="s">
        <v>132</v>
      </c>
      <c r="C366" s="216" t="s">
        <v>223</v>
      </c>
      <c r="D366" s="216" t="s">
        <v>223</v>
      </c>
      <c r="E366">
        <v>1978</v>
      </c>
      <c r="F366">
        <v>2</v>
      </c>
      <c r="G366">
        <v>12</v>
      </c>
      <c r="H366">
        <v>43.802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  <c r="Z366" s="14" t="s">
        <v>17</v>
      </c>
      <c r="AA366" s="14" t="s">
        <v>17</v>
      </c>
      <c r="AB366" s="14" t="s">
        <v>17</v>
      </c>
      <c r="AC366" s="14" t="s">
        <v>17</v>
      </c>
      <c r="AD366" s="14" t="s">
        <v>17</v>
      </c>
      <c r="AE366" s="14" t="s">
        <v>17</v>
      </c>
    </row>
    <row r="367" spans="1:31">
      <c r="A367" t="s">
        <v>109</v>
      </c>
      <c r="B367" t="s">
        <v>132</v>
      </c>
      <c r="C367" s="216" t="s">
        <v>223</v>
      </c>
      <c r="D367" s="216" t="s">
        <v>223</v>
      </c>
      <c r="E367">
        <v>1978</v>
      </c>
      <c r="F367">
        <v>2</v>
      </c>
      <c r="G367">
        <v>13</v>
      </c>
      <c r="H367">
        <v>51.304000000000002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  <c r="Z367" s="14" t="s">
        <v>17</v>
      </c>
      <c r="AA367" s="14" t="s">
        <v>17</v>
      </c>
      <c r="AB367" s="14" t="s">
        <v>17</v>
      </c>
      <c r="AC367" s="14" t="s">
        <v>17</v>
      </c>
      <c r="AD367" s="14" t="s">
        <v>17</v>
      </c>
      <c r="AE367" s="14" t="s">
        <v>17</v>
      </c>
    </row>
    <row r="368" spans="1:31">
      <c r="A368" t="s">
        <v>109</v>
      </c>
      <c r="B368" t="s">
        <v>132</v>
      </c>
      <c r="C368" s="216" t="s">
        <v>223</v>
      </c>
      <c r="D368" s="216" t="s">
        <v>223</v>
      </c>
      <c r="E368">
        <v>1978</v>
      </c>
      <c r="F368">
        <v>2</v>
      </c>
      <c r="G368">
        <v>14</v>
      </c>
      <c r="H368">
        <v>37.752000000000002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  <c r="Z368" s="14" t="s">
        <v>17</v>
      </c>
      <c r="AA368" s="14" t="s">
        <v>17</v>
      </c>
      <c r="AB368" s="14" t="s">
        <v>17</v>
      </c>
      <c r="AC368" s="14" t="s">
        <v>17</v>
      </c>
      <c r="AD368" s="14" t="s">
        <v>17</v>
      </c>
      <c r="AE368" s="14" t="s">
        <v>17</v>
      </c>
    </row>
    <row r="369" spans="1:31">
      <c r="A369" t="s">
        <v>109</v>
      </c>
      <c r="B369" t="s">
        <v>132</v>
      </c>
      <c r="C369" s="216" t="s">
        <v>223</v>
      </c>
      <c r="D369" s="216" t="s">
        <v>223</v>
      </c>
      <c r="E369">
        <v>1978</v>
      </c>
      <c r="F369">
        <v>3</v>
      </c>
      <c r="G369">
        <v>1</v>
      </c>
      <c r="H369">
        <v>20.327999999999999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  <c r="Z369" s="14" t="s">
        <v>17</v>
      </c>
      <c r="AA369" s="14" t="s">
        <v>17</v>
      </c>
      <c r="AB369" s="14" t="s">
        <v>17</v>
      </c>
      <c r="AC369" s="14" t="s">
        <v>17</v>
      </c>
      <c r="AD369" s="14" t="s">
        <v>17</v>
      </c>
      <c r="AE369" s="14" t="s">
        <v>17</v>
      </c>
    </row>
    <row r="370" spans="1:31">
      <c r="A370" t="s">
        <v>109</v>
      </c>
      <c r="B370" t="s">
        <v>132</v>
      </c>
      <c r="C370" s="216" t="s">
        <v>223</v>
      </c>
      <c r="D370" s="216" t="s">
        <v>223</v>
      </c>
      <c r="E370">
        <v>1978</v>
      </c>
      <c r="F370">
        <v>3</v>
      </c>
      <c r="G370">
        <v>2</v>
      </c>
      <c r="H370">
        <v>21.658999999999999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  <c r="Z370" s="14" t="s">
        <v>17</v>
      </c>
      <c r="AA370" s="14" t="s">
        <v>17</v>
      </c>
      <c r="AB370" s="14" t="s">
        <v>17</v>
      </c>
      <c r="AC370" s="14" t="s">
        <v>17</v>
      </c>
      <c r="AD370" s="14" t="s">
        <v>17</v>
      </c>
      <c r="AE370" s="14" t="s">
        <v>17</v>
      </c>
    </row>
    <row r="371" spans="1:31">
      <c r="A371" t="s">
        <v>109</v>
      </c>
      <c r="B371" t="s">
        <v>132</v>
      </c>
      <c r="C371" s="216" t="s">
        <v>223</v>
      </c>
      <c r="D371" s="216" t="s">
        <v>223</v>
      </c>
      <c r="E371">
        <v>1978</v>
      </c>
      <c r="F371">
        <v>3</v>
      </c>
      <c r="G371">
        <v>3</v>
      </c>
      <c r="H371">
        <v>27.466999999999999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  <c r="Z371" s="14" t="s">
        <v>17</v>
      </c>
      <c r="AA371" s="14" t="s">
        <v>17</v>
      </c>
      <c r="AB371" s="14" t="s">
        <v>17</v>
      </c>
      <c r="AC371" s="14" t="s">
        <v>17</v>
      </c>
      <c r="AD371" s="14" t="s">
        <v>17</v>
      </c>
      <c r="AE371" s="14" t="s">
        <v>17</v>
      </c>
    </row>
    <row r="372" spans="1:31">
      <c r="A372" t="s">
        <v>109</v>
      </c>
      <c r="B372" t="s">
        <v>132</v>
      </c>
      <c r="C372" s="216" t="s">
        <v>223</v>
      </c>
      <c r="D372" s="216" t="s">
        <v>223</v>
      </c>
      <c r="E372">
        <v>1978</v>
      </c>
      <c r="F372">
        <v>3</v>
      </c>
      <c r="G372">
        <v>4</v>
      </c>
      <c r="H372">
        <v>34.484999999999999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  <c r="Z372" s="14" t="s">
        <v>17</v>
      </c>
      <c r="AA372" s="14" t="s">
        <v>17</v>
      </c>
      <c r="AB372" s="14" t="s">
        <v>17</v>
      </c>
      <c r="AC372" s="14" t="s">
        <v>17</v>
      </c>
      <c r="AD372" s="14" t="s">
        <v>17</v>
      </c>
      <c r="AE372" s="14" t="s">
        <v>17</v>
      </c>
    </row>
    <row r="373" spans="1:31">
      <c r="A373" t="s">
        <v>109</v>
      </c>
      <c r="B373" t="s">
        <v>132</v>
      </c>
      <c r="C373" s="216" t="s">
        <v>223</v>
      </c>
      <c r="D373" s="216" t="s">
        <v>223</v>
      </c>
      <c r="E373">
        <v>1978</v>
      </c>
      <c r="F373">
        <v>3</v>
      </c>
      <c r="G373">
        <v>5</v>
      </c>
      <c r="H373">
        <v>36.542000000000002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  <c r="Z373" s="14" t="s">
        <v>17</v>
      </c>
      <c r="AA373" s="14" t="s">
        <v>17</v>
      </c>
      <c r="AB373" s="14" t="s">
        <v>17</v>
      </c>
      <c r="AC373" s="14" t="s">
        <v>17</v>
      </c>
      <c r="AD373" s="14" t="s">
        <v>17</v>
      </c>
      <c r="AE373" s="14" t="s">
        <v>17</v>
      </c>
    </row>
    <row r="374" spans="1:31">
      <c r="A374" t="s">
        <v>109</v>
      </c>
      <c r="B374" t="s">
        <v>132</v>
      </c>
      <c r="C374" s="216" t="s">
        <v>223</v>
      </c>
      <c r="D374" s="216" t="s">
        <v>223</v>
      </c>
      <c r="E374">
        <v>1978</v>
      </c>
      <c r="F374">
        <v>3</v>
      </c>
      <c r="G374">
        <v>6</v>
      </c>
      <c r="H374">
        <v>45.496000000000002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  <c r="Z374" s="14" t="s">
        <v>17</v>
      </c>
      <c r="AA374" s="14" t="s">
        <v>17</v>
      </c>
      <c r="AB374" s="14" t="s">
        <v>17</v>
      </c>
      <c r="AC374" s="14" t="s">
        <v>17</v>
      </c>
      <c r="AD374" s="14" t="s">
        <v>17</v>
      </c>
      <c r="AE374" s="14" t="s">
        <v>17</v>
      </c>
    </row>
    <row r="375" spans="1:31">
      <c r="A375" t="s">
        <v>109</v>
      </c>
      <c r="B375" t="s">
        <v>132</v>
      </c>
      <c r="C375" s="216" t="s">
        <v>223</v>
      </c>
      <c r="D375" s="216" t="s">
        <v>223</v>
      </c>
      <c r="E375">
        <v>1978</v>
      </c>
      <c r="F375">
        <v>3</v>
      </c>
      <c r="G375">
        <v>7</v>
      </c>
      <c r="H375">
        <v>14.52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  <c r="Z375" s="14" t="s">
        <v>17</v>
      </c>
      <c r="AA375" s="14" t="s">
        <v>17</v>
      </c>
      <c r="AB375" s="14" t="s">
        <v>17</v>
      </c>
      <c r="AC375" s="14" t="s">
        <v>17</v>
      </c>
      <c r="AD375" s="14" t="s">
        <v>17</v>
      </c>
      <c r="AE375" s="14" t="s">
        <v>17</v>
      </c>
    </row>
    <row r="376" spans="1:31">
      <c r="A376" t="s">
        <v>109</v>
      </c>
      <c r="B376" t="s">
        <v>132</v>
      </c>
      <c r="C376" s="216" t="s">
        <v>223</v>
      </c>
      <c r="D376" s="216" t="s">
        <v>223</v>
      </c>
      <c r="E376">
        <v>1978</v>
      </c>
      <c r="F376">
        <v>3</v>
      </c>
      <c r="G376">
        <v>8</v>
      </c>
      <c r="H376">
        <v>40.171999999999997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  <c r="Z376" s="14" t="s">
        <v>17</v>
      </c>
      <c r="AA376" s="14" t="s">
        <v>17</v>
      </c>
      <c r="AB376" s="14" t="s">
        <v>17</v>
      </c>
      <c r="AC376" s="14" t="s">
        <v>17</v>
      </c>
      <c r="AD376" s="14" t="s">
        <v>17</v>
      </c>
      <c r="AE376" s="14" t="s">
        <v>17</v>
      </c>
    </row>
    <row r="377" spans="1:31">
      <c r="A377" t="s">
        <v>109</v>
      </c>
      <c r="B377" t="s">
        <v>132</v>
      </c>
      <c r="C377" s="216" t="s">
        <v>223</v>
      </c>
      <c r="D377" s="216" t="s">
        <v>223</v>
      </c>
      <c r="E377">
        <v>1978</v>
      </c>
      <c r="F377">
        <v>3</v>
      </c>
      <c r="G377">
        <v>9</v>
      </c>
      <c r="H377">
        <v>21.175000000000001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  <c r="Z377" s="14" t="s">
        <v>17</v>
      </c>
      <c r="AA377" s="14" t="s">
        <v>17</v>
      </c>
      <c r="AB377" s="14" t="s">
        <v>17</v>
      </c>
      <c r="AC377" s="14" t="s">
        <v>17</v>
      </c>
      <c r="AD377" s="14" t="s">
        <v>17</v>
      </c>
      <c r="AE377" s="14" t="s">
        <v>17</v>
      </c>
    </row>
    <row r="378" spans="1:31">
      <c r="A378" t="s">
        <v>109</v>
      </c>
      <c r="B378" t="s">
        <v>132</v>
      </c>
      <c r="C378" s="216" t="s">
        <v>223</v>
      </c>
      <c r="D378" s="216" t="s">
        <v>223</v>
      </c>
      <c r="E378">
        <v>1978</v>
      </c>
      <c r="F378">
        <v>3</v>
      </c>
      <c r="G378">
        <v>10</v>
      </c>
      <c r="H378">
        <v>37.389000000000003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  <c r="Z378" s="14" t="s">
        <v>17</v>
      </c>
      <c r="AA378" s="14" t="s">
        <v>17</v>
      </c>
      <c r="AB378" s="14" t="s">
        <v>17</v>
      </c>
      <c r="AC378" s="14" t="s">
        <v>17</v>
      </c>
      <c r="AD378" s="14" t="s">
        <v>17</v>
      </c>
      <c r="AE378" s="14" t="s">
        <v>17</v>
      </c>
    </row>
    <row r="379" spans="1:31">
      <c r="A379" t="s">
        <v>109</v>
      </c>
      <c r="B379" t="s">
        <v>132</v>
      </c>
      <c r="C379" s="216" t="s">
        <v>223</v>
      </c>
      <c r="D379" s="216" t="s">
        <v>223</v>
      </c>
      <c r="E379">
        <v>1978</v>
      </c>
      <c r="F379">
        <v>3</v>
      </c>
      <c r="G379">
        <v>11</v>
      </c>
      <c r="H379">
        <v>38.478000000000002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  <c r="Z379" s="14" t="s">
        <v>17</v>
      </c>
      <c r="AA379" s="14" t="s">
        <v>17</v>
      </c>
      <c r="AB379" s="14" t="s">
        <v>17</v>
      </c>
      <c r="AC379" s="14" t="s">
        <v>17</v>
      </c>
      <c r="AD379" s="14" t="s">
        <v>17</v>
      </c>
      <c r="AE379" s="14" t="s">
        <v>17</v>
      </c>
    </row>
    <row r="380" spans="1:31">
      <c r="A380" t="s">
        <v>109</v>
      </c>
      <c r="B380" t="s">
        <v>132</v>
      </c>
      <c r="C380" s="216" t="s">
        <v>223</v>
      </c>
      <c r="D380" s="216" t="s">
        <v>223</v>
      </c>
      <c r="E380">
        <v>1978</v>
      </c>
      <c r="F380">
        <v>3</v>
      </c>
      <c r="G380">
        <v>12</v>
      </c>
      <c r="H380">
        <v>38.115000000000002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  <c r="Z380" s="14" t="s">
        <v>17</v>
      </c>
      <c r="AA380" s="14" t="s">
        <v>17</v>
      </c>
      <c r="AB380" s="14" t="s">
        <v>17</v>
      </c>
      <c r="AC380" s="14" t="s">
        <v>17</v>
      </c>
      <c r="AD380" s="14" t="s">
        <v>17</v>
      </c>
      <c r="AE380" s="14" t="s">
        <v>17</v>
      </c>
    </row>
    <row r="381" spans="1:31">
      <c r="A381" t="s">
        <v>109</v>
      </c>
      <c r="B381" t="s">
        <v>132</v>
      </c>
      <c r="C381" s="216" t="s">
        <v>223</v>
      </c>
      <c r="D381" s="216" t="s">
        <v>223</v>
      </c>
      <c r="E381">
        <v>1978</v>
      </c>
      <c r="F381">
        <v>3</v>
      </c>
      <c r="G381">
        <v>13</v>
      </c>
      <c r="H381">
        <v>45.859000000000002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  <c r="Z381" s="14" t="s">
        <v>17</v>
      </c>
      <c r="AA381" s="14" t="s">
        <v>17</v>
      </c>
      <c r="AB381" s="14" t="s">
        <v>17</v>
      </c>
      <c r="AC381" s="14" t="s">
        <v>17</v>
      </c>
      <c r="AD381" s="14" t="s">
        <v>17</v>
      </c>
      <c r="AE381" s="14" t="s">
        <v>17</v>
      </c>
    </row>
    <row r="382" spans="1:31">
      <c r="A382" t="s">
        <v>109</v>
      </c>
      <c r="B382" t="s">
        <v>132</v>
      </c>
      <c r="C382" s="216" t="s">
        <v>223</v>
      </c>
      <c r="D382" s="216" t="s">
        <v>223</v>
      </c>
      <c r="E382">
        <v>1978</v>
      </c>
      <c r="F382">
        <v>3</v>
      </c>
      <c r="G382">
        <v>14</v>
      </c>
      <c r="H382">
        <v>39.325000000000003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  <c r="Z382" s="14" t="s">
        <v>17</v>
      </c>
      <c r="AA382" s="14" t="s">
        <v>17</v>
      </c>
      <c r="AB382" s="14" t="s">
        <v>17</v>
      </c>
      <c r="AC382" s="14" t="s">
        <v>17</v>
      </c>
      <c r="AD382" s="14" t="s">
        <v>17</v>
      </c>
      <c r="AE382" s="14" t="s">
        <v>17</v>
      </c>
    </row>
    <row r="383" spans="1:31">
      <c r="A383" t="s">
        <v>109</v>
      </c>
      <c r="B383" t="s">
        <v>132</v>
      </c>
      <c r="C383" s="216" t="s">
        <v>223</v>
      </c>
      <c r="D383" s="216" t="s">
        <v>223</v>
      </c>
      <c r="E383">
        <v>1978</v>
      </c>
      <c r="F383">
        <v>4</v>
      </c>
      <c r="G383">
        <v>1</v>
      </c>
      <c r="H383">
        <v>23.474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  <c r="Z383" s="14" t="s">
        <v>17</v>
      </c>
      <c r="AA383" s="14" t="s">
        <v>17</v>
      </c>
      <c r="AB383" s="14" t="s">
        <v>17</v>
      </c>
      <c r="AC383" s="14" t="s">
        <v>17</v>
      </c>
      <c r="AD383" s="14" t="s">
        <v>17</v>
      </c>
      <c r="AE383" s="14" t="s">
        <v>17</v>
      </c>
    </row>
    <row r="384" spans="1:31">
      <c r="A384" t="s">
        <v>109</v>
      </c>
      <c r="B384" t="s">
        <v>132</v>
      </c>
      <c r="C384" s="216" t="s">
        <v>223</v>
      </c>
      <c r="D384" s="216" t="s">
        <v>223</v>
      </c>
      <c r="E384">
        <v>1978</v>
      </c>
      <c r="F384">
        <v>4</v>
      </c>
      <c r="G384">
        <v>2</v>
      </c>
      <c r="H384">
        <v>21.658999999999999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  <c r="Z384" s="14" t="s">
        <v>17</v>
      </c>
      <c r="AA384" s="14" t="s">
        <v>17</v>
      </c>
      <c r="AB384" s="14" t="s">
        <v>17</v>
      </c>
      <c r="AC384" s="14" t="s">
        <v>17</v>
      </c>
      <c r="AD384" s="14" t="s">
        <v>17</v>
      </c>
      <c r="AE384" s="14" t="s">
        <v>17</v>
      </c>
    </row>
    <row r="385" spans="1:31">
      <c r="A385" t="s">
        <v>109</v>
      </c>
      <c r="B385" t="s">
        <v>132</v>
      </c>
      <c r="C385" s="216" t="s">
        <v>223</v>
      </c>
      <c r="D385" s="216" t="s">
        <v>223</v>
      </c>
      <c r="E385">
        <v>1978</v>
      </c>
      <c r="F385">
        <v>4</v>
      </c>
      <c r="G385">
        <v>3</v>
      </c>
      <c r="H385">
        <v>31.46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  <c r="Z385" s="14" t="s">
        <v>17</v>
      </c>
      <c r="AA385" s="14" t="s">
        <v>17</v>
      </c>
      <c r="AB385" s="14" t="s">
        <v>17</v>
      </c>
      <c r="AC385" s="14" t="s">
        <v>17</v>
      </c>
      <c r="AD385" s="14" t="s">
        <v>17</v>
      </c>
      <c r="AE385" s="14" t="s">
        <v>17</v>
      </c>
    </row>
    <row r="386" spans="1:31">
      <c r="A386" t="s">
        <v>109</v>
      </c>
      <c r="B386" t="s">
        <v>132</v>
      </c>
      <c r="C386" s="216" t="s">
        <v>223</v>
      </c>
      <c r="D386" s="216" t="s">
        <v>223</v>
      </c>
      <c r="E386">
        <v>1978</v>
      </c>
      <c r="F386">
        <v>4</v>
      </c>
      <c r="G386">
        <v>4</v>
      </c>
      <c r="H386">
        <v>35.090000000000003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  <c r="Z386" s="14" t="s">
        <v>17</v>
      </c>
      <c r="AA386" s="14" t="s">
        <v>17</v>
      </c>
      <c r="AB386" s="14" t="s">
        <v>17</v>
      </c>
      <c r="AC386" s="14" t="s">
        <v>17</v>
      </c>
      <c r="AD386" s="14" t="s">
        <v>17</v>
      </c>
      <c r="AE386" s="14" t="s">
        <v>17</v>
      </c>
    </row>
    <row r="387" spans="1:31">
      <c r="A387" t="s">
        <v>109</v>
      </c>
      <c r="B387" t="s">
        <v>132</v>
      </c>
      <c r="C387" s="216" t="s">
        <v>223</v>
      </c>
      <c r="D387" s="216" t="s">
        <v>223</v>
      </c>
      <c r="E387">
        <v>1978</v>
      </c>
      <c r="F387">
        <v>4</v>
      </c>
      <c r="G387">
        <v>5</v>
      </c>
      <c r="H387">
        <v>44.164999999999999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  <c r="Z387" s="14" t="s">
        <v>17</v>
      </c>
      <c r="AA387" s="14" t="s">
        <v>17</v>
      </c>
      <c r="AB387" s="14" t="s">
        <v>17</v>
      </c>
      <c r="AC387" s="14" t="s">
        <v>17</v>
      </c>
      <c r="AD387" s="14" t="s">
        <v>17</v>
      </c>
      <c r="AE387" s="14" t="s">
        <v>17</v>
      </c>
    </row>
    <row r="388" spans="1:31">
      <c r="A388" t="s">
        <v>109</v>
      </c>
      <c r="B388" t="s">
        <v>132</v>
      </c>
      <c r="C388" s="216" t="s">
        <v>223</v>
      </c>
      <c r="D388" s="216" t="s">
        <v>223</v>
      </c>
      <c r="E388">
        <v>1978</v>
      </c>
      <c r="F388">
        <v>4</v>
      </c>
      <c r="G388">
        <v>6</v>
      </c>
      <c r="H388">
        <v>44.77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  <c r="Z388" s="14" t="s">
        <v>17</v>
      </c>
      <c r="AA388" s="14" t="s">
        <v>17</v>
      </c>
      <c r="AB388" s="14" t="s">
        <v>17</v>
      </c>
      <c r="AC388" s="14" t="s">
        <v>17</v>
      </c>
      <c r="AD388" s="14" t="s">
        <v>17</v>
      </c>
      <c r="AE388" s="14" t="s">
        <v>17</v>
      </c>
    </row>
    <row r="389" spans="1:31">
      <c r="A389" t="s">
        <v>109</v>
      </c>
      <c r="B389" t="s">
        <v>132</v>
      </c>
      <c r="C389" s="216" t="s">
        <v>223</v>
      </c>
      <c r="D389" s="216" t="s">
        <v>223</v>
      </c>
      <c r="E389">
        <v>1978</v>
      </c>
      <c r="F389">
        <v>4</v>
      </c>
      <c r="G389">
        <v>7</v>
      </c>
      <c r="H389">
        <v>46.585000000000001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  <c r="Z389" s="14" t="s">
        <v>17</v>
      </c>
      <c r="AA389" s="14" t="s">
        <v>17</v>
      </c>
      <c r="AB389" s="14" t="s">
        <v>17</v>
      </c>
      <c r="AC389" s="14" t="s">
        <v>17</v>
      </c>
      <c r="AD389" s="14" t="s">
        <v>17</v>
      </c>
      <c r="AE389" s="14" t="s">
        <v>17</v>
      </c>
    </row>
    <row r="390" spans="1:31">
      <c r="A390" t="s">
        <v>109</v>
      </c>
      <c r="B390" t="s">
        <v>132</v>
      </c>
      <c r="C390" s="216" t="s">
        <v>223</v>
      </c>
      <c r="D390" s="216" t="s">
        <v>223</v>
      </c>
      <c r="E390">
        <v>1978</v>
      </c>
      <c r="F390">
        <v>4</v>
      </c>
      <c r="G390">
        <v>8</v>
      </c>
      <c r="H390">
        <v>41.381999999999998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  <c r="Z390" s="14" t="s">
        <v>17</v>
      </c>
      <c r="AA390" s="14" t="s">
        <v>17</v>
      </c>
      <c r="AB390" s="14" t="s">
        <v>17</v>
      </c>
      <c r="AC390" s="14" t="s">
        <v>17</v>
      </c>
      <c r="AD390" s="14" t="s">
        <v>17</v>
      </c>
      <c r="AE390" s="14" t="s">
        <v>17</v>
      </c>
    </row>
    <row r="391" spans="1:31">
      <c r="A391" t="s">
        <v>109</v>
      </c>
      <c r="B391" t="s">
        <v>132</v>
      </c>
      <c r="C391" s="216" t="s">
        <v>223</v>
      </c>
      <c r="D391" s="216" t="s">
        <v>223</v>
      </c>
      <c r="E391">
        <v>1978</v>
      </c>
      <c r="F391">
        <v>4</v>
      </c>
      <c r="G391">
        <v>9</v>
      </c>
      <c r="H391">
        <v>38.235999999999997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  <c r="Z391" s="14" t="s">
        <v>17</v>
      </c>
      <c r="AA391" s="14" t="s">
        <v>17</v>
      </c>
      <c r="AB391" s="14" t="s">
        <v>17</v>
      </c>
      <c r="AC391" s="14" t="s">
        <v>17</v>
      </c>
      <c r="AD391" s="14" t="s">
        <v>17</v>
      </c>
      <c r="AE391" s="14" t="s">
        <v>17</v>
      </c>
    </row>
    <row r="392" spans="1:31">
      <c r="A392" t="s">
        <v>109</v>
      </c>
      <c r="B392" t="s">
        <v>132</v>
      </c>
      <c r="C392" s="216" t="s">
        <v>223</v>
      </c>
      <c r="D392" s="216" t="s">
        <v>223</v>
      </c>
      <c r="E392">
        <v>1978</v>
      </c>
      <c r="F392">
        <v>4</v>
      </c>
      <c r="G392">
        <v>10</v>
      </c>
      <c r="H392">
        <v>36.662999999999997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  <c r="Z392" s="14" t="s">
        <v>17</v>
      </c>
      <c r="AA392" s="14" t="s">
        <v>17</v>
      </c>
      <c r="AB392" s="14" t="s">
        <v>17</v>
      </c>
      <c r="AC392" s="14" t="s">
        <v>17</v>
      </c>
      <c r="AD392" s="14" t="s">
        <v>17</v>
      </c>
      <c r="AE392" s="14" t="s">
        <v>17</v>
      </c>
    </row>
    <row r="393" spans="1:31">
      <c r="A393" t="s">
        <v>109</v>
      </c>
      <c r="B393" t="s">
        <v>132</v>
      </c>
      <c r="C393" s="216" t="s">
        <v>223</v>
      </c>
      <c r="D393" s="216" t="s">
        <v>223</v>
      </c>
      <c r="E393">
        <v>1978</v>
      </c>
      <c r="F393">
        <v>4</v>
      </c>
      <c r="G393">
        <v>11</v>
      </c>
      <c r="H393">
        <v>41.624000000000002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  <c r="Z393" s="14" t="s">
        <v>17</v>
      </c>
      <c r="AA393" s="14" t="s">
        <v>17</v>
      </c>
      <c r="AB393" s="14" t="s">
        <v>17</v>
      </c>
      <c r="AC393" s="14" t="s">
        <v>17</v>
      </c>
      <c r="AD393" s="14" t="s">
        <v>17</v>
      </c>
      <c r="AE393" s="14" t="s">
        <v>17</v>
      </c>
    </row>
    <row r="394" spans="1:31">
      <c r="A394" t="s">
        <v>109</v>
      </c>
      <c r="B394" t="s">
        <v>132</v>
      </c>
      <c r="C394" s="216" t="s">
        <v>223</v>
      </c>
      <c r="D394" s="216" t="s">
        <v>223</v>
      </c>
      <c r="E394">
        <v>1978</v>
      </c>
      <c r="F394">
        <v>4</v>
      </c>
      <c r="G394">
        <v>12</v>
      </c>
      <c r="H394">
        <v>39.567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  <c r="Z394" s="14" t="s">
        <v>17</v>
      </c>
      <c r="AA394" s="14" t="s">
        <v>17</v>
      </c>
      <c r="AB394" s="14" t="s">
        <v>17</v>
      </c>
      <c r="AC394" s="14" t="s">
        <v>17</v>
      </c>
      <c r="AD394" s="14" t="s">
        <v>17</v>
      </c>
      <c r="AE394" s="14" t="s">
        <v>17</v>
      </c>
    </row>
    <row r="395" spans="1:31">
      <c r="A395" t="s">
        <v>109</v>
      </c>
      <c r="B395" t="s">
        <v>132</v>
      </c>
      <c r="C395" s="216" t="s">
        <v>223</v>
      </c>
      <c r="D395" s="216" t="s">
        <v>223</v>
      </c>
      <c r="E395">
        <v>1978</v>
      </c>
      <c r="F395">
        <v>4</v>
      </c>
      <c r="G395">
        <v>13</v>
      </c>
      <c r="H395">
        <v>47.673999999999999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  <c r="Z395" s="14" t="s">
        <v>17</v>
      </c>
      <c r="AA395" s="14" t="s">
        <v>17</v>
      </c>
      <c r="AB395" s="14" t="s">
        <v>17</v>
      </c>
      <c r="AC395" s="14" t="s">
        <v>17</v>
      </c>
      <c r="AD395" s="14" t="s">
        <v>17</v>
      </c>
      <c r="AE395" s="14" t="s">
        <v>17</v>
      </c>
    </row>
    <row r="396" spans="1:31">
      <c r="A396" t="s">
        <v>109</v>
      </c>
      <c r="B396" t="s">
        <v>132</v>
      </c>
      <c r="C396" s="216" t="s">
        <v>223</v>
      </c>
      <c r="D396" s="216" t="s">
        <v>223</v>
      </c>
      <c r="E396">
        <v>1978</v>
      </c>
      <c r="F396">
        <v>4</v>
      </c>
      <c r="G396">
        <v>14</v>
      </c>
      <c r="H396">
        <v>42.35</v>
      </c>
      <c r="I396" t="s">
        <v>17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  <c r="Z396" s="14" t="s">
        <v>17</v>
      </c>
      <c r="AA396" s="14" t="s">
        <v>17</v>
      </c>
      <c r="AB396" s="14" t="s">
        <v>17</v>
      </c>
      <c r="AC396" s="14" t="s">
        <v>17</v>
      </c>
      <c r="AD396" s="14" t="s">
        <v>17</v>
      </c>
      <c r="AE396" s="14" t="s">
        <v>17</v>
      </c>
    </row>
    <row r="397" spans="1:31">
      <c r="A397" t="s">
        <v>109</v>
      </c>
      <c r="B397" t="s">
        <v>130</v>
      </c>
      <c r="C397" s="216" t="s">
        <v>223</v>
      </c>
      <c r="D397" s="216" t="s">
        <v>223</v>
      </c>
      <c r="E397">
        <v>1979</v>
      </c>
      <c r="F397">
        <v>1</v>
      </c>
      <c r="G397">
        <v>1</v>
      </c>
      <c r="H397">
        <v>38.22</v>
      </c>
      <c r="I397">
        <v>2.68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  <c r="Z397" s="14" t="s">
        <v>17</v>
      </c>
      <c r="AA397" s="14" t="s">
        <v>17</v>
      </c>
      <c r="AB397" s="14" t="s">
        <v>17</v>
      </c>
      <c r="AC397" s="14" t="s">
        <v>17</v>
      </c>
      <c r="AD397" s="14" t="s">
        <v>17</v>
      </c>
      <c r="AE397" s="14" t="s">
        <v>17</v>
      </c>
    </row>
    <row r="398" spans="1:31">
      <c r="A398" t="s">
        <v>109</v>
      </c>
      <c r="B398" t="s">
        <v>130</v>
      </c>
      <c r="C398" s="216" t="s">
        <v>223</v>
      </c>
      <c r="D398" s="216" t="s">
        <v>223</v>
      </c>
      <c r="E398">
        <v>1979</v>
      </c>
      <c r="F398">
        <v>1</v>
      </c>
      <c r="G398">
        <v>2</v>
      </c>
      <c r="H398">
        <v>25.48</v>
      </c>
      <c r="I398">
        <v>1.8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  <c r="Z398" s="14" t="s">
        <v>17</v>
      </c>
      <c r="AA398" s="14" t="s">
        <v>17</v>
      </c>
      <c r="AB398" s="14" t="s">
        <v>17</v>
      </c>
      <c r="AC398" s="14" t="s">
        <v>17</v>
      </c>
      <c r="AD398" s="14" t="s">
        <v>17</v>
      </c>
      <c r="AE398" s="14" t="s">
        <v>17</v>
      </c>
    </row>
    <row r="399" spans="1:31">
      <c r="A399" t="s">
        <v>109</v>
      </c>
      <c r="B399" t="s">
        <v>130</v>
      </c>
      <c r="C399" s="216" t="s">
        <v>223</v>
      </c>
      <c r="D399" s="216" t="s">
        <v>223</v>
      </c>
      <c r="E399">
        <v>1979</v>
      </c>
      <c r="F399">
        <v>1</v>
      </c>
      <c r="G399">
        <v>3</v>
      </c>
      <c r="H399">
        <v>43.68</v>
      </c>
      <c r="I399">
        <v>2.27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  <c r="Z399" s="14" t="s">
        <v>17</v>
      </c>
      <c r="AA399" s="14" t="s">
        <v>17</v>
      </c>
      <c r="AB399" s="14" t="s">
        <v>17</v>
      </c>
      <c r="AC399" s="14" t="s">
        <v>17</v>
      </c>
      <c r="AD399" s="14" t="s">
        <v>17</v>
      </c>
      <c r="AE399" s="14" t="s">
        <v>17</v>
      </c>
    </row>
    <row r="400" spans="1:31">
      <c r="A400" t="s">
        <v>109</v>
      </c>
      <c r="B400" t="s">
        <v>130</v>
      </c>
      <c r="C400" s="216" t="s">
        <v>223</v>
      </c>
      <c r="D400" s="216" t="s">
        <v>223</v>
      </c>
      <c r="E400">
        <v>1979</v>
      </c>
      <c r="F400">
        <v>1</v>
      </c>
      <c r="G400">
        <v>4</v>
      </c>
      <c r="H400">
        <v>29.48</v>
      </c>
      <c r="I400">
        <v>1.64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  <c r="Z400" s="14" t="s">
        <v>17</v>
      </c>
      <c r="AA400" s="14" t="s">
        <v>17</v>
      </c>
      <c r="AB400" s="14" t="s">
        <v>17</v>
      </c>
      <c r="AC400" s="14" t="s">
        <v>17</v>
      </c>
      <c r="AD400" s="14" t="s">
        <v>17</v>
      </c>
      <c r="AE400" s="14" t="s">
        <v>17</v>
      </c>
    </row>
    <row r="401" spans="1:31">
      <c r="A401" t="s">
        <v>109</v>
      </c>
      <c r="B401" t="s">
        <v>130</v>
      </c>
      <c r="C401" s="216" t="s">
        <v>223</v>
      </c>
      <c r="D401" s="216" t="s">
        <v>223</v>
      </c>
      <c r="E401">
        <v>1979</v>
      </c>
      <c r="F401">
        <v>1</v>
      </c>
      <c r="G401">
        <v>5</v>
      </c>
      <c r="H401">
        <v>29.12</v>
      </c>
      <c r="I401">
        <v>1.75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  <c r="Z401" s="14" t="s">
        <v>17</v>
      </c>
      <c r="AA401" s="14" t="s">
        <v>17</v>
      </c>
      <c r="AB401" s="14" t="s">
        <v>17</v>
      </c>
      <c r="AC401" s="14" t="s">
        <v>17</v>
      </c>
      <c r="AD401" s="14" t="s">
        <v>17</v>
      </c>
      <c r="AE401" s="14" t="s">
        <v>17</v>
      </c>
    </row>
    <row r="402" spans="1:31">
      <c r="A402" t="s">
        <v>109</v>
      </c>
      <c r="B402" t="s">
        <v>130</v>
      </c>
      <c r="C402" s="216" t="s">
        <v>223</v>
      </c>
      <c r="D402" s="216" t="s">
        <v>223</v>
      </c>
      <c r="E402">
        <v>1979</v>
      </c>
      <c r="F402">
        <v>1</v>
      </c>
      <c r="G402">
        <v>6</v>
      </c>
      <c r="H402">
        <v>45.5</v>
      </c>
      <c r="I402">
        <v>1.89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  <c r="Z402" s="14" t="s">
        <v>17</v>
      </c>
      <c r="AA402" s="14" t="s">
        <v>17</v>
      </c>
      <c r="AB402" s="14" t="s">
        <v>17</v>
      </c>
      <c r="AC402" s="14" t="s">
        <v>17</v>
      </c>
      <c r="AD402" s="14" t="s">
        <v>17</v>
      </c>
      <c r="AE402" s="14" t="s">
        <v>17</v>
      </c>
    </row>
    <row r="403" spans="1:31">
      <c r="A403" t="s">
        <v>109</v>
      </c>
      <c r="B403" t="s">
        <v>130</v>
      </c>
      <c r="C403" s="216" t="s">
        <v>223</v>
      </c>
      <c r="D403" s="216" t="s">
        <v>223</v>
      </c>
      <c r="E403">
        <v>1979</v>
      </c>
      <c r="F403">
        <v>1</v>
      </c>
      <c r="G403">
        <v>7</v>
      </c>
      <c r="H403">
        <v>31.85</v>
      </c>
      <c r="I403">
        <v>1.73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  <c r="Z403" s="14" t="s">
        <v>17</v>
      </c>
      <c r="AA403" s="14" t="s">
        <v>17</v>
      </c>
      <c r="AB403" s="14" t="s">
        <v>17</v>
      </c>
      <c r="AC403" s="14" t="s">
        <v>17</v>
      </c>
      <c r="AD403" s="14" t="s">
        <v>17</v>
      </c>
      <c r="AE403" s="14" t="s">
        <v>17</v>
      </c>
    </row>
    <row r="404" spans="1:31">
      <c r="A404" t="s">
        <v>109</v>
      </c>
      <c r="B404" t="s">
        <v>130</v>
      </c>
      <c r="C404" s="216" t="s">
        <v>223</v>
      </c>
      <c r="D404" s="216" t="s">
        <v>223</v>
      </c>
      <c r="E404">
        <v>1979</v>
      </c>
      <c r="F404">
        <v>1</v>
      </c>
      <c r="G404">
        <v>8</v>
      </c>
      <c r="H404">
        <v>37.49</v>
      </c>
      <c r="I404">
        <v>1.79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  <c r="Z404" s="14" t="s">
        <v>17</v>
      </c>
      <c r="AA404" s="14" t="s">
        <v>17</v>
      </c>
      <c r="AB404" s="14" t="s">
        <v>17</v>
      </c>
      <c r="AC404" s="14" t="s">
        <v>17</v>
      </c>
      <c r="AD404" s="14" t="s">
        <v>17</v>
      </c>
      <c r="AE404" s="14" t="s">
        <v>17</v>
      </c>
    </row>
    <row r="405" spans="1:31">
      <c r="A405" t="s">
        <v>109</v>
      </c>
      <c r="B405" t="s">
        <v>130</v>
      </c>
      <c r="C405" s="216" t="s">
        <v>223</v>
      </c>
      <c r="D405" s="216" t="s">
        <v>223</v>
      </c>
      <c r="E405">
        <v>1979</v>
      </c>
      <c r="F405">
        <v>1</v>
      </c>
      <c r="G405">
        <v>9</v>
      </c>
      <c r="H405">
        <v>47.32</v>
      </c>
      <c r="I405">
        <v>2.0499999999999998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  <c r="Z405" s="14" t="s">
        <v>17</v>
      </c>
      <c r="AA405" s="14" t="s">
        <v>17</v>
      </c>
      <c r="AB405" s="14" t="s">
        <v>17</v>
      </c>
      <c r="AC405" s="14" t="s">
        <v>17</v>
      </c>
      <c r="AD405" s="14" t="s">
        <v>17</v>
      </c>
      <c r="AE405" s="14" t="s">
        <v>17</v>
      </c>
    </row>
    <row r="406" spans="1:31">
      <c r="A406" t="s">
        <v>109</v>
      </c>
      <c r="B406" t="s">
        <v>130</v>
      </c>
      <c r="C406" s="216" t="s">
        <v>223</v>
      </c>
      <c r="D406" s="216" t="s">
        <v>223</v>
      </c>
      <c r="E406">
        <v>1979</v>
      </c>
      <c r="F406">
        <v>1</v>
      </c>
      <c r="G406">
        <v>10</v>
      </c>
      <c r="H406">
        <v>21.48</v>
      </c>
      <c r="I406">
        <v>1.75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  <c r="Z406" s="14" t="s">
        <v>17</v>
      </c>
      <c r="AA406" s="14" t="s">
        <v>17</v>
      </c>
      <c r="AB406" s="14" t="s">
        <v>17</v>
      </c>
      <c r="AC406" s="14" t="s">
        <v>17</v>
      </c>
      <c r="AD406" s="14" t="s">
        <v>17</v>
      </c>
      <c r="AE406" s="14" t="s">
        <v>17</v>
      </c>
    </row>
    <row r="407" spans="1:31">
      <c r="A407" t="s">
        <v>109</v>
      </c>
      <c r="B407" t="s">
        <v>130</v>
      </c>
      <c r="C407" s="216" t="s">
        <v>223</v>
      </c>
      <c r="D407" s="216" t="s">
        <v>223</v>
      </c>
      <c r="E407">
        <v>1979</v>
      </c>
      <c r="F407">
        <v>1</v>
      </c>
      <c r="G407">
        <v>11</v>
      </c>
      <c r="H407">
        <v>19.66</v>
      </c>
      <c r="I407">
        <v>1.87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  <c r="Z407" s="14" t="s">
        <v>17</v>
      </c>
      <c r="AA407" s="14" t="s">
        <v>17</v>
      </c>
      <c r="AB407" s="14" t="s">
        <v>17</v>
      </c>
      <c r="AC407" s="14" t="s">
        <v>17</v>
      </c>
      <c r="AD407" s="14" t="s">
        <v>17</v>
      </c>
      <c r="AE407" s="14" t="s">
        <v>17</v>
      </c>
    </row>
    <row r="408" spans="1:31">
      <c r="A408" t="s">
        <v>109</v>
      </c>
      <c r="B408" t="s">
        <v>130</v>
      </c>
      <c r="C408" s="216" t="s">
        <v>223</v>
      </c>
      <c r="D408" s="216" t="s">
        <v>223</v>
      </c>
      <c r="E408">
        <v>1979</v>
      </c>
      <c r="F408">
        <v>1</v>
      </c>
      <c r="G408">
        <v>12</v>
      </c>
      <c r="H408">
        <v>27.12</v>
      </c>
      <c r="I408">
        <v>1.79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  <c r="Z408" s="14" t="s">
        <v>17</v>
      </c>
      <c r="AA408" s="14" t="s">
        <v>17</v>
      </c>
      <c r="AB408" s="14" t="s">
        <v>17</v>
      </c>
      <c r="AC408" s="14" t="s">
        <v>17</v>
      </c>
      <c r="AD408" s="14" t="s">
        <v>17</v>
      </c>
      <c r="AE408" s="14" t="s">
        <v>17</v>
      </c>
    </row>
    <row r="409" spans="1:31">
      <c r="A409" t="s">
        <v>109</v>
      </c>
      <c r="B409" t="s">
        <v>130</v>
      </c>
      <c r="C409" s="216" t="s">
        <v>223</v>
      </c>
      <c r="D409" s="216" t="s">
        <v>223</v>
      </c>
      <c r="E409">
        <v>1979</v>
      </c>
      <c r="F409">
        <v>1</v>
      </c>
      <c r="G409">
        <v>13</v>
      </c>
      <c r="H409">
        <v>50.96</v>
      </c>
      <c r="I409">
        <v>2.2200000000000002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  <c r="Z409" s="14" t="s">
        <v>17</v>
      </c>
      <c r="AA409" s="14" t="s">
        <v>17</v>
      </c>
      <c r="AB409" s="14" t="s">
        <v>17</v>
      </c>
      <c r="AC409" s="14" t="s">
        <v>17</v>
      </c>
      <c r="AD409" s="14" t="s">
        <v>17</v>
      </c>
      <c r="AE409" s="14" t="s">
        <v>17</v>
      </c>
    </row>
    <row r="410" spans="1:31">
      <c r="A410" t="s">
        <v>109</v>
      </c>
      <c r="B410" t="s">
        <v>130</v>
      </c>
      <c r="C410" s="216" t="s">
        <v>223</v>
      </c>
      <c r="D410" s="216" t="s">
        <v>223</v>
      </c>
      <c r="E410">
        <v>1979</v>
      </c>
      <c r="F410">
        <v>1</v>
      </c>
      <c r="G410">
        <v>14</v>
      </c>
      <c r="H410">
        <v>44.59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  <c r="Z410" s="14" t="s">
        <v>17</v>
      </c>
      <c r="AA410" s="14" t="s">
        <v>17</v>
      </c>
      <c r="AB410" s="14" t="s">
        <v>17</v>
      </c>
      <c r="AC410" s="14" t="s">
        <v>17</v>
      </c>
      <c r="AD410" s="14" t="s">
        <v>17</v>
      </c>
      <c r="AE410" s="14" t="s">
        <v>17</v>
      </c>
    </row>
    <row r="411" spans="1:31">
      <c r="A411" t="s">
        <v>109</v>
      </c>
      <c r="B411" t="s">
        <v>130</v>
      </c>
      <c r="C411" s="216" t="s">
        <v>223</v>
      </c>
      <c r="D411" s="216" t="s">
        <v>223</v>
      </c>
      <c r="E411">
        <v>1979</v>
      </c>
      <c r="F411">
        <v>2</v>
      </c>
      <c r="G411">
        <v>1</v>
      </c>
      <c r="H411">
        <v>45.68</v>
      </c>
      <c r="I411">
        <v>1.77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  <c r="Z411" s="14" t="s">
        <v>17</v>
      </c>
      <c r="AA411" s="14" t="s">
        <v>17</v>
      </c>
      <c r="AB411" s="14" t="s">
        <v>17</v>
      </c>
      <c r="AC411" s="14" t="s">
        <v>17</v>
      </c>
      <c r="AD411" s="14" t="s">
        <v>17</v>
      </c>
      <c r="AE411" s="14" t="s">
        <v>17</v>
      </c>
    </row>
    <row r="412" spans="1:31">
      <c r="A412" t="s">
        <v>109</v>
      </c>
      <c r="B412" t="s">
        <v>130</v>
      </c>
      <c r="C412" s="216" t="s">
        <v>223</v>
      </c>
      <c r="D412" s="216" t="s">
        <v>223</v>
      </c>
      <c r="E412">
        <v>1979</v>
      </c>
      <c r="F412">
        <v>2</v>
      </c>
      <c r="G412">
        <v>2</v>
      </c>
      <c r="H412">
        <v>41.68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  <c r="Z412" s="14" t="s">
        <v>17</v>
      </c>
      <c r="AA412" s="14" t="s">
        <v>17</v>
      </c>
      <c r="AB412" s="14" t="s">
        <v>17</v>
      </c>
      <c r="AC412" s="14" t="s">
        <v>17</v>
      </c>
      <c r="AD412" s="14" t="s">
        <v>17</v>
      </c>
      <c r="AE412" s="14" t="s">
        <v>17</v>
      </c>
    </row>
    <row r="413" spans="1:31">
      <c r="A413" t="s">
        <v>109</v>
      </c>
      <c r="B413" t="s">
        <v>130</v>
      </c>
      <c r="C413" s="216" t="s">
        <v>223</v>
      </c>
      <c r="D413" s="216" t="s">
        <v>223</v>
      </c>
      <c r="E413">
        <v>1979</v>
      </c>
      <c r="F413">
        <v>2</v>
      </c>
      <c r="G413">
        <v>3</v>
      </c>
      <c r="H413">
        <v>45.5</v>
      </c>
      <c r="I413">
        <v>1.73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  <c r="Z413" s="14" t="s">
        <v>17</v>
      </c>
      <c r="AA413" s="14" t="s">
        <v>17</v>
      </c>
      <c r="AB413" s="14" t="s">
        <v>17</v>
      </c>
      <c r="AC413" s="14" t="s">
        <v>17</v>
      </c>
      <c r="AD413" s="14" t="s">
        <v>17</v>
      </c>
      <c r="AE413" s="14" t="s">
        <v>17</v>
      </c>
    </row>
    <row r="414" spans="1:31">
      <c r="A414" t="s">
        <v>109</v>
      </c>
      <c r="B414" t="s">
        <v>130</v>
      </c>
      <c r="C414" s="216" t="s">
        <v>223</v>
      </c>
      <c r="D414" s="216" t="s">
        <v>223</v>
      </c>
      <c r="E414">
        <v>1979</v>
      </c>
      <c r="F414">
        <v>2</v>
      </c>
      <c r="G414">
        <v>4</v>
      </c>
      <c r="H414">
        <v>47.32</v>
      </c>
      <c r="I414">
        <v>1.91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  <c r="Z414" s="14" t="s">
        <v>17</v>
      </c>
      <c r="AA414" s="14" t="s">
        <v>17</v>
      </c>
      <c r="AB414" s="14" t="s">
        <v>17</v>
      </c>
      <c r="AC414" s="14" t="s">
        <v>17</v>
      </c>
      <c r="AD414" s="14" t="s">
        <v>17</v>
      </c>
      <c r="AE414" s="14" t="s">
        <v>17</v>
      </c>
    </row>
    <row r="415" spans="1:31">
      <c r="A415" t="s">
        <v>109</v>
      </c>
      <c r="B415" t="s">
        <v>130</v>
      </c>
      <c r="C415" s="216" t="s">
        <v>223</v>
      </c>
      <c r="D415" s="216" t="s">
        <v>223</v>
      </c>
      <c r="E415">
        <v>1979</v>
      </c>
      <c r="F415">
        <v>2</v>
      </c>
      <c r="G415">
        <v>5</v>
      </c>
      <c r="H415">
        <v>42.41</v>
      </c>
      <c r="I415">
        <v>2.15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  <c r="Z415" s="14" t="s">
        <v>17</v>
      </c>
      <c r="AA415" s="14" t="s">
        <v>17</v>
      </c>
      <c r="AB415" s="14" t="s">
        <v>17</v>
      </c>
      <c r="AC415" s="14" t="s">
        <v>17</v>
      </c>
      <c r="AD415" s="14" t="s">
        <v>17</v>
      </c>
      <c r="AE415" s="14" t="s">
        <v>17</v>
      </c>
    </row>
    <row r="416" spans="1:31">
      <c r="A416" t="s">
        <v>109</v>
      </c>
      <c r="B416" t="s">
        <v>130</v>
      </c>
      <c r="C416" s="216" t="s">
        <v>223</v>
      </c>
      <c r="D416" s="216" t="s">
        <v>223</v>
      </c>
      <c r="E416">
        <v>1979</v>
      </c>
      <c r="F416">
        <v>2</v>
      </c>
      <c r="G416">
        <v>6</v>
      </c>
      <c r="H416">
        <v>41.13</v>
      </c>
      <c r="I416">
        <v>1.81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  <c r="Z416" s="14" t="s">
        <v>17</v>
      </c>
      <c r="AA416" s="14" t="s">
        <v>17</v>
      </c>
      <c r="AB416" s="14" t="s">
        <v>17</v>
      </c>
      <c r="AC416" s="14" t="s">
        <v>17</v>
      </c>
      <c r="AD416" s="14" t="s">
        <v>17</v>
      </c>
      <c r="AE416" s="14" t="s">
        <v>17</v>
      </c>
    </row>
    <row r="417" spans="1:31">
      <c r="A417" t="s">
        <v>109</v>
      </c>
      <c r="B417" t="s">
        <v>130</v>
      </c>
      <c r="C417" s="216" t="s">
        <v>223</v>
      </c>
      <c r="D417" s="216" t="s">
        <v>223</v>
      </c>
      <c r="E417">
        <v>1979</v>
      </c>
      <c r="F417">
        <v>2</v>
      </c>
      <c r="G417">
        <v>7</v>
      </c>
      <c r="H417">
        <v>40.4</v>
      </c>
      <c r="I417">
        <v>2.14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  <c r="Z417" s="14" t="s">
        <v>17</v>
      </c>
      <c r="AA417" s="14" t="s">
        <v>17</v>
      </c>
      <c r="AB417" s="14" t="s">
        <v>17</v>
      </c>
      <c r="AC417" s="14" t="s">
        <v>17</v>
      </c>
      <c r="AD417" s="14" t="s">
        <v>17</v>
      </c>
      <c r="AE417" s="14" t="s">
        <v>17</v>
      </c>
    </row>
    <row r="418" spans="1:31">
      <c r="A418" t="s">
        <v>109</v>
      </c>
      <c r="B418" t="s">
        <v>130</v>
      </c>
      <c r="C418" s="216" t="s">
        <v>223</v>
      </c>
      <c r="D418" s="216" t="s">
        <v>223</v>
      </c>
      <c r="E418">
        <v>1979</v>
      </c>
      <c r="F418">
        <v>2</v>
      </c>
      <c r="G418">
        <v>8</v>
      </c>
      <c r="H418">
        <v>40.4</v>
      </c>
      <c r="I418">
        <v>1.84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  <c r="Z418" s="14" t="s">
        <v>17</v>
      </c>
      <c r="AA418" s="14" t="s">
        <v>17</v>
      </c>
      <c r="AB418" s="14" t="s">
        <v>17</v>
      </c>
      <c r="AC418" s="14" t="s">
        <v>17</v>
      </c>
      <c r="AD418" s="14" t="s">
        <v>17</v>
      </c>
      <c r="AE418" s="14" t="s">
        <v>17</v>
      </c>
    </row>
    <row r="419" spans="1:31">
      <c r="A419" t="s">
        <v>109</v>
      </c>
      <c r="B419" t="s">
        <v>130</v>
      </c>
      <c r="C419" s="216" t="s">
        <v>223</v>
      </c>
      <c r="D419" s="216" t="s">
        <v>223</v>
      </c>
      <c r="E419">
        <v>1979</v>
      </c>
      <c r="F419">
        <v>2</v>
      </c>
      <c r="G419">
        <v>9</v>
      </c>
      <c r="H419">
        <v>47.32</v>
      </c>
      <c r="I419">
        <v>1.77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  <c r="Z419" s="14" t="s">
        <v>17</v>
      </c>
      <c r="AA419" s="14" t="s">
        <v>17</v>
      </c>
      <c r="AB419" s="14" t="s">
        <v>17</v>
      </c>
      <c r="AC419" s="14" t="s">
        <v>17</v>
      </c>
      <c r="AD419" s="14" t="s">
        <v>17</v>
      </c>
      <c r="AE419" s="14" t="s">
        <v>17</v>
      </c>
    </row>
    <row r="420" spans="1:31">
      <c r="A420" t="s">
        <v>109</v>
      </c>
      <c r="B420" t="s">
        <v>130</v>
      </c>
      <c r="C420" s="216" t="s">
        <v>223</v>
      </c>
      <c r="D420" s="216" t="s">
        <v>223</v>
      </c>
      <c r="E420">
        <v>1979</v>
      </c>
      <c r="F420">
        <v>2</v>
      </c>
      <c r="G420">
        <v>10</v>
      </c>
      <c r="H420">
        <v>45.5</v>
      </c>
      <c r="I420">
        <v>1.86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  <c r="Z420" s="14" t="s">
        <v>17</v>
      </c>
      <c r="AA420" s="14" t="s">
        <v>17</v>
      </c>
      <c r="AB420" s="14" t="s">
        <v>17</v>
      </c>
      <c r="AC420" s="14" t="s">
        <v>17</v>
      </c>
      <c r="AD420" s="14" t="s">
        <v>17</v>
      </c>
      <c r="AE420" s="14" t="s">
        <v>17</v>
      </c>
    </row>
    <row r="421" spans="1:31">
      <c r="A421" t="s">
        <v>109</v>
      </c>
      <c r="B421" t="s">
        <v>130</v>
      </c>
      <c r="C421" s="216" t="s">
        <v>223</v>
      </c>
      <c r="D421" s="216" t="s">
        <v>223</v>
      </c>
      <c r="E421">
        <v>1979</v>
      </c>
      <c r="F421">
        <v>2</v>
      </c>
      <c r="G421">
        <v>11</v>
      </c>
      <c r="H421">
        <v>46.41</v>
      </c>
      <c r="I421">
        <v>1.96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  <c r="Z421" s="14" t="s">
        <v>17</v>
      </c>
      <c r="AA421" s="14" t="s">
        <v>17</v>
      </c>
      <c r="AB421" s="14" t="s">
        <v>17</v>
      </c>
      <c r="AC421" s="14" t="s">
        <v>17</v>
      </c>
      <c r="AD421" s="14" t="s">
        <v>17</v>
      </c>
      <c r="AE421" s="14" t="s">
        <v>17</v>
      </c>
    </row>
    <row r="422" spans="1:31">
      <c r="A422" t="s">
        <v>109</v>
      </c>
      <c r="B422" t="s">
        <v>130</v>
      </c>
      <c r="C422" s="216" t="s">
        <v>223</v>
      </c>
      <c r="D422" s="216" t="s">
        <v>223</v>
      </c>
      <c r="E422">
        <v>1979</v>
      </c>
      <c r="F422">
        <v>2</v>
      </c>
      <c r="G422">
        <v>12</v>
      </c>
      <c r="H422">
        <v>32.76</v>
      </c>
      <c r="I422">
        <v>1.8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  <c r="Z422" s="14" t="s">
        <v>17</v>
      </c>
      <c r="AA422" s="14" t="s">
        <v>17</v>
      </c>
      <c r="AB422" s="14" t="s">
        <v>17</v>
      </c>
      <c r="AC422" s="14" t="s">
        <v>17</v>
      </c>
      <c r="AD422" s="14" t="s">
        <v>17</v>
      </c>
      <c r="AE422" s="14" t="s">
        <v>17</v>
      </c>
    </row>
    <row r="423" spans="1:31">
      <c r="A423" t="s">
        <v>109</v>
      </c>
      <c r="B423" t="s">
        <v>130</v>
      </c>
      <c r="C423" s="216" t="s">
        <v>223</v>
      </c>
      <c r="D423" s="216" t="s">
        <v>223</v>
      </c>
      <c r="E423">
        <v>1979</v>
      </c>
      <c r="F423">
        <v>2</v>
      </c>
      <c r="G423">
        <v>13</v>
      </c>
      <c r="H423">
        <v>22.2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  <c r="Z423" s="14" t="s">
        <v>17</v>
      </c>
      <c r="AA423" s="14" t="s">
        <v>17</v>
      </c>
      <c r="AB423" s="14" t="s">
        <v>17</v>
      </c>
      <c r="AC423" s="14" t="s">
        <v>17</v>
      </c>
      <c r="AD423" s="14" t="s">
        <v>17</v>
      </c>
      <c r="AE423" s="14" t="s">
        <v>17</v>
      </c>
    </row>
    <row r="424" spans="1:31">
      <c r="A424" t="s">
        <v>109</v>
      </c>
      <c r="B424" t="s">
        <v>130</v>
      </c>
      <c r="C424" s="216" t="s">
        <v>223</v>
      </c>
      <c r="D424" s="216" t="s">
        <v>223</v>
      </c>
      <c r="E424">
        <v>1979</v>
      </c>
      <c r="F424">
        <v>2</v>
      </c>
      <c r="G424">
        <v>14</v>
      </c>
      <c r="H424">
        <v>42.77</v>
      </c>
      <c r="I424">
        <v>1.75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  <c r="Z424" s="14" t="s">
        <v>17</v>
      </c>
      <c r="AA424" s="14" t="s">
        <v>17</v>
      </c>
      <c r="AB424" s="14" t="s">
        <v>17</v>
      </c>
      <c r="AC424" s="14" t="s">
        <v>17</v>
      </c>
      <c r="AD424" s="14" t="s">
        <v>17</v>
      </c>
      <c r="AE424" s="14" t="s">
        <v>17</v>
      </c>
    </row>
    <row r="425" spans="1:31">
      <c r="A425" t="s">
        <v>109</v>
      </c>
      <c r="B425" t="s">
        <v>130</v>
      </c>
      <c r="C425" s="216" t="s">
        <v>223</v>
      </c>
      <c r="D425" s="216" t="s">
        <v>223</v>
      </c>
      <c r="E425">
        <v>1979</v>
      </c>
      <c r="F425">
        <v>3</v>
      </c>
      <c r="G425">
        <v>1</v>
      </c>
      <c r="H425">
        <v>38.4</v>
      </c>
      <c r="I425">
        <v>1.76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  <c r="Z425" s="14" t="s">
        <v>17</v>
      </c>
      <c r="AA425" s="14" t="s">
        <v>17</v>
      </c>
      <c r="AB425" s="14" t="s">
        <v>17</v>
      </c>
      <c r="AC425" s="14" t="s">
        <v>17</v>
      </c>
      <c r="AD425" s="14" t="s">
        <v>17</v>
      </c>
      <c r="AE425" s="14" t="s">
        <v>17</v>
      </c>
    </row>
    <row r="426" spans="1:31">
      <c r="A426" t="s">
        <v>109</v>
      </c>
      <c r="B426" t="s">
        <v>130</v>
      </c>
      <c r="C426" s="216" t="s">
        <v>223</v>
      </c>
      <c r="D426" s="216" t="s">
        <v>223</v>
      </c>
      <c r="E426">
        <v>1979</v>
      </c>
      <c r="F426">
        <v>3</v>
      </c>
      <c r="G426">
        <v>2</v>
      </c>
      <c r="H426">
        <v>42.04</v>
      </c>
      <c r="I426">
        <v>1.83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  <c r="Z426" s="14" t="s">
        <v>17</v>
      </c>
      <c r="AA426" s="14" t="s">
        <v>17</v>
      </c>
      <c r="AB426" s="14" t="s">
        <v>17</v>
      </c>
      <c r="AC426" s="14" t="s">
        <v>17</v>
      </c>
      <c r="AD426" s="14" t="s">
        <v>17</v>
      </c>
      <c r="AE426" s="14" t="s">
        <v>17</v>
      </c>
    </row>
    <row r="427" spans="1:31">
      <c r="A427" t="s">
        <v>109</v>
      </c>
      <c r="B427" t="s">
        <v>130</v>
      </c>
      <c r="C427" s="216" t="s">
        <v>223</v>
      </c>
      <c r="D427" s="216" t="s">
        <v>223</v>
      </c>
      <c r="E427">
        <v>1979</v>
      </c>
      <c r="F427">
        <v>3</v>
      </c>
      <c r="G427">
        <v>3</v>
      </c>
      <c r="H427">
        <v>43.13</v>
      </c>
      <c r="I427">
        <v>1.94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  <c r="Z427" s="14" t="s">
        <v>17</v>
      </c>
      <c r="AA427" s="14" t="s">
        <v>17</v>
      </c>
      <c r="AB427" s="14" t="s">
        <v>17</v>
      </c>
      <c r="AC427" s="14" t="s">
        <v>17</v>
      </c>
      <c r="AD427" s="14" t="s">
        <v>17</v>
      </c>
      <c r="AE427" s="14" t="s">
        <v>17</v>
      </c>
    </row>
    <row r="428" spans="1:31">
      <c r="A428" t="s">
        <v>109</v>
      </c>
      <c r="B428" t="s">
        <v>130</v>
      </c>
      <c r="C428" s="216" t="s">
        <v>223</v>
      </c>
      <c r="D428" s="216" t="s">
        <v>223</v>
      </c>
      <c r="E428">
        <v>1979</v>
      </c>
      <c r="F428">
        <v>3</v>
      </c>
      <c r="G428">
        <v>4</v>
      </c>
      <c r="H428">
        <v>44.95</v>
      </c>
      <c r="I428">
        <v>1.83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  <c r="Z428" s="14" t="s">
        <v>17</v>
      </c>
      <c r="AA428" s="14" t="s">
        <v>17</v>
      </c>
      <c r="AB428" s="14" t="s">
        <v>17</v>
      </c>
      <c r="AC428" s="14" t="s">
        <v>17</v>
      </c>
      <c r="AD428" s="14" t="s">
        <v>17</v>
      </c>
      <c r="AE428" s="14" t="s">
        <v>17</v>
      </c>
    </row>
    <row r="429" spans="1:31">
      <c r="A429" t="s">
        <v>109</v>
      </c>
      <c r="B429" t="s">
        <v>130</v>
      </c>
      <c r="C429" s="216" t="s">
        <v>223</v>
      </c>
      <c r="D429" s="216" t="s">
        <v>223</v>
      </c>
      <c r="E429">
        <v>1979</v>
      </c>
      <c r="F429">
        <v>3</v>
      </c>
      <c r="G429">
        <v>5</v>
      </c>
      <c r="H429">
        <v>40.22</v>
      </c>
      <c r="I429">
        <v>2.35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  <c r="Z429" s="14" t="s">
        <v>17</v>
      </c>
      <c r="AA429" s="14" t="s">
        <v>17</v>
      </c>
      <c r="AB429" s="14" t="s">
        <v>17</v>
      </c>
      <c r="AC429" s="14" t="s">
        <v>17</v>
      </c>
      <c r="AD429" s="14" t="s">
        <v>17</v>
      </c>
      <c r="AE429" s="14" t="s">
        <v>17</v>
      </c>
    </row>
    <row r="430" spans="1:31">
      <c r="A430" t="s">
        <v>109</v>
      </c>
      <c r="B430" t="s">
        <v>130</v>
      </c>
      <c r="C430" s="216" t="s">
        <v>223</v>
      </c>
      <c r="D430" s="216" t="s">
        <v>223</v>
      </c>
      <c r="E430">
        <v>1979</v>
      </c>
      <c r="F430">
        <v>3</v>
      </c>
      <c r="G430">
        <v>6</v>
      </c>
      <c r="H430">
        <v>38.22</v>
      </c>
      <c r="I430">
        <v>1.63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  <c r="Z430" s="14" t="s">
        <v>17</v>
      </c>
      <c r="AA430" s="14" t="s">
        <v>17</v>
      </c>
      <c r="AB430" s="14" t="s">
        <v>17</v>
      </c>
      <c r="AC430" s="14" t="s">
        <v>17</v>
      </c>
      <c r="AD430" s="14" t="s">
        <v>17</v>
      </c>
      <c r="AE430" s="14" t="s">
        <v>17</v>
      </c>
    </row>
    <row r="431" spans="1:31">
      <c r="A431" t="s">
        <v>109</v>
      </c>
      <c r="B431" t="s">
        <v>130</v>
      </c>
      <c r="C431" s="216" t="s">
        <v>223</v>
      </c>
      <c r="D431" s="216" t="s">
        <v>223</v>
      </c>
      <c r="E431">
        <v>1979</v>
      </c>
      <c r="F431">
        <v>3</v>
      </c>
      <c r="G431">
        <v>7</v>
      </c>
      <c r="H431">
        <v>43.13</v>
      </c>
      <c r="I431">
        <v>2.0499999999999998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  <c r="Z431" s="14" t="s">
        <v>17</v>
      </c>
      <c r="AA431" s="14" t="s">
        <v>17</v>
      </c>
      <c r="AB431" s="14" t="s">
        <v>17</v>
      </c>
      <c r="AC431" s="14" t="s">
        <v>17</v>
      </c>
      <c r="AD431" s="14" t="s">
        <v>17</v>
      </c>
      <c r="AE431" s="14" t="s">
        <v>17</v>
      </c>
    </row>
    <row r="432" spans="1:31">
      <c r="A432" t="s">
        <v>109</v>
      </c>
      <c r="B432" t="s">
        <v>130</v>
      </c>
      <c r="C432" s="216" t="s">
        <v>223</v>
      </c>
      <c r="D432" s="216" t="s">
        <v>223</v>
      </c>
      <c r="E432">
        <v>1979</v>
      </c>
      <c r="F432">
        <v>3</v>
      </c>
      <c r="G432">
        <v>8</v>
      </c>
      <c r="H432">
        <v>18.38</v>
      </c>
      <c r="I432">
        <v>1.82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  <c r="Z432" s="14" t="s">
        <v>17</v>
      </c>
      <c r="AA432" s="14" t="s">
        <v>17</v>
      </c>
      <c r="AB432" s="14" t="s">
        <v>17</v>
      </c>
      <c r="AC432" s="14" t="s">
        <v>17</v>
      </c>
      <c r="AD432" s="14" t="s">
        <v>17</v>
      </c>
      <c r="AE432" s="14" t="s">
        <v>17</v>
      </c>
    </row>
    <row r="433" spans="1:31">
      <c r="A433" t="s">
        <v>109</v>
      </c>
      <c r="B433" t="s">
        <v>130</v>
      </c>
      <c r="C433" s="216" t="s">
        <v>223</v>
      </c>
      <c r="D433" s="216" t="s">
        <v>223</v>
      </c>
      <c r="E433">
        <v>1979</v>
      </c>
      <c r="F433">
        <v>3</v>
      </c>
      <c r="G433">
        <v>9</v>
      </c>
      <c r="H433">
        <v>43.86</v>
      </c>
      <c r="I433">
        <v>1.94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  <c r="Z433" s="14" t="s">
        <v>17</v>
      </c>
      <c r="AA433" s="14" t="s">
        <v>17</v>
      </c>
      <c r="AB433" s="14" t="s">
        <v>17</v>
      </c>
      <c r="AC433" s="14" t="s">
        <v>17</v>
      </c>
      <c r="AD433" s="14" t="s">
        <v>17</v>
      </c>
      <c r="AE433" s="14" t="s">
        <v>17</v>
      </c>
    </row>
    <row r="434" spans="1:31">
      <c r="A434" t="s">
        <v>109</v>
      </c>
      <c r="B434" t="s">
        <v>130</v>
      </c>
      <c r="C434" s="216" t="s">
        <v>223</v>
      </c>
      <c r="D434" s="216" t="s">
        <v>223</v>
      </c>
      <c r="E434">
        <v>1979</v>
      </c>
      <c r="F434">
        <v>3</v>
      </c>
      <c r="G434">
        <v>10</v>
      </c>
      <c r="H434">
        <v>41.68</v>
      </c>
      <c r="I434">
        <v>1.93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  <c r="Z434" s="14" t="s">
        <v>17</v>
      </c>
      <c r="AA434" s="14" t="s">
        <v>17</v>
      </c>
      <c r="AB434" s="14" t="s">
        <v>17</v>
      </c>
      <c r="AC434" s="14" t="s">
        <v>17</v>
      </c>
      <c r="AD434" s="14" t="s">
        <v>17</v>
      </c>
      <c r="AE434" s="14" t="s">
        <v>17</v>
      </c>
    </row>
    <row r="435" spans="1:31">
      <c r="A435" t="s">
        <v>109</v>
      </c>
      <c r="B435" t="s">
        <v>130</v>
      </c>
      <c r="C435" s="216" t="s">
        <v>223</v>
      </c>
      <c r="D435" s="216" t="s">
        <v>223</v>
      </c>
      <c r="E435">
        <v>1979</v>
      </c>
      <c r="F435">
        <v>3</v>
      </c>
      <c r="G435">
        <v>11</v>
      </c>
      <c r="H435">
        <v>43.13</v>
      </c>
      <c r="I435">
        <v>1.78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  <c r="Z435" s="14" t="s">
        <v>17</v>
      </c>
      <c r="AA435" s="14" t="s">
        <v>17</v>
      </c>
      <c r="AB435" s="14" t="s">
        <v>17</v>
      </c>
      <c r="AC435" s="14" t="s">
        <v>17</v>
      </c>
      <c r="AD435" s="14" t="s">
        <v>17</v>
      </c>
      <c r="AE435" s="14" t="s">
        <v>17</v>
      </c>
    </row>
    <row r="436" spans="1:31">
      <c r="A436" t="s">
        <v>109</v>
      </c>
      <c r="B436" t="s">
        <v>130</v>
      </c>
      <c r="C436" s="216" t="s">
        <v>223</v>
      </c>
      <c r="D436" s="216" t="s">
        <v>223</v>
      </c>
      <c r="E436">
        <v>1979</v>
      </c>
      <c r="F436">
        <v>3</v>
      </c>
      <c r="G436">
        <v>12</v>
      </c>
      <c r="H436">
        <v>23.84</v>
      </c>
      <c r="I436">
        <v>1.76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  <c r="Z436" s="14" t="s">
        <v>17</v>
      </c>
      <c r="AA436" s="14" t="s">
        <v>17</v>
      </c>
      <c r="AB436" s="14" t="s">
        <v>17</v>
      </c>
      <c r="AC436" s="14" t="s">
        <v>17</v>
      </c>
      <c r="AD436" s="14" t="s">
        <v>17</v>
      </c>
      <c r="AE436" s="14" t="s">
        <v>17</v>
      </c>
    </row>
    <row r="437" spans="1:31">
      <c r="A437" t="s">
        <v>109</v>
      </c>
      <c r="B437" t="s">
        <v>130</v>
      </c>
      <c r="C437" s="216" t="s">
        <v>223</v>
      </c>
      <c r="D437" s="216" t="s">
        <v>223</v>
      </c>
      <c r="E437">
        <v>1979</v>
      </c>
      <c r="F437">
        <v>3</v>
      </c>
      <c r="G437">
        <v>13</v>
      </c>
      <c r="H437">
        <v>41.31</v>
      </c>
      <c r="I437">
        <v>1.99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  <c r="Z437" s="14" t="s">
        <v>17</v>
      </c>
      <c r="AA437" s="14" t="s">
        <v>17</v>
      </c>
      <c r="AB437" s="14" t="s">
        <v>17</v>
      </c>
      <c r="AC437" s="14" t="s">
        <v>17</v>
      </c>
      <c r="AD437" s="14" t="s">
        <v>17</v>
      </c>
      <c r="AE437" s="14" t="s">
        <v>17</v>
      </c>
    </row>
    <row r="438" spans="1:31">
      <c r="A438" t="s">
        <v>109</v>
      </c>
      <c r="B438" t="s">
        <v>130</v>
      </c>
      <c r="C438" s="216" t="s">
        <v>223</v>
      </c>
      <c r="D438" s="216" t="s">
        <v>223</v>
      </c>
      <c r="E438">
        <v>1979</v>
      </c>
      <c r="F438">
        <v>3</v>
      </c>
      <c r="G438">
        <v>14</v>
      </c>
      <c r="H438">
        <v>51.87</v>
      </c>
      <c r="I438">
        <v>2.2599999999999998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  <c r="Z438" s="14" t="s">
        <v>17</v>
      </c>
      <c r="AA438" s="14" t="s">
        <v>17</v>
      </c>
      <c r="AB438" s="14" t="s">
        <v>17</v>
      </c>
      <c r="AC438" s="14" t="s">
        <v>17</v>
      </c>
      <c r="AD438" s="14" t="s">
        <v>17</v>
      </c>
      <c r="AE438" s="14" t="s">
        <v>17</v>
      </c>
    </row>
    <row r="439" spans="1:31">
      <c r="A439" t="s">
        <v>109</v>
      </c>
      <c r="B439" t="s">
        <v>130</v>
      </c>
      <c r="C439" s="216" t="s">
        <v>223</v>
      </c>
      <c r="D439" s="216" t="s">
        <v>223</v>
      </c>
      <c r="E439">
        <v>1979</v>
      </c>
      <c r="F439">
        <v>4</v>
      </c>
      <c r="G439">
        <v>1</v>
      </c>
      <c r="H439">
        <v>46.41</v>
      </c>
      <c r="I439">
        <v>1.82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  <c r="Z439" s="14" t="s">
        <v>17</v>
      </c>
      <c r="AA439" s="14" t="s">
        <v>17</v>
      </c>
      <c r="AB439" s="14" t="s">
        <v>17</v>
      </c>
      <c r="AC439" s="14" t="s">
        <v>17</v>
      </c>
      <c r="AD439" s="14" t="s">
        <v>17</v>
      </c>
      <c r="AE439" s="14" t="s">
        <v>17</v>
      </c>
    </row>
    <row r="440" spans="1:31">
      <c r="A440" t="s">
        <v>109</v>
      </c>
      <c r="B440" t="s">
        <v>130</v>
      </c>
      <c r="C440" s="216" t="s">
        <v>223</v>
      </c>
      <c r="D440" s="216" t="s">
        <v>223</v>
      </c>
      <c r="E440">
        <v>1979</v>
      </c>
      <c r="F440">
        <v>4</v>
      </c>
      <c r="G440">
        <v>2</v>
      </c>
      <c r="H440">
        <v>41.5</v>
      </c>
      <c r="I440">
        <v>1.94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  <c r="Z440" s="14" t="s">
        <v>17</v>
      </c>
      <c r="AA440" s="14" t="s">
        <v>17</v>
      </c>
      <c r="AB440" s="14" t="s">
        <v>17</v>
      </c>
      <c r="AC440" s="14" t="s">
        <v>17</v>
      </c>
      <c r="AD440" s="14" t="s">
        <v>17</v>
      </c>
      <c r="AE440" s="14" t="s">
        <v>17</v>
      </c>
    </row>
    <row r="441" spans="1:31">
      <c r="A441" t="s">
        <v>109</v>
      </c>
      <c r="B441" t="s">
        <v>130</v>
      </c>
      <c r="C441" s="216" t="s">
        <v>223</v>
      </c>
      <c r="D441" s="216" t="s">
        <v>223</v>
      </c>
      <c r="E441">
        <v>1979</v>
      </c>
      <c r="F441">
        <v>4</v>
      </c>
      <c r="G441">
        <v>3</v>
      </c>
      <c r="H441">
        <v>46.41</v>
      </c>
      <c r="I441">
        <v>2.0099999999999998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  <c r="Z441" s="14" t="s">
        <v>17</v>
      </c>
      <c r="AA441" s="14" t="s">
        <v>17</v>
      </c>
      <c r="AB441" s="14" t="s">
        <v>17</v>
      </c>
      <c r="AC441" s="14" t="s">
        <v>17</v>
      </c>
      <c r="AD441" s="14" t="s">
        <v>17</v>
      </c>
      <c r="AE441" s="14" t="s">
        <v>17</v>
      </c>
    </row>
    <row r="442" spans="1:31">
      <c r="A442" t="s">
        <v>109</v>
      </c>
      <c r="B442" t="s">
        <v>130</v>
      </c>
      <c r="C442" s="216" t="s">
        <v>223</v>
      </c>
      <c r="D442" s="216" t="s">
        <v>223</v>
      </c>
      <c r="E442">
        <v>1979</v>
      </c>
      <c r="F442">
        <v>4</v>
      </c>
      <c r="G442">
        <v>4</v>
      </c>
      <c r="H442">
        <v>21.48</v>
      </c>
      <c r="I442">
        <v>1.82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  <c r="Z442" s="14" t="s">
        <v>17</v>
      </c>
      <c r="AA442" s="14" t="s">
        <v>17</v>
      </c>
      <c r="AB442" s="14" t="s">
        <v>17</v>
      </c>
      <c r="AC442" s="14" t="s">
        <v>17</v>
      </c>
      <c r="AD442" s="14" t="s">
        <v>17</v>
      </c>
      <c r="AE442" s="14" t="s">
        <v>17</v>
      </c>
    </row>
    <row r="443" spans="1:31">
      <c r="A443" t="s">
        <v>109</v>
      </c>
      <c r="B443" t="s">
        <v>130</v>
      </c>
      <c r="C443" s="216" t="s">
        <v>223</v>
      </c>
      <c r="D443" s="216" t="s">
        <v>223</v>
      </c>
      <c r="E443">
        <v>1979</v>
      </c>
      <c r="F443">
        <v>4</v>
      </c>
      <c r="G443">
        <v>5</v>
      </c>
      <c r="H443">
        <v>41.68</v>
      </c>
      <c r="I443">
        <v>1.78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  <c r="Z443" s="14" t="s">
        <v>17</v>
      </c>
      <c r="AA443" s="14" t="s">
        <v>17</v>
      </c>
      <c r="AB443" s="14" t="s">
        <v>17</v>
      </c>
      <c r="AC443" s="14" t="s">
        <v>17</v>
      </c>
      <c r="AD443" s="14" t="s">
        <v>17</v>
      </c>
      <c r="AE443" s="14" t="s">
        <v>17</v>
      </c>
    </row>
    <row r="444" spans="1:31">
      <c r="A444" t="s">
        <v>109</v>
      </c>
      <c r="B444" t="s">
        <v>130</v>
      </c>
      <c r="C444" s="216" t="s">
        <v>223</v>
      </c>
      <c r="D444" s="216" t="s">
        <v>223</v>
      </c>
      <c r="E444">
        <v>1979</v>
      </c>
      <c r="F444">
        <v>4</v>
      </c>
      <c r="G444">
        <v>6</v>
      </c>
      <c r="H444">
        <v>43.86</v>
      </c>
      <c r="I444">
        <v>1.75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  <c r="Z444" s="14" t="s">
        <v>17</v>
      </c>
      <c r="AA444" s="14" t="s">
        <v>17</v>
      </c>
      <c r="AB444" s="14" t="s">
        <v>17</v>
      </c>
      <c r="AC444" s="14" t="s">
        <v>17</v>
      </c>
      <c r="AD444" s="14" t="s">
        <v>17</v>
      </c>
      <c r="AE444" s="14" t="s">
        <v>17</v>
      </c>
    </row>
    <row r="445" spans="1:31">
      <c r="A445" t="s">
        <v>109</v>
      </c>
      <c r="B445" t="s">
        <v>130</v>
      </c>
      <c r="C445" s="216" t="s">
        <v>223</v>
      </c>
      <c r="D445" s="216" t="s">
        <v>223</v>
      </c>
      <c r="E445">
        <v>1979</v>
      </c>
      <c r="F445">
        <v>4</v>
      </c>
      <c r="G445">
        <v>7</v>
      </c>
      <c r="H445">
        <v>42.95</v>
      </c>
      <c r="I445">
        <v>1.74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  <c r="Z445" s="14" t="s">
        <v>17</v>
      </c>
      <c r="AA445" s="14" t="s">
        <v>17</v>
      </c>
      <c r="AB445" s="14" t="s">
        <v>17</v>
      </c>
      <c r="AC445" s="14" t="s">
        <v>17</v>
      </c>
      <c r="AD445" s="14" t="s">
        <v>17</v>
      </c>
      <c r="AE445" s="14" t="s">
        <v>17</v>
      </c>
    </row>
    <row r="446" spans="1:31">
      <c r="A446" t="s">
        <v>109</v>
      </c>
      <c r="B446" t="s">
        <v>130</v>
      </c>
      <c r="C446" s="216" t="s">
        <v>223</v>
      </c>
      <c r="D446" s="216" t="s">
        <v>223</v>
      </c>
      <c r="E446">
        <v>1979</v>
      </c>
      <c r="F446">
        <v>4</v>
      </c>
      <c r="G446">
        <v>8</v>
      </c>
      <c r="H446">
        <v>46.41</v>
      </c>
      <c r="I446">
        <v>1.99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  <c r="Z446" s="14" t="s">
        <v>17</v>
      </c>
      <c r="AA446" s="14" t="s">
        <v>17</v>
      </c>
      <c r="AB446" s="14" t="s">
        <v>17</v>
      </c>
      <c r="AC446" s="14" t="s">
        <v>17</v>
      </c>
      <c r="AD446" s="14" t="s">
        <v>17</v>
      </c>
      <c r="AE446" s="14" t="s">
        <v>17</v>
      </c>
    </row>
    <row r="447" spans="1:31">
      <c r="A447" t="s">
        <v>109</v>
      </c>
      <c r="B447" t="s">
        <v>130</v>
      </c>
      <c r="C447" s="216" t="s">
        <v>223</v>
      </c>
      <c r="D447" s="216" t="s">
        <v>223</v>
      </c>
      <c r="E447">
        <v>1979</v>
      </c>
      <c r="F447">
        <v>4</v>
      </c>
      <c r="G447">
        <v>9</v>
      </c>
      <c r="H447">
        <v>45.68</v>
      </c>
      <c r="I447">
        <v>1.77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  <c r="Z447" s="14" t="s">
        <v>17</v>
      </c>
      <c r="AA447" s="14" t="s">
        <v>17</v>
      </c>
      <c r="AB447" s="14" t="s">
        <v>17</v>
      </c>
      <c r="AC447" s="14" t="s">
        <v>17</v>
      </c>
      <c r="AD447" s="14" t="s">
        <v>17</v>
      </c>
      <c r="AE447" s="14" t="s">
        <v>17</v>
      </c>
    </row>
    <row r="448" spans="1:31">
      <c r="A448" t="s">
        <v>109</v>
      </c>
      <c r="B448" t="s">
        <v>130</v>
      </c>
      <c r="C448" s="216" t="s">
        <v>223</v>
      </c>
      <c r="D448" s="216" t="s">
        <v>223</v>
      </c>
      <c r="E448">
        <v>1979</v>
      </c>
      <c r="F448">
        <v>4</v>
      </c>
      <c r="G448">
        <v>10</v>
      </c>
      <c r="H448">
        <v>22.39</v>
      </c>
      <c r="I448">
        <v>1.68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  <c r="Z448" s="14" t="s">
        <v>17</v>
      </c>
      <c r="AA448" s="14" t="s">
        <v>17</v>
      </c>
      <c r="AB448" s="14" t="s">
        <v>17</v>
      </c>
      <c r="AC448" s="14" t="s">
        <v>17</v>
      </c>
      <c r="AD448" s="14" t="s">
        <v>17</v>
      </c>
      <c r="AE448" s="14" t="s">
        <v>17</v>
      </c>
    </row>
    <row r="449" spans="1:31">
      <c r="A449" t="s">
        <v>109</v>
      </c>
      <c r="B449" t="s">
        <v>130</v>
      </c>
      <c r="C449" s="216" t="s">
        <v>223</v>
      </c>
      <c r="D449" s="216" t="s">
        <v>223</v>
      </c>
      <c r="E449">
        <v>1979</v>
      </c>
      <c r="F449">
        <v>4</v>
      </c>
      <c r="G449">
        <v>11</v>
      </c>
      <c r="H449">
        <v>45.14</v>
      </c>
      <c r="I449">
        <v>2.62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  <c r="Z449" s="14" t="s">
        <v>17</v>
      </c>
      <c r="AA449" s="14" t="s">
        <v>17</v>
      </c>
      <c r="AB449" s="14" t="s">
        <v>17</v>
      </c>
      <c r="AC449" s="14" t="s">
        <v>17</v>
      </c>
      <c r="AD449" s="14" t="s">
        <v>17</v>
      </c>
      <c r="AE449" s="14" t="s">
        <v>17</v>
      </c>
    </row>
    <row r="450" spans="1:31">
      <c r="A450" t="s">
        <v>109</v>
      </c>
      <c r="B450" t="s">
        <v>130</v>
      </c>
      <c r="C450" s="216" t="s">
        <v>223</v>
      </c>
      <c r="D450" s="216" t="s">
        <v>223</v>
      </c>
      <c r="E450">
        <v>1979</v>
      </c>
      <c r="F450">
        <v>4</v>
      </c>
      <c r="G450">
        <v>12</v>
      </c>
      <c r="H450">
        <v>44.23</v>
      </c>
      <c r="I450">
        <v>1.84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  <c r="Z450" s="14" t="s">
        <v>17</v>
      </c>
      <c r="AA450" s="14" t="s">
        <v>17</v>
      </c>
      <c r="AB450" s="14" t="s">
        <v>17</v>
      </c>
      <c r="AC450" s="14" t="s">
        <v>17</v>
      </c>
      <c r="AD450" s="14" t="s">
        <v>17</v>
      </c>
      <c r="AE450" s="14" t="s">
        <v>17</v>
      </c>
    </row>
    <row r="451" spans="1:31">
      <c r="A451" t="s">
        <v>109</v>
      </c>
      <c r="B451" t="s">
        <v>130</v>
      </c>
      <c r="C451" s="216" t="s">
        <v>223</v>
      </c>
      <c r="D451" s="216" t="s">
        <v>223</v>
      </c>
      <c r="E451">
        <v>1979</v>
      </c>
      <c r="F451">
        <v>4</v>
      </c>
      <c r="G451">
        <v>13</v>
      </c>
      <c r="H451">
        <v>44.59</v>
      </c>
      <c r="I451">
        <v>1.96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  <c r="Z451" s="14" t="s">
        <v>17</v>
      </c>
      <c r="AA451" s="14" t="s">
        <v>17</v>
      </c>
      <c r="AB451" s="14" t="s">
        <v>17</v>
      </c>
      <c r="AC451" s="14" t="s">
        <v>17</v>
      </c>
      <c r="AD451" s="14" t="s">
        <v>17</v>
      </c>
      <c r="AE451" s="14" t="s">
        <v>17</v>
      </c>
    </row>
    <row r="452" spans="1:31">
      <c r="A452" t="s">
        <v>109</v>
      </c>
      <c r="B452" t="s">
        <v>130</v>
      </c>
      <c r="C452" s="216" t="s">
        <v>223</v>
      </c>
      <c r="D452" s="216" t="s">
        <v>223</v>
      </c>
      <c r="E452">
        <v>1979</v>
      </c>
      <c r="F452">
        <v>4</v>
      </c>
      <c r="G452">
        <v>14</v>
      </c>
      <c r="H452">
        <v>44.23</v>
      </c>
      <c r="I452">
        <v>2.0499999999999998</v>
      </c>
      <c r="J452" s="14" t="s">
        <v>17</v>
      </c>
      <c r="K452" s="14" t="s">
        <v>17</v>
      </c>
      <c r="L452" s="14" t="s">
        <v>17</v>
      </c>
      <c r="M452" s="14" t="s">
        <v>17</v>
      </c>
      <c r="N452" s="14" t="s">
        <v>17</v>
      </c>
      <c r="O452" s="14" t="s">
        <v>17</v>
      </c>
      <c r="P452" s="14" t="s">
        <v>17</v>
      </c>
      <c r="Q452" s="14" t="s">
        <v>17</v>
      </c>
      <c r="R452" s="14" t="s">
        <v>17</v>
      </c>
      <c r="S452" s="14" t="s">
        <v>17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  <c r="Z452" s="14" t="s">
        <v>17</v>
      </c>
      <c r="AA452" s="14" t="s">
        <v>17</v>
      </c>
      <c r="AB452" s="14" t="s">
        <v>17</v>
      </c>
      <c r="AC452" s="14" t="s">
        <v>17</v>
      </c>
      <c r="AD452" s="14" t="s">
        <v>17</v>
      </c>
      <c r="AE452" s="14" t="s">
        <v>17</v>
      </c>
    </row>
    <row r="453" spans="1:31">
      <c r="A453" t="s">
        <v>109</v>
      </c>
      <c r="B453" t="s">
        <v>130</v>
      </c>
      <c r="C453" s="216" t="s">
        <v>223</v>
      </c>
      <c r="D453" s="216" t="s">
        <v>223</v>
      </c>
      <c r="E453">
        <v>1980</v>
      </c>
      <c r="F453">
        <v>1</v>
      </c>
      <c r="G453">
        <v>1</v>
      </c>
      <c r="H453">
        <v>15.37</v>
      </c>
      <c r="I453">
        <v>1.83</v>
      </c>
      <c r="J453" s="14">
        <v>5054</v>
      </c>
      <c r="K453" s="14">
        <v>4900</v>
      </c>
      <c r="L453" s="14">
        <v>5.9</v>
      </c>
      <c r="M453" s="14">
        <v>13</v>
      </c>
      <c r="N453" s="14">
        <v>86</v>
      </c>
      <c r="O453" s="14">
        <v>539</v>
      </c>
      <c r="P453" s="14" t="s">
        <v>17</v>
      </c>
      <c r="Q453" s="14" t="s">
        <v>17</v>
      </c>
      <c r="R453" s="14" t="s">
        <v>17</v>
      </c>
      <c r="S453" s="14">
        <v>6.7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  <c r="Z453" s="14" t="s">
        <v>17</v>
      </c>
      <c r="AA453" s="14" t="s">
        <v>17</v>
      </c>
      <c r="AB453" s="14" t="s">
        <v>17</v>
      </c>
      <c r="AC453" s="14" t="s">
        <v>17</v>
      </c>
      <c r="AD453" s="14" t="s">
        <v>17</v>
      </c>
      <c r="AE453" s="14" t="s">
        <v>17</v>
      </c>
    </row>
    <row r="454" spans="1:31">
      <c r="A454" t="s">
        <v>109</v>
      </c>
      <c r="B454" t="s">
        <v>130</v>
      </c>
      <c r="C454" s="216" t="s">
        <v>223</v>
      </c>
      <c r="D454" s="216" t="s">
        <v>223</v>
      </c>
      <c r="E454">
        <v>1980</v>
      </c>
      <c r="F454">
        <v>1</v>
      </c>
      <c r="G454">
        <v>2</v>
      </c>
      <c r="H454">
        <v>20.57</v>
      </c>
      <c r="I454">
        <v>1.86</v>
      </c>
      <c r="J454" s="14">
        <v>4774</v>
      </c>
      <c r="K454" s="14">
        <v>4753</v>
      </c>
      <c r="L454" s="14">
        <v>5.6</v>
      </c>
      <c r="M454" s="14">
        <v>9</v>
      </c>
      <c r="N454" s="14">
        <v>93</v>
      </c>
      <c r="O454" s="14">
        <v>801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  <c r="Z454" s="14" t="s">
        <v>17</v>
      </c>
      <c r="AA454" s="14" t="s">
        <v>17</v>
      </c>
      <c r="AB454" s="14" t="s">
        <v>17</v>
      </c>
      <c r="AC454" s="14" t="s">
        <v>17</v>
      </c>
      <c r="AD454" s="14" t="s">
        <v>17</v>
      </c>
      <c r="AE454" s="14" t="s">
        <v>17</v>
      </c>
    </row>
    <row r="455" spans="1:31">
      <c r="A455" t="s">
        <v>109</v>
      </c>
      <c r="B455" t="s">
        <v>130</v>
      </c>
      <c r="C455" s="216" t="s">
        <v>223</v>
      </c>
      <c r="D455" s="216" t="s">
        <v>223</v>
      </c>
      <c r="E455">
        <v>1980</v>
      </c>
      <c r="F455">
        <v>1</v>
      </c>
      <c r="G455">
        <v>3</v>
      </c>
      <c r="H455">
        <v>25.77</v>
      </c>
      <c r="I455">
        <v>1.77</v>
      </c>
      <c r="J455" s="14">
        <v>4494</v>
      </c>
      <c r="K455" s="14">
        <v>4669</v>
      </c>
      <c r="L455" s="14">
        <v>5.8</v>
      </c>
      <c r="M455" s="14">
        <v>11</v>
      </c>
      <c r="N455" s="14">
        <v>107</v>
      </c>
      <c r="O455" s="14">
        <v>702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  <c r="Z455" s="14" t="s">
        <v>17</v>
      </c>
      <c r="AA455" s="14" t="s">
        <v>17</v>
      </c>
      <c r="AB455" s="14" t="s">
        <v>17</v>
      </c>
      <c r="AC455" s="14" t="s">
        <v>17</v>
      </c>
      <c r="AD455" s="14" t="s">
        <v>17</v>
      </c>
      <c r="AE455" s="14" t="s">
        <v>17</v>
      </c>
    </row>
    <row r="456" spans="1:31">
      <c r="A456" t="s">
        <v>109</v>
      </c>
      <c r="B456" t="s">
        <v>130</v>
      </c>
      <c r="C456" s="216" t="s">
        <v>223</v>
      </c>
      <c r="D456" s="216" t="s">
        <v>223</v>
      </c>
      <c r="E456">
        <v>1980</v>
      </c>
      <c r="F456">
        <v>1</v>
      </c>
      <c r="G456">
        <v>4</v>
      </c>
      <c r="H456">
        <v>34.85</v>
      </c>
      <c r="I456">
        <v>1.81</v>
      </c>
      <c r="J456" s="14">
        <v>4676</v>
      </c>
      <c r="K456" s="14">
        <v>4550</v>
      </c>
      <c r="L456" s="14">
        <v>5.8</v>
      </c>
      <c r="M456" s="14">
        <v>9</v>
      </c>
      <c r="N456" s="14">
        <v>120</v>
      </c>
      <c r="O456" s="14">
        <v>752</v>
      </c>
      <c r="P456" s="14" t="s">
        <v>17</v>
      </c>
      <c r="Q456" s="14" t="s">
        <v>17</v>
      </c>
      <c r="R456" s="14" t="s">
        <v>17</v>
      </c>
      <c r="S456" s="14">
        <v>6.8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  <c r="Z456" s="14" t="s">
        <v>17</v>
      </c>
      <c r="AA456" s="14" t="s">
        <v>17</v>
      </c>
      <c r="AB456" s="14" t="s">
        <v>17</v>
      </c>
      <c r="AC456" s="14" t="s">
        <v>17</v>
      </c>
      <c r="AD456" s="14" t="s">
        <v>17</v>
      </c>
      <c r="AE456" s="14" t="s">
        <v>17</v>
      </c>
    </row>
    <row r="457" spans="1:31">
      <c r="A457" t="s">
        <v>109</v>
      </c>
      <c r="B457" t="s">
        <v>130</v>
      </c>
      <c r="C457" s="216" t="s">
        <v>223</v>
      </c>
      <c r="D457" s="216" t="s">
        <v>223</v>
      </c>
      <c r="E457">
        <v>1980</v>
      </c>
      <c r="F457">
        <v>1</v>
      </c>
      <c r="G457">
        <v>5</v>
      </c>
      <c r="H457">
        <v>49.85</v>
      </c>
      <c r="I457">
        <v>2.02</v>
      </c>
      <c r="J457" s="14">
        <v>4970</v>
      </c>
      <c r="K457" s="14">
        <v>5082</v>
      </c>
      <c r="L457" s="14">
        <v>5.5</v>
      </c>
      <c r="M457" s="14">
        <v>16</v>
      </c>
      <c r="N457" s="14">
        <v>149</v>
      </c>
      <c r="O457" s="14">
        <v>866</v>
      </c>
      <c r="P457" s="14" t="s">
        <v>17</v>
      </c>
      <c r="Q457" s="14" t="s">
        <v>17</v>
      </c>
      <c r="R457" s="14" t="s">
        <v>17</v>
      </c>
      <c r="S457" s="14">
        <v>6.6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  <c r="Z457" s="14" t="s">
        <v>17</v>
      </c>
      <c r="AA457" s="14" t="s">
        <v>17</v>
      </c>
      <c r="AB457" s="14" t="s">
        <v>17</v>
      </c>
      <c r="AC457" s="14" t="s">
        <v>17</v>
      </c>
      <c r="AD457" s="14" t="s">
        <v>17</v>
      </c>
      <c r="AE457" s="14" t="s">
        <v>17</v>
      </c>
    </row>
    <row r="458" spans="1:31">
      <c r="A458" t="s">
        <v>109</v>
      </c>
      <c r="B458" t="s">
        <v>130</v>
      </c>
      <c r="C458" s="216" t="s">
        <v>223</v>
      </c>
      <c r="D458" s="216" t="s">
        <v>223</v>
      </c>
      <c r="E458">
        <v>1980</v>
      </c>
      <c r="F458">
        <v>1</v>
      </c>
      <c r="G458">
        <v>6</v>
      </c>
      <c r="H458">
        <v>58.32</v>
      </c>
      <c r="I458">
        <v>2.11</v>
      </c>
      <c r="J458" s="14">
        <v>4900</v>
      </c>
      <c r="K458" s="14">
        <v>5026</v>
      </c>
      <c r="L458" s="14">
        <v>5.4</v>
      </c>
      <c r="M458" s="14">
        <v>12</v>
      </c>
      <c r="N458" s="14">
        <v>120</v>
      </c>
      <c r="O458" s="14">
        <v>825</v>
      </c>
      <c r="P458" s="14" t="s">
        <v>17</v>
      </c>
      <c r="Q458" s="14" t="s">
        <v>17</v>
      </c>
      <c r="R458" s="14" t="s">
        <v>17</v>
      </c>
      <c r="S458" s="14">
        <v>6.7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  <c r="Z458" s="14" t="s">
        <v>17</v>
      </c>
      <c r="AA458" s="14" t="s">
        <v>17</v>
      </c>
      <c r="AB458" s="14" t="s">
        <v>17</v>
      </c>
      <c r="AC458" s="14" t="s">
        <v>17</v>
      </c>
      <c r="AD458" s="14" t="s">
        <v>17</v>
      </c>
      <c r="AE458" s="14" t="s">
        <v>17</v>
      </c>
    </row>
    <row r="459" spans="1:31">
      <c r="A459" t="s">
        <v>109</v>
      </c>
      <c r="B459" t="s">
        <v>130</v>
      </c>
      <c r="C459" s="216" t="s">
        <v>223</v>
      </c>
      <c r="D459" s="216" t="s">
        <v>223</v>
      </c>
      <c r="E459">
        <v>1980</v>
      </c>
      <c r="F459">
        <v>1</v>
      </c>
      <c r="G459">
        <v>7</v>
      </c>
      <c r="H459">
        <v>52.15</v>
      </c>
      <c r="I459">
        <v>2.2400000000000002</v>
      </c>
      <c r="J459" s="14">
        <v>5614</v>
      </c>
      <c r="K459" s="14">
        <v>5670</v>
      </c>
      <c r="L459" s="14">
        <v>5.3</v>
      </c>
      <c r="M459" s="14">
        <v>16</v>
      </c>
      <c r="N459" s="14">
        <v>140</v>
      </c>
      <c r="O459" s="14">
        <v>886</v>
      </c>
      <c r="P459" s="14" t="s">
        <v>17</v>
      </c>
      <c r="Q459" s="14" t="s">
        <v>17</v>
      </c>
      <c r="R459" s="14" t="s">
        <v>17</v>
      </c>
      <c r="S459" s="14">
        <v>6.6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  <c r="Z459" s="14" t="s">
        <v>17</v>
      </c>
      <c r="AA459" s="14" t="s">
        <v>17</v>
      </c>
      <c r="AB459" s="14" t="s">
        <v>17</v>
      </c>
      <c r="AC459" s="14" t="s">
        <v>17</v>
      </c>
      <c r="AD459" s="14" t="s">
        <v>17</v>
      </c>
      <c r="AE459" s="14" t="s">
        <v>17</v>
      </c>
    </row>
    <row r="460" spans="1:31">
      <c r="A460" t="s">
        <v>109</v>
      </c>
      <c r="B460" t="s">
        <v>130</v>
      </c>
      <c r="C460" s="216" t="s">
        <v>223</v>
      </c>
      <c r="D460" s="216" t="s">
        <v>223</v>
      </c>
      <c r="E460">
        <v>1980</v>
      </c>
      <c r="F460">
        <v>1</v>
      </c>
      <c r="G460">
        <v>8</v>
      </c>
      <c r="H460">
        <v>43.08</v>
      </c>
      <c r="I460">
        <v>2.48</v>
      </c>
      <c r="J460" s="14">
        <v>4564</v>
      </c>
      <c r="K460" s="14">
        <v>5866</v>
      </c>
      <c r="L460" s="14">
        <v>5.4</v>
      </c>
      <c r="M460" s="14">
        <v>23</v>
      </c>
      <c r="N460" s="14">
        <v>44</v>
      </c>
      <c r="O460" s="14">
        <v>771</v>
      </c>
      <c r="P460" s="14" t="s">
        <v>17</v>
      </c>
      <c r="Q460" s="14" t="s">
        <v>17</v>
      </c>
      <c r="R460" s="14" t="s">
        <v>17</v>
      </c>
      <c r="S460" s="14">
        <v>6.7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  <c r="Z460" s="14" t="s">
        <v>17</v>
      </c>
      <c r="AA460" s="14" t="s">
        <v>17</v>
      </c>
      <c r="AB460" s="14" t="s">
        <v>17</v>
      </c>
      <c r="AC460" s="14" t="s">
        <v>17</v>
      </c>
      <c r="AD460" s="14" t="s">
        <v>17</v>
      </c>
      <c r="AE460" s="14" t="s">
        <v>17</v>
      </c>
    </row>
    <row r="461" spans="1:31">
      <c r="A461" t="s">
        <v>109</v>
      </c>
      <c r="B461" t="s">
        <v>130</v>
      </c>
      <c r="C461" s="216" t="s">
        <v>223</v>
      </c>
      <c r="D461" s="216" t="s">
        <v>223</v>
      </c>
      <c r="E461">
        <v>1980</v>
      </c>
      <c r="F461">
        <v>1</v>
      </c>
      <c r="G461">
        <v>9</v>
      </c>
      <c r="H461">
        <v>42.59</v>
      </c>
      <c r="I461">
        <v>2.23</v>
      </c>
      <c r="J461" s="14">
        <v>4872</v>
      </c>
      <c r="K461" s="14">
        <v>5376</v>
      </c>
      <c r="L461" s="14">
        <v>5.5</v>
      </c>
      <c r="M461" s="14">
        <v>17</v>
      </c>
      <c r="N461" s="14">
        <v>108</v>
      </c>
      <c r="O461" s="14">
        <v>852</v>
      </c>
      <c r="P461" s="14" t="s">
        <v>17</v>
      </c>
      <c r="Q461" s="14" t="s">
        <v>17</v>
      </c>
      <c r="R461" s="14" t="s">
        <v>17</v>
      </c>
      <c r="S461" s="14">
        <v>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  <c r="Z461" s="14" t="s">
        <v>17</v>
      </c>
      <c r="AA461" s="14" t="s">
        <v>17</v>
      </c>
      <c r="AB461" s="14" t="s">
        <v>17</v>
      </c>
      <c r="AC461" s="14" t="s">
        <v>17</v>
      </c>
      <c r="AD461" s="14" t="s">
        <v>17</v>
      </c>
      <c r="AE461" s="14" t="s">
        <v>17</v>
      </c>
    </row>
    <row r="462" spans="1:31">
      <c r="A462" t="s">
        <v>109</v>
      </c>
      <c r="B462" t="s">
        <v>130</v>
      </c>
      <c r="C462" s="216" t="s">
        <v>223</v>
      </c>
      <c r="D462" s="216" t="s">
        <v>223</v>
      </c>
      <c r="E462">
        <v>1980</v>
      </c>
      <c r="F462">
        <v>1</v>
      </c>
      <c r="G462">
        <v>10</v>
      </c>
      <c r="H462">
        <v>45.86</v>
      </c>
      <c r="I462">
        <v>2.2000000000000002</v>
      </c>
      <c r="J462" s="14">
        <v>4676</v>
      </c>
      <c r="K462" s="14">
        <v>5432</v>
      </c>
      <c r="L462" s="14">
        <v>5.4</v>
      </c>
      <c r="M462" s="14">
        <v>15</v>
      </c>
      <c r="N462" s="14">
        <v>141</v>
      </c>
      <c r="O462" s="14">
        <v>842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  <c r="Z462" s="14" t="s">
        <v>17</v>
      </c>
      <c r="AA462" s="14" t="s">
        <v>17</v>
      </c>
      <c r="AB462" s="14" t="s">
        <v>17</v>
      </c>
      <c r="AC462" s="14" t="s">
        <v>17</v>
      </c>
      <c r="AD462" s="14" t="s">
        <v>17</v>
      </c>
      <c r="AE462" s="14" t="s">
        <v>17</v>
      </c>
    </row>
    <row r="463" spans="1:31">
      <c r="A463" t="s">
        <v>109</v>
      </c>
      <c r="B463" t="s">
        <v>130</v>
      </c>
      <c r="C463" s="216" t="s">
        <v>223</v>
      </c>
      <c r="D463" s="216" t="s">
        <v>223</v>
      </c>
      <c r="E463">
        <v>1980</v>
      </c>
      <c r="F463">
        <v>1</v>
      </c>
      <c r="G463">
        <v>11</v>
      </c>
      <c r="H463">
        <v>53.6</v>
      </c>
      <c r="I463">
        <v>2.1</v>
      </c>
      <c r="J463" s="14">
        <v>5152</v>
      </c>
      <c r="K463" s="14">
        <v>5873</v>
      </c>
      <c r="L463" s="14">
        <v>5.5</v>
      </c>
      <c r="M463" s="14">
        <v>16</v>
      </c>
      <c r="N463" s="14">
        <v>243</v>
      </c>
      <c r="O463" s="14">
        <v>969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  <c r="Z463" s="14" t="s">
        <v>17</v>
      </c>
      <c r="AA463" s="14" t="s">
        <v>17</v>
      </c>
      <c r="AB463" s="14" t="s">
        <v>17</v>
      </c>
      <c r="AC463" s="14" t="s">
        <v>17</v>
      </c>
      <c r="AD463" s="14" t="s">
        <v>17</v>
      </c>
      <c r="AE463" s="14" t="s">
        <v>17</v>
      </c>
    </row>
    <row r="464" spans="1:31">
      <c r="A464" t="s">
        <v>109</v>
      </c>
      <c r="B464" t="s">
        <v>130</v>
      </c>
      <c r="C464" s="216" t="s">
        <v>223</v>
      </c>
      <c r="D464" s="216" t="s">
        <v>223</v>
      </c>
      <c r="E464">
        <v>1980</v>
      </c>
      <c r="F464">
        <v>1</v>
      </c>
      <c r="G464">
        <v>12</v>
      </c>
      <c r="H464">
        <v>52.88</v>
      </c>
      <c r="I464">
        <v>2.0099999999999998</v>
      </c>
      <c r="J464" s="14">
        <v>4802</v>
      </c>
      <c r="K464" s="14">
        <v>4851</v>
      </c>
      <c r="L464" s="14">
        <v>5.4</v>
      </c>
      <c r="M464" s="14">
        <v>15</v>
      </c>
      <c r="N464" s="14">
        <v>156</v>
      </c>
      <c r="O464" s="14">
        <v>642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  <c r="Z464" s="14" t="s">
        <v>17</v>
      </c>
      <c r="AA464" s="14" t="s">
        <v>17</v>
      </c>
      <c r="AB464" s="14" t="s">
        <v>17</v>
      </c>
      <c r="AC464" s="14" t="s">
        <v>17</v>
      </c>
      <c r="AD464" s="14" t="s">
        <v>17</v>
      </c>
      <c r="AE464" s="14" t="s">
        <v>17</v>
      </c>
    </row>
    <row r="465" spans="1:31">
      <c r="A465" t="s">
        <v>109</v>
      </c>
      <c r="B465" t="s">
        <v>130</v>
      </c>
      <c r="C465" s="216" t="s">
        <v>223</v>
      </c>
      <c r="D465" s="216" t="s">
        <v>223</v>
      </c>
      <c r="E465">
        <v>1980</v>
      </c>
      <c r="F465">
        <v>1</v>
      </c>
      <c r="G465">
        <v>13</v>
      </c>
      <c r="H465">
        <v>69.33</v>
      </c>
      <c r="I465">
        <v>2.17</v>
      </c>
      <c r="J465" s="14">
        <v>5194</v>
      </c>
      <c r="K465" s="14">
        <v>5201</v>
      </c>
      <c r="L465" s="14">
        <v>5.5</v>
      </c>
      <c r="M465" s="14">
        <v>15</v>
      </c>
      <c r="N465" s="14">
        <v>203</v>
      </c>
      <c r="O465" s="14">
        <v>842</v>
      </c>
      <c r="P465" s="14" t="s">
        <v>17</v>
      </c>
      <c r="Q465" s="14" t="s">
        <v>17</v>
      </c>
      <c r="R465" s="14" t="s">
        <v>17</v>
      </c>
      <c r="S465" s="14">
        <v>6.7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  <c r="Z465" s="14" t="s">
        <v>17</v>
      </c>
      <c r="AA465" s="14" t="s">
        <v>17</v>
      </c>
      <c r="AB465" s="14" t="s">
        <v>17</v>
      </c>
      <c r="AC465" s="14" t="s">
        <v>17</v>
      </c>
      <c r="AD465" s="14" t="s">
        <v>17</v>
      </c>
      <c r="AE465" s="14" t="s">
        <v>17</v>
      </c>
    </row>
    <row r="466" spans="1:31">
      <c r="A466" t="s">
        <v>109</v>
      </c>
      <c r="B466" t="s">
        <v>130</v>
      </c>
      <c r="C466" s="216" t="s">
        <v>223</v>
      </c>
      <c r="D466" s="216" t="s">
        <v>223</v>
      </c>
      <c r="E466">
        <v>1980</v>
      </c>
      <c r="F466">
        <v>1</v>
      </c>
      <c r="G466">
        <v>14</v>
      </c>
      <c r="H466">
        <v>55.78</v>
      </c>
      <c r="I466">
        <v>2.0499999999999998</v>
      </c>
      <c r="J466" s="14">
        <v>5026</v>
      </c>
      <c r="K466" s="14">
        <v>4788</v>
      </c>
      <c r="L466" s="14">
        <v>5.3</v>
      </c>
      <c r="M466" s="14">
        <v>18</v>
      </c>
      <c r="N466" s="14">
        <v>144</v>
      </c>
      <c r="O466" s="14">
        <v>782</v>
      </c>
      <c r="P466" s="14" t="s">
        <v>17</v>
      </c>
      <c r="Q466" s="14" t="s">
        <v>17</v>
      </c>
      <c r="R466" s="14" t="s">
        <v>17</v>
      </c>
      <c r="S466" s="14">
        <v>6.6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  <c r="Z466" s="14" t="s">
        <v>17</v>
      </c>
      <c r="AA466" s="14" t="s">
        <v>17</v>
      </c>
      <c r="AB466" s="14" t="s">
        <v>17</v>
      </c>
      <c r="AC466" s="14" t="s">
        <v>17</v>
      </c>
      <c r="AD466" s="14" t="s">
        <v>17</v>
      </c>
      <c r="AE466" s="14" t="s">
        <v>17</v>
      </c>
    </row>
    <row r="467" spans="1:31">
      <c r="A467" t="s">
        <v>109</v>
      </c>
      <c r="B467" t="s">
        <v>130</v>
      </c>
      <c r="C467" s="216" t="s">
        <v>223</v>
      </c>
      <c r="D467" s="216" t="s">
        <v>223</v>
      </c>
      <c r="E467">
        <v>1980</v>
      </c>
      <c r="F467">
        <v>2</v>
      </c>
      <c r="G467">
        <v>1</v>
      </c>
      <c r="H467">
        <v>15.97</v>
      </c>
      <c r="I467">
        <v>2.4900000000000002</v>
      </c>
      <c r="J467" s="14">
        <v>5684</v>
      </c>
      <c r="K467" s="14">
        <v>6370</v>
      </c>
      <c r="L467" s="14">
        <v>5.8</v>
      </c>
      <c r="M467" s="14">
        <v>10</v>
      </c>
      <c r="N467" s="14">
        <v>84</v>
      </c>
      <c r="O467" s="14">
        <v>654</v>
      </c>
      <c r="P467" s="14" t="s">
        <v>17</v>
      </c>
      <c r="Q467" s="14" t="s">
        <v>17</v>
      </c>
      <c r="R467" s="14" t="s">
        <v>17</v>
      </c>
      <c r="S467" s="14">
        <v>7.1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  <c r="Z467" s="14" t="s">
        <v>17</v>
      </c>
      <c r="AA467" s="14" t="s">
        <v>17</v>
      </c>
      <c r="AB467" s="14" t="s">
        <v>17</v>
      </c>
      <c r="AC467" s="14" t="s">
        <v>17</v>
      </c>
      <c r="AD467" s="14" t="s">
        <v>17</v>
      </c>
      <c r="AE467" s="14" t="s">
        <v>17</v>
      </c>
    </row>
    <row r="468" spans="1:31">
      <c r="A468" t="s">
        <v>109</v>
      </c>
      <c r="B468" t="s">
        <v>130</v>
      </c>
      <c r="C468" s="216" t="s">
        <v>223</v>
      </c>
      <c r="D468" s="216" t="s">
        <v>223</v>
      </c>
      <c r="E468">
        <v>1980</v>
      </c>
      <c r="F468">
        <v>2</v>
      </c>
      <c r="G468">
        <v>2</v>
      </c>
      <c r="H468">
        <v>22.63</v>
      </c>
      <c r="I468">
        <v>1.77</v>
      </c>
      <c r="J468" s="14">
        <v>5348</v>
      </c>
      <c r="K468" s="14">
        <v>5677</v>
      </c>
      <c r="L468" s="14">
        <v>5.7</v>
      </c>
      <c r="M468" s="14">
        <v>9</v>
      </c>
      <c r="N468" s="14">
        <v>163</v>
      </c>
      <c r="O468" s="14">
        <v>833</v>
      </c>
      <c r="P468" s="14" t="s">
        <v>17</v>
      </c>
      <c r="Q468" s="14" t="s">
        <v>17</v>
      </c>
      <c r="R468" s="14" t="s">
        <v>17</v>
      </c>
      <c r="S468" s="14">
        <v>6.8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  <c r="Z468" s="14" t="s">
        <v>17</v>
      </c>
      <c r="AA468" s="14" t="s">
        <v>17</v>
      </c>
      <c r="AB468" s="14" t="s">
        <v>17</v>
      </c>
      <c r="AC468" s="14" t="s">
        <v>17</v>
      </c>
      <c r="AD468" s="14" t="s">
        <v>17</v>
      </c>
      <c r="AE468" s="14" t="s">
        <v>17</v>
      </c>
    </row>
    <row r="469" spans="1:31">
      <c r="A469" t="s">
        <v>109</v>
      </c>
      <c r="B469" t="s">
        <v>130</v>
      </c>
      <c r="C469" s="216" t="s">
        <v>223</v>
      </c>
      <c r="D469" s="216" t="s">
        <v>223</v>
      </c>
      <c r="E469">
        <v>1980</v>
      </c>
      <c r="F469">
        <v>2</v>
      </c>
      <c r="G469">
        <v>3</v>
      </c>
      <c r="H469">
        <v>27.47</v>
      </c>
      <c r="I469">
        <v>1.85</v>
      </c>
      <c r="J469" s="14">
        <v>5432</v>
      </c>
      <c r="K469" s="14">
        <v>5236</v>
      </c>
      <c r="L469" s="14">
        <v>5.7</v>
      </c>
      <c r="M469" s="14">
        <v>8</v>
      </c>
      <c r="N469" s="14">
        <v>113</v>
      </c>
      <c r="O469" s="14">
        <v>794</v>
      </c>
      <c r="P469" s="14" t="s">
        <v>17</v>
      </c>
      <c r="Q469" s="14" t="s">
        <v>17</v>
      </c>
      <c r="R469" s="14" t="s">
        <v>17</v>
      </c>
      <c r="S469" s="14">
        <v>6.7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  <c r="Z469" s="14" t="s">
        <v>17</v>
      </c>
      <c r="AA469" s="14" t="s">
        <v>17</v>
      </c>
      <c r="AB469" s="14" t="s">
        <v>17</v>
      </c>
      <c r="AC469" s="14" t="s">
        <v>17</v>
      </c>
      <c r="AD469" s="14" t="s">
        <v>17</v>
      </c>
      <c r="AE469" s="14" t="s">
        <v>17</v>
      </c>
    </row>
    <row r="470" spans="1:31">
      <c r="A470" t="s">
        <v>109</v>
      </c>
      <c r="B470" t="s">
        <v>130</v>
      </c>
      <c r="C470" s="216" t="s">
        <v>223</v>
      </c>
      <c r="D470" s="216" t="s">
        <v>223</v>
      </c>
      <c r="E470">
        <v>1980</v>
      </c>
      <c r="F470">
        <v>2</v>
      </c>
      <c r="G470">
        <v>4</v>
      </c>
      <c r="H470">
        <v>41.26</v>
      </c>
      <c r="I470">
        <v>2.34</v>
      </c>
      <c r="J470" s="14">
        <v>6090</v>
      </c>
      <c r="K470" s="14">
        <v>6391</v>
      </c>
      <c r="L470" s="14">
        <v>5.6</v>
      </c>
      <c r="M470" s="14">
        <v>14</v>
      </c>
      <c r="N470" s="14">
        <v>75</v>
      </c>
      <c r="O470" s="14">
        <v>656</v>
      </c>
      <c r="P470" s="14" t="s">
        <v>17</v>
      </c>
      <c r="Q470" s="14" t="s">
        <v>17</v>
      </c>
      <c r="R470" s="14" t="s">
        <v>17</v>
      </c>
      <c r="S470" s="14">
        <v>7.1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  <c r="Z470" s="14" t="s">
        <v>17</v>
      </c>
      <c r="AA470" s="14" t="s">
        <v>17</v>
      </c>
      <c r="AB470" s="14" t="s">
        <v>17</v>
      </c>
      <c r="AC470" s="14" t="s">
        <v>17</v>
      </c>
      <c r="AD470" s="14" t="s">
        <v>17</v>
      </c>
      <c r="AE470" s="14" t="s">
        <v>17</v>
      </c>
    </row>
    <row r="471" spans="1:31">
      <c r="A471" t="s">
        <v>109</v>
      </c>
      <c r="B471" t="s">
        <v>130</v>
      </c>
      <c r="C471" s="216" t="s">
        <v>223</v>
      </c>
      <c r="D471" s="216" t="s">
        <v>223</v>
      </c>
      <c r="E471">
        <v>1980</v>
      </c>
      <c r="F471">
        <v>2</v>
      </c>
      <c r="G471">
        <v>5</v>
      </c>
      <c r="H471">
        <v>53.48</v>
      </c>
      <c r="I471">
        <v>2.12</v>
      </c>
      <c r="J471" s="14">
        <v>4662</v>
      </c>
      <c r="K471" s="14">
        <v>5712</v>
      </c>
      <c r="L471" s="14">
        <v>5.5</v>
      </c>
      <c r="M471" s="14">
        <v>9</v>
      </c>
      <c r="N471" s="14">
        <v>125</v>
      </c>
      <c r="O471" s="14">
        <v>858</v>
      </c>
      <c r="P471" s="14" t="s">
        <v>17</v>
      </c>
      <c r="Q471" s="14" t="s">
        <v>17</v>
      </c>
      <c r="R471" s="14" t="s">
        <v>17</v>
      </c>
      <c r="S471" s="14">
        <v>6.7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  <c r="Z471" s="14" t="s">
        <v>17</v>
      </c>
      <c r="AA471" s="14" t="s">
        <v>17</v>
      </c>
      <c r="AB471" s="14" t="s">
        <v>17</v>
      </c>
      <c r="AC471" s="14" t="s">
        <v>17</v>
      </c>
      <c r="AD471" s="14" t="s">
        <v>17</v>
      </c>
      <c r="AE471" s="14" t="s">
        <v>17</v>
      </c>
    </row>
    <row r="472" spans="1:31">
      <c r="A472" t="s">
        <v>109</v>
      </c>
      <c r="B472" t="s">
        <v>130</v>
      </c>
      <c r="C472" s="216" t="s">
        <v>223</v>
      </c>
      <c r="D472" s="216" t="s">
        <v>223</v>
      </c>
      <c r="E472">
        <v>1980</v>
      </c>
      <c r="F472">
        <v>2</v>
      </c>
      <c r="G472">
        <v>6</v>
      </c>
      <c r="H472">
        <v>54.33</v>
      </c>
      <c r="I472">
        <v>1.74</v>
      </c>
      <c r="J472" s="14">
        <v>4844</v>
      </c>
      <c r="K472" s="14">
        <v>6300</v>
      </c>
      <c r="L472" s="14">
        <v>5.3</v>
      </c>
      <c r="M472" s="14">
        <v>16</v>
      </c>
      <c r="N472" s="14">
        <v>120</v>
      </c>
      <c r="O472" s="14">
        <v>927</v>
      </c>
      <c r="P472" s="14" t="s">
        <v>17</v>
      </c>
      <c r="Q472" s="14" t="s">
        <v>17</v>
      </c>
      <c r="R472" s="14" t="s">
        <v>17</v>
      </c>
      <c r="S472" s="14">
        <v>7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  <c r="Z472" s="14" t="s">
        <v>17</v>
      </c>
      <c r="AA472" s="14" t="s">
        <v>17</v>
      </c>
      <c r="AB472" s="14" t="s">
        <v>17</v>
      </c>
      <c r="AC472" s="14" t="s">
        <v>17</v>
      </c>
      <c r="AD472" s="14" t="s">
        <v>17</v>
      </c>
      <c r="AE472" s="14" t="s">
        <v>17</v>
      </c>
    </row>
    <row r="473" spans="1:31">
      <c r="A473" t="s">
        <v>109</v>
      </c>
      <c r="B473" t="s">
        <v>130</v>
      </c>
      <c r="C473" s="216" t="s">
        <v>223</v>
      </c>
      <c r="D473" s="216" t="s">
        <v>223</v>
      </c>
      <c r="E473">
        <v>1980</v>
      </c>
      <c r="F473">
        <v>2</v>
      </c>
      <c r="G473">
        <v>7</v>
      </c>
      <c r="H473">
        <v>56.63</v>
      </c>
      <c r="I473">
        <v>1.76</v>
      </c>
      <c r="J473" s="14">
        <v>4606</v>
      </c>
      <c r="K473" s="14">
        <v>5908</v>
      </c>
      <c r="L473" s="14">
        <v>5.3</v>
      </c>
      <c r="M473" s="14">
        <v>22</v>
      </c>
      <c r="N473" s="14">
        <v>168</v>
      </c>
      <c r="O473" s="14">
        <v>929</v>
      </c>
      <c r="P473" s="14" t="s">
        <v>17</v>
      </c>
      <c r="Q473" s="14" t="s">
        <v>17</v>
      </c>
      <c r="R473" s="14" t="s">
        <v>17</v>
      </c>
      <c r="S473" s="14">
        <v>6.5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  <c r="Z473" s="14" t="s">
        <v>17</v>
      </c>
      <c r="AA473" s="14" t="s">
        <v>17</v>
      </c>
      <c r="AB473" s="14" t="s">
        <v>17</v>
      </c>
      <c r="AC473" s="14" t="s">
        <v>17</v>
      </c>
      <c r="AD473" s="14" t="s">
        <v>17</v>
      </c>
      <c r="AE473" s="14" t="s">
        <v>17</v>
      </c>
    </row>
    <row r="474" spans="1:31">
      <c r="A474" t="s">
        <v>109</v>
      </c>
      <c r="B474" t="s">
        <v>130</v>
      </c>
      <c r="C474" s="216" t="s">
        <v>223</v>
      </c>
      <c r="D474" s="216" t="s">
        <v>223</v>
      </c>
      <c r="E474">
        <v>1980</v>
      </c>
      <c r="F474">
        <v>2</v>
      </c>
      <c r="G474">
        <v>8</v>
      </c>
      <c r="H474">
        <v>45.5</v>
      </c>
      <c r="I474">
        <v>2.27</v>
      </c>
      <c r="J474" s="14">
        <v>4494</v>
      </c>
      <c r="K474" s="14">
        <v>5775</v>
      </c>
      <c r="L474" s="14">
        <v>5.5</v>
      </c>
      <c r="M474" s="14">
        <v>8</v>
      </c>
      <c r="N474" s="14">
        <v>44</v>
      </c>
      <c r="O474" s="14">
        <v>724</v>
      </c>
      <c r="P474" s="14" t="s">
        <v>17</v>
      </c>
      <c r="Q474" s="14" t="s">
        <v>17</v>
      </c>
      <c r="R474" s="14" t="s">
        <v>17</v>
      </c>
      <c r="S474" s="14">
        <v>6.8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  <c r="Z474" s="14" t="s">
        <v>17</v>
      </c>
      <c r="AA474" s="14" t="s">
        <v>17</v>
      </c>
      <c r="AB474" s="14" t="s">
        <v>17</v>
      </c>
      <c r="AC474" s="14" t="s">
        <v>17</v>
      </c>
      <c r="AD474" s="14" t="s">
        <v>17</v>
      </c>
      <c r="AE474" s="14" t="s">
        <v>17</v>
      </c>
    </row>
    <row r="475" spans="1:31">
      <c r="A475" t="s">
        <v>109</v>
      </c>
      <c r="B475" t="s">
        <v>130</v>
      </c>
      <c r="C475" s="216" t="s">
        <v>223</v>
      </c>
      <c r="D475" s="216" t="s">
        <v>223</v>
      </c>
      <c r="E475">
        <v>1980</v>
      </c>
      <c r="F475">
        <v>2</v>
      </c>
      <c r="G475">
        <v>9</v>
      </c>
      <c r="H475">
        <v>48.76</v>
      </c>
      <c r="I475">
        <v>2.09</v>
      </c>
      <c r="J475" s="14">
        <v>4732</v>
      </c>
      <c r="K475" s="14">
        <v>5152</v>
      </c>
      <c r="L475" s="14">
        <v>5.4</v>
      </c>
      <c r="M475" s="14">
        <v>21</v>
      </c>
      <c r="N475" s="14">
        <v>107</v>
      </c>
      <c r="O475" s="14">
        <v>947</v>
      </c>
      <c r="P475" s="14" t="s">
        <v>17</v>
      </c>
      <c r="Q475" s="14" t="s">
        <v>17</v>
      </c>
      <c r="R475" s="14" t="s">
        <v>17</v>
      </c>
      <c r="S475" s="14">
        <v>7.1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  <c r="Z475" s="14" t="s">
        <v>17</v>
      </c>
      <c r="AA475" s="14" t="s">
        <v>17</v>
      </c>
      <c r="AB475" s="14" t="s">
        <v>17</v>
      </c>
      <c r="AC475" s="14" t="s">
        <v>17</v>
      </c>
      <c r="AD475" s="14" t="s">
        <v>17</v>
      </c>
      <c r="AE475" s="14" t="s">
        <v>17</v>
      </c>
    </row>
    <row r="476" spans="1:31">
      <c r="A476" t="s">
        <v>109</v>
      </c>
      <c r="B476" t="s">
        <v>130</v>
      </c>
      <c r="C476" s="216" t="s">
        <v>223</v>
      </c>
      <c r="D476" s="216" t="s">
        <v>223</v>
      </c>
      <c r="E476">
        <v>1980</v>
      </c>
      <c r="F476">
        <v>2</v>
      </c>
      <c r="G476">
        <v>10</v>
      </c>
      <c r="H476">
        <v>53</v>
      </c>
      <c r="I476">
        <v>1.91</v>
      </c>
      <c r="J476" s="14">
        <v>5740</v>
      </c>
      <c r="K476" s="14">
        <v>6867</v>
      </c>
      <c r="L476" s="14">
        <v>5.6</v>
      </c>
      <c r="M476" s="14">
        <v>11</v>
      </c>
      <c r="N476" s="14">
        <v>172</v>
      </c>
      <c r="O476" s="14">
        <v>861</v>
      </c>
      <c r="P476" s="14" t="s">
        <v>17</v>
      </c>
      <c r="Q476" s="14" t="s">
        <v>17</v>
      </c>
      <c r="R476" s="14" t="s">
        <v>17</v>
      </c>
      <c r="S476" s="14">
        <v>6.6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  <c r="Z476" s="14" t="s">
        <v>17</v>
      </c>
      <c r="AA476" s="14" t="s">
        <v>17</v>
      </c>
      <c r="AB476" s="14" t="s">
        <v>17</v>
      </c>
      <c r="AC476" s="14" t="s">
        <v>17</v>
      </c>
      <c r="AD476" s="14" t="s">
        <v>17</v>
      </c>
      <c r="AE476" s="14" t="s">
        <v>17</v>
      </c>
    </row>
    <row r="477" spans="1:31">
      <c r="A477" t="s">
        <v>109</v>
      </c>
      <c r="B477" t="s">
        <v>130</v>
      </c>
      <c r="C477" s="216" t="s">
        <v>223</v>
      </c>
      <c r="D477" s="216" t="s">
        <v>223</v>
      </c>
      <c r="E477">
        <v>1980</v>
      </c>
      <c r="F477">
        <v>2</v>
      </c>
      <c r="G477">
        <v>11</v>
      </c>
      <c r="H477">
        <v>51.18</v>
      </c>
      <c r="I477">
        <v>1.83</v>
      </c>
      <c r="J477" s="14">
        <v>5208</v>
      </c>
      <c r="K477" s="14">
        <v>5523</v>
      </c>
      <c r="L477" s="14">
        <v>5.6</v>
      </c>
      <c r="M477" s="14">
        <v>14</v>
      </c>
      <c r="N477" s="14">
        <v>209</v>
      </c>
      <c r="O477" s="14">
        <v>783</v>
      </c>
      <c r="P477" s="14" t="s">
        <v>17</v>
      </c>
      <c r="Q477" s="14" t="s">
        <v>17</v>
      </c>
      <c r="R477" s="14" t="s">
        <v>17</v>
      </c>
      <c r="S477" s="14">
        <v>6.7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  <c r="Z477" s="14" t="s">
        <v>17</v>
      </c>
      <c r="AA477" s="14" t="s">
        <v>17</v>
      </c>
      <c r="AB477" s="14" t="s">
        <v>17</v>
      </c>
      <c r="AC477" s="14" t="s">
        <v>17</v>
      </c>
      <c r="AD477" s="14" t="s">
        <v>17</v>
      </c>
      <c r="AE477" s="14" t="s">
        <v>17</v>
      </c>
    </row>
    <row r="478" spans="1:31">
      <c r="A478" t="s">
        <v>109</v>
      </c>
      <c r="B478" t="s">
        <v>130</v>
      </c>
      <c r="C478" s="216" t="s">
        <v>223</v>
      </c>
      <c r="D478" s="216" t="s">
        <v>223</v>
      </c>
      <c r="E478">
        <v>1980</v>
      </c>
      <c r="F478">
        <v>2</v>
      </c>
      <c r="G478">
        <v>12</v>
      </c>
      <c r="H478">
        <v>49.85</v>
      </c>
      <c r="I478">
        <v>1.77</v>
      </c>
      <c r="J478" s="14">
        <v>5334</v>
      </c>
      <c r="K478" s="14">
        <v>6391</v>
      </c>
      <c r="L478" s="14">
        <v>5.4</v>
      </c>
      <c r="M478" s="14">
        <v>17</v>
      </c>
      <c r="N478" s="14">
        <v>220</v>
      </c>
      <c r="O478" s="14">
        <v>756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  <c r="Z478" s="14" t="s">
        <v>17</v>
      </c>
      <c r="AA478" s="14" t="s">
        <v>17</v>
      </c>
      <c r="AB478" s="14" t="s">
        <v>17</v>
      </c>
      <c r="AC478" s="14" t="s">
        <v>17</v>
      </c>
      <c r="AD478" s="14" t="s">
        <v>17</v>
      </c>
      <c r="AE478" s="14" t="s">
        <v>17</v>
      </c>
    </row>
    <row r="479" spans="1:31">
      <c r="A479" t="s">
        <v>109</v>
      </c>
      <c r="B479" t="s">
        <v>130</v>
      </c>
      <c r="C479" s="216" t="s">
        <v>223</v>
      </c>
      <c r="D479" s="216" t="s">
        <v>223</v>
      </c>
      <c r="E479">
        <v>1980</v>
      </c>
      <c r="F479">
        <v>2</v>
      </c>
      <c r="G479">
        <v>13</v>
      </c>
      <c r="H479">
        <v>51.42</v>
      </c>
      <c r="I479">
        <v>2.37</v>
      </c>
      <c r="J479" s="14">
        <v>6048</v>
      </c>
      <c r="K479" s="14">
        <v>6965</v>
      </c>
      <c r="L479" s="14">
        <v>5.3</v>
      </c>
      <c r="M479" s="14">
        <v>19</v>
      </c>
      <c r="N479" s="14">
        <v>238</v>
      </c>
      <c r="O479" s="14">
        <v>869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  <c r="Z479" s="14" t="s">
        <v>17</v>
      </c>
      <c r="AA479" s="14" t="s">
        <v>17</v>
      </c>
      <c r="AB479" s="14" t="s">
        <v>17</v>
      </c>
      <c r="AC479" s="14" t="s">
        <v>17</v>
      </c>
      <c r="AD479" s="14" t="s">
        <v>17</v>
      </c>
      <c r="AE479" s="14" t="s">
        <v>17</v>
      </c>
    </row>
    <row r="480" spans="1:31">
      <c r="A480" t="s">
        <v>109</v>
      </c>
      <c r="B480" t="s">
        <v>130</v>
      </c>
      <c r="C480" s="216" t="s">
        <v>223</v>
      </c>
      <c r="D480" s="216" t="s">
        <v>223</v>
      </c>
      <c r="E480">
        <v>1980</v>
      </c>
      <c r="F480">
        <v>2</v>
      </c>
      <c r="G480">
        <v>14</v>
      </c>
      <c r="H480">
        <v>52.88</v>
      </c>
      <c r="I480">
        <v>1.89</v>
      </c>
      <c r="J480" s="14">
        <v>4690</v>
      </c>
      <c r="K480" s="14">
        <v>6097</v>
      </c>
      <c r="L480" s="14">
        <v>5.4</v>
      </c>
      <c r="M480" s="14">
        <v>19</v>
      </c>
      <c r="N480" s="14">
        <v>154</v>
      </c>
      <c r="O480" s="14">
        <v>942</v>
      </c>
      <c r="P480" s="14" t="s">
        <v>17</v>
      </c>
      <c r="Q480" s="14" t="s">
        <v>17</v>
      </c>
      <c r="R480" s="14" t="s">
        <v>17</v>
      </c>
      <c r="S480" s="14">
        <v>6.6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  <c r="Z480" s="14" t="s">
        <v>17</v>
      </c>
      <c r="AA480" s="14" t="s">
        <v>17</v>
      </c>
      <c r="AB480" s="14" t="s">
        <v>17</v>
      </c>
      <c r="AC480" s="14" t="s">
        <v>17</v>
      </c>
      <c r="AD480" s="14" t="s">
        <v>17</v>
      </c>
      <c r="AE480" s="14" t="s">
        <v>17</v>
      </c>
    </row>
    <row r="481" spans="1:31">
      <c r="A481" t="s">
        <v>109</v>
      </c>
      <c r="B481" t="s">
        <v>130</v>
      </c>
      <c r="C481" s="216" t="s">
        <v>223</v>
      </c>
      <c r="D481" s="216" t="s">
        <v>223</v>
      </c>
      <c r="E481">
        <v>1980</v>
      </c>
      <c r="F481">
        <v>3</v>
      </c>
      <c r="G481">
        <v>1</v>
      </c>
      <c r="H481">
        <v>21.66</v>
      </c>
      <c r="I481">
        <v>2.04</v>
      </c>
      <c r="J481" s="14">
        <v>5236</v>
      </c>
      <c r="K481" s="14">
        <v>6468</v>
      </c>
      <c r="L481" s="14">
        <v>5.7</v>
      </c>
      <c r="M481" s="14">
        <v>10</v>
      </c>
      <c r="N481" s="14">
        <v>41</v>
      </c>
      <c r="O481" s="14">
        <v>558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  <c r="Z481" s="14" t="s">
        <v>17</v>
      </c>
      <c r="AA481" s="14" t="s">
        <v>17</v>
      </c>
      <c r="AB481" s="14" t="s">
        <v>17</v>
      </c>
      <c r="AC481" s="14" t="s">
        <v>17</v>
      </c>
      <c r="AD481" s="14" t="s">
        <v>17</v>
      </c>
      <c r="AE481" s="14" t="s">
        <v>17</v>
      </c>
    </row>
    <row r="482" spans="1:31">
      <c r="A482" t="s">
        <v>109</v>
      </c>
      <c r="B482" t="s">
        <v>130</v>
      </c>
      <c r="C482" s="216" t="s">
        <v>223</v>
      </c>
      <c r="D482" s="216" t="s">
        <v>223</v>
      </c>
      <c r="E482">
        <v>1980</v>
      </c>
      <c r="F482">
        <v>3</v>
      </c>
      <c r="G482">
        <v>2</v>
      </c>
      <c r="H482">
        <v>22.87</v>
      </c>
      <c r="I482">
        <v>2.11</v>
      </c>
      <c r="J482" s="14">
        <v>6664</v>
      </c>
      <c r="K482" s="14">
        <v>6321</v>
      </c>
      <c r="L482" s="14">
        <v>5.7</v>
      </c>
      <c r="M482" s="14">
        <v>15</v>
      </c>
      <c r="N482" s="14">
        <v>143</v>
      </c>
      <c r="O482" s="14">
        <v>781</v>
      </c>
      <c r="P482" s="14" t="s">
        <v>17</v>
      </c>
      <c r="Q482" s="14" t="s">
        <v>17</v>
      </c>
      <c r="R482" s="14" t="s">
        <v>17</v>
      </c>
      <c r="S482" s="14">
        <v>6.9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  <c r="Z482" s="14" t="s">
        <v>17</v>
      </c>
      <c r="AA482" s="14" t="s">
        <v>17</v>
      </c>
      <c r="AB482" s="14" t="s">
        <v>17</v>
      </c>
      <c r="AC482" s="14" t="s">
        <v>17</v>
      </c>
      <c r="AD482" s="14" t="s">
        <v>17</v>
      </c>
      <c r="AE482" s="14" t="s">
        <v>17</v>
      </c>
    </row>
    <row r="483" spans="1:31">
      <c r="A483" t="s">
        <v>109</v>
      </c>
      <c r="B483" t="s">
        <v>130</v>
      </c>
      <c r="C483" s="216" t="s">
        <v>223</v>
      </c>
      <c r="D483" s="216" t="s">
        <v>223</v>
      </c>
      <c r="E483">
        <v>1980</v>
      </c>
      <c r="F483">
        <v>3</v>
      </c>
      <c r="G483">
        <v>3</v>
      </c>
      <c r="H483">
        <v>27.95</v>
      </c>
      <c r="I483">
        <v>1.88</v>
      </c>
      <c r="J483" s="14">
        <v>5600</v>
      </c>
      <c r="K483" s="14">
        <v>5250</v>
      </c>
      <c r="L483" s="14">
        <v>5.7</v>
      </c>
      <c r="M483" s="14">
        <v>11</v>
      </c>
      <c r="N483" s="14">
        <v>154</v>
      </c>
      <c r="O483" s="14">
        <v>719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  <c r="Z483" s="14" t="s">
        <v>17</v>
      </c>
      <c r="AA483" s="14" t="s">
        <v>17</v>
      </c>
      <c r="AB483" s="14" t="s">
        <v>17</v>
      </c>
      <c r="AC483" s="14" t="s">
        <v>17</v>
      </c>
      <c r="AD483" s="14" t="s">
        <v>17</v>
      </c>
      <c r="AE483" s="14" t="s">
        <v>17</v>
      </c>
    </row>
    <row r="484" spans="1:31">
      <c r="A484" t="s">
        <v>109</v>
      </c>
      <c r="B484" t="s">
        <v>130</v>
      </c>
      <c r="C484" s="216" t="s">
        <v>223</v>
      </c>
      <c r="D484" s="216" t="s">
        <v>223</v>
      </c>
      <c r="E484">
        <v>1980</v>
      </c>
      <c r="F484">
        <v>3</v>
      </c>
      <c r="G484">
        <v>4</v>
      </c>
      <c r="H484">
        <v>36.78</v>
      </c>
      <c r="I484">
        <v>2.14</v>
      </c>
      <c r="J484" s="14">
        <v>6482</v>
      </c>
      <c r="K484" s="14">
        <v>6314</v>
      </c>
      <c r="L484" s="14">
        <v>5.2</v>
      </c>
      <c r="M484" s="14">
        <v>15</v>
      </c>
      <c r="N484" s="14">
        <v>217</v>
      </c>
      <c r="O484" s="14">
        <v>798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  <c r="Z484" s="14" t="s">
        <v>17</v>
      </c>
      <c r="AA484" s="14" t="s">
        <v>17</v>
      </c>
      <c r="AB484" s="14" t="s">
        <v>17</v>
      </c>
      <c r="AC484" s="14" t="s">
        <v>17</v>
      </c>
      <c r="AD484" s="14" t="s">
        <v>17</v>
      </c>
      <c r="AE484" s="14" t="s">
        <v>17</v>
      </c>
    </row>
    <row r="485" spans="1:31">
      <c r="A485" t="s">
        <v>109</v>
      </c>
      <c r="B485" t="s">
        <v>130</v>
      </c>
      <c r="C485" s="216" t="s">
        <v>223</v>
      </c>
      <c r="D485" s="216" t="s">
        <v>223</v>
      </c>
      <c r="E485">
        <v>1980</v>
      </c>
      <c r="F485">
        <v>3</v>
      </c>
      <c r="G485">
        <v>5</v>
      </c>
      <c r="H485">
        <v>51.79</v>
      </c>
      <c r="I485">
        <v>1.88</v>
      </c>
      <c r="J485" s="14">
        <v>5306</v>
      </c>
      <c r="K485" s="14">
        <v>6216</v>
      </c>
      <c r="L485" s="14">
        <v>5.6</v>
      </c>
      <c r="M485" s="14">
        <v>13</v>
      </c>
      <c r="N485" s="14">
        <v>168</v>
      </c>
      <c r="O485" s="14">
        <v>722</v>
      </c>
      <c r="P485" s="14" t="s">
        <v>17</v>
      </c>
      <c r="Q485" s="14" t="s">
        <v>17</v>
      </c>
      <c r="R485" s="14" t="s">
        <v>17</v>
      </c>
      <c r="S485" s="14">
        <v>6.7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  <c r="Z485" s="14" t="s">
        <v>17</v>
      </c>
      <c r="AA485" s="14" t="s">
        <v>17</v>
      </c>
      <c r="AB485" s="14" t="s">
        <v>17</v>
      </c>
      <c r="AC485" s="14" t="s">
        <v>17</v>
      </c>
      <c r="AD485" s="14" t="s">
        <v>17</v>
      </c>
      <c r="AE485" s="14" t="s">
        <v>17</v>
      </c>
    </row>
    <row r="486" spans="1:31">
      <c r="A486" t="s">
        <v>109</v>
      </c>
      <c r="B486" t="s">
        <v>130</v>
      </c>
      <c r="C486" s="216" t="s">
        <v>223</v>
      </c>
      <c r="D486" s="216" t="s">
        <v>223</v>
      </c>
      <c r="E486">
        <v>1980</v>
      </c>
      <c r="F486">
        <v>3</v>
      </c>
      <c r="G486">
        <v>6</v>
      </c>
      <c r="H486">
        <v>71.03</v>
      </c>
      <c r="I486">
        <v>2.33</v>
      </c>
      <c r="J486" s="14">
        <v>5152</v>
      </c>
      <c r="K486" s="14">
        <v>6090</v>
      </c>
      <c r="L486" s="14">
        <v>5.4</v>
      </c>
      <c r="M486" s="14">
        <v>12</v>
      </c>
      <c r="N486" s="14">
        <v>99</v>
      </c>
      <c r="O486" s="14">
        <v>629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  <c r="Z486" s="14" t="s">
        <v>17</v>
      </c>
      <c r="AA486" s="14" t="s">
        <v>17</v>
      </c>
      <c r="AB486" s="14" t="s">
        <v>17</v>
      </c>
      <c r="AC486" s="14" t="s">
        <v>17</v>
      </c>
      <c r="AD486" s="14" t="s">
        <v>17</v>
      </c>
      <c r="AE486" s="14" t="s">
        <v>17</v>
      </c>
    </row>
    <row r="487" spans="1:31">
      <c r="A487" t="s">
        <v>109</v>
      </c>
      <c r="B487" t="s">
        <v>130</v>
      </c>
      <c r="C487" s="216" t="s">
        <v>223</v>
      </c>
      <c r="D487" s="216" t="s">
        <v>223</v>
      </c>
      <c r="E487">
        <v>1980</v>
      </c>
      <c r="F487">
        <v>3</v>
      </c>
      <c r="G487">
        <v>7</v>
      </c>
      <c r="H487">
        <v>57.84</v>
      </c>
      <c r="I487">
        <v>2.1800000000000002</v>
      </c>
      <c r="J487" s="14">
        <v>4662</v>
      </c>
      <c r="K487" s="14">
        <v>5180</v>
      </c>
      <c r="L487" s="14">
        <v>5.3</v>
      </c>
      <c r="M487" s="14">
        <v>16</v>
      </c>
      <c r="N487" s="14">
        <v>135</v>
      </c>
      <c r="O487" s="14">
        <v>777</v>
      </c>
      <c r="P487" s="14" t="s">
        <v>17</v>
      </c>
      <c r="Q487" s="14" t="s">
        <v>17</v>
      </c>
      <c r="R487" s="14" t="s">
        <v>17</v>
      </c>
      <c r="S487" s="14">
        <v>6.6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  <c r="Z487" s="14" t="s">
        <v>17</v>
      </c>
      <c r="AA487" s="14" t="s">
        <v>17</v>
      </c>
      <c r="AB487" s="14" t="s">
        <v>17</v>
      </c>
      <c r="AC487" s="14" t="s">
        <v>17</v>
      </c>
      <c r="AD487" s="14" t="s">
        <v>17</v>
      </c>
      <c r="AE487" s="14" t="s">
        <v>17</v>
      </c>
    </row>
    <row r="488" spans="1:31">
      <c r="A488" t="s">
        <v>109</v>
      </c>
      <c r="B488" t="s">
        <v>130</v>
      </c>
      <c r="C488" s="216" t="s">
        <v>223</v>
      </c>
      <c r="D488" s="216" t="s">
        <v>223</v>
      </c>
      <c r="E488">
        <v>1980</v>
      </c>
      <c r="F488">
        <v>3</v>
      </c>
      <c r="G488">
        <v>8</v>
      </c>
      <c r="H488">
        <v>40.78</v>
      </c>
      <c r="I488">
        <v>2.42</v>
      </c>
      <c r="J488" s="14">
        <v>4634</v>
      </c>
      <c r="K488" s="14">
        <v>5439</v>
      </c>
      <c r="L488" s="14">
        <v>5.3</v>
      </c>
      <c r="M488" s="14">
        <v>19</v>
      </c>
      <c r="N488" s="14">
        <v>63</v>
      </c>
      <c r="O488" s="14">
        <v>827</v>
      </c>
      <c r="P488" s="14" t="s">
        <v>17</v>
      </c>
      <c r="Q488" s="14" t="s">
        <v>17</v>
      </c>
      <c r="R488" s="14" t="s">
        <v>17</v>
      </c>
      <c r="S488" s="14">
        <v>6.8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  <c r="Z488" s="14" t="s">
        <v>17</v>
      </c>
      <c r="AA488" s="14" t="s">
        <v>17</v>
      </c>
      <c r="AB488" s="14" t="s">
        <v>17</v>
      </c>
      <c r="AC488" s="14" t="s">
        <v>17</v>
      </c>
      <c r="AD488" s="14" t="s">
        <v>17</v>
      </c>
      <c r="AE488" s="14" t="s">
        <v>17</v>
      </c>
    </row>
    <row r="489" spans="1:31">
      <c r="A489" t="s">
        <v>109</v>
      </c>
      <c r="B489" t="s">
        <v>130</v>
      </c>
      <c r="C489" s="216" t="s">
        <v>223</v>
      </c>
      <c r="D489" s="216" t="s">
        <v>223</v>
      </c>
      <c r="E489">
        <v>1980</v>
      </c>
      <c r="F489">
        <v>3</v>
      </c>
      <c r="G489">
        <v>9</v>
      </c>
      <c r="H489">
        <v>49.37</v>
      </c>
      <c r="I489">
        <v>1.99</v>
      </c>
      <c r="J489" s="14">
        <v>5712</v>
      </c>
      <c r="K489" s="14">
        <v>5299</v>
      </c>
      <c r="L489" s="14">
        <v>5.5</v>
      </c>
      <c r="M489" s="14">
        <v>8</v>
      </c>
      <c r="N489" s="14">
        <v>105</v>
      </c>
      <c r="O489" s="14">
        <v>649</v>
      </c>
      <c r="P489" s="14" t="s">
        <v>17</v>
      </c>
      <c r="Q489" s="14" t="s">
        <v>17</v>
      </c>
      <c r="R489" s="14" t="s">
        <v>17</v>
      </c>
      <c r="S489" s="14">
        <v>6.7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  <c r="Z489" s="14" t="s">
        <v>17</v>
      </c>
      <c r="AA489" s="14" t="s">
        <v>17</v>
      </c>
      <c r="AB489" s="14" t="s">
        <v>17</v>
      </c>
      <c r="AC489" s="14" t="s">
        <v>17</v>
      </c>
      <c r="AD489" s="14" t="s">
        <v>17</v>
      </c>
      <c r="AE489" s="14" t="s">
        <v>17</v>
      </c>
    </row>
    <row r="490" spans="1:31">
      <c r="A490" t="s">
        <v>109</v>
      </c>
      <c r="B490" t="s">
        <v>130</v>
      </c>
      <c r="C490" s="216" t="s">
        <v>223</v>
      </c>
      <c r="D490" s="216" t="s">
        <v>223</v>
      </c>
      <c r="E490">
        <v>1980</v>
      </c>
      <c r="F490">
        <v>3</v>
      </c>
      <c r="G490">
        <v>10</v>
      </c>
      <c r="H490">
        <v>53</v>
      </c>
      <c r="I490">
        <v>3.07</v>
      </c>
      <c r="J490" s="14">
        <v>7798</v>
      </c>
      <c r="K490" s="14">
        <v>7588</v>
      </c>
      <c r="L490" s="14">
        <v>5.5</v>
      </c>
      <c r="M490" s="14">
        <v>9</v>
      </c>
      <c r="N490" s="14">
        <v>138</v>
      </c>
      <c r="O490" s="14">
        <v>642</v>
      </c>
      <c r="P490" s="14" t="s">
        <v>17</v>
      </c>
      <c r="Q490" s="14" t="s">
        <v>17</v>
      </c>
      <c r="R490" s="14" t="s">
        <v>17</v>
      </c>
      <c r="S490" s="14">
        <v>6.8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  <c r="Z490" s="14" t="s">
        <v>17</v>
      </c>
      <c r="AA490" s="14" t="s">
        <v>17</v>
      </c>
      <c r="AB490" s="14" t="s">
        <v>17</v>
      </c>
      <c r="AC490" s="14" t="s">
        <v>17</v>
      </c>
      <c r="AD490" s="14" t="s">
        <v>17</v>
      </c>
      <c r="AE490" s="14" t="s">
        <v>17</v>
      </c>
    </row>
    <row r="491" spans="1:31">
      <c r="A491" t="s">
        <v>109</v>
      </c>
      <c r="B491" t="s">
        <v>130</v>
      </c>
      <c r="C491" s="216" t="s">
        <v>223</v>
      </c>
      <c r="D491" s="216" t="s">
        <v>223</v>
      </c>
      <c r="E491">
        <v>1980</v>
      </c>
      <c r="F491">
        <v>3</v>
      </c>
      <c r="G491">
        <v>11</v>
      </c>
      <c r="H491">
        <v>53.84</v>
      </c>
      <c r="I491">
        <v>2.08</v>
      </c>
      <c r="J491" s="14">
        <v>5054</v>
      </c>
      <c r="K491" s="14">
        <v>5670</v>
      </c>
      <c r="L491" s="14">
        <v>5.4</v>
      </c>
      <c r="M491" s="14">
        <v>11</v>
      </c>
      <c r="N491" s="14">
        <v>205</v>
      </c>
      <c r="O491" s="14">
        <v>717</v>
      </c>
      <c r="P491" s="14" t="s">
        <v>17</v>
      </c>
      <c r="Q491" s="14" t="s">
        <v>17</v>
      </c>
      <c r="R491" s="14" t="s">
        <v>17</v>
      </c>
      <c r="S491" s="14">
        <v>6.7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  <c r="Z491" s="14" t="s">
        <v>17</v>
      </c>
      <c r="AA491" s="14" t="s">
        <v>17</v>
      </c>
      <c r="AB491" s="14" t="s">
        <v>17</v>
      </c>
      <c r="AC491" s="14" t="s">
        <v>17</v>
      </c>
      <c r="AD491" s="14" t="s">
        <v>17</v>
      </c>
      <c r="AE491" s="14" t="s">
        <v>17</v>
      </c>
    </row>
    <row r="492" spans="1:31">
      <c r="A492" t="s">
        <v>109</v>
      </c>
      <c r="B492" t="s">
        <v>130</v>
      </c>
      <c r="C492" s="216" t="s">
        <v>223</v>
      </c>
      <c r="D492" s="216" t="s">
        <v>223</v>
      </c>
      <c r="E492">
        <v>1980</v>
      </c>
      <c r="F492">
        <v>3</v>
      </c>
      <c r="G492">
        <v>12</v>
      </c>
      <c r="H492">
        <v>48.4</v>
      </c>
      <c r="I492">
        <v>1.83</v>
      </c>
      <c r="J492" s="14">
        <v>4928</v>
      </c>
      <c r="K492" s="14">
        <v>6146</v>
      </c>
      <c r="L492" s="14">
        <v>5.4</v>
      </c>
      <c r="M492" s="14">
        <v>16</v>
      </c>
      <c r="N492" s="14">
        <v>184</v>
      </c>
      <c r="O492" s="14">
        <v>557</v>
      </c>
      <c r="P492" s="14" t="s">
        <v>17</v>
      </c>
      <c r="Q492" s="14" t="s">
        <v>17</v>
      </c>
      <c r="R492" s="14" t="s">
        <v>17</v>
      </c>
      <c r="S492" s="14">
        <v>6.8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  <c r="Z492" s="14" t="s">
        <v>17</v>
      </c>
      <c r="AA492" s="14" t="s">
        <v>17</v>
      </c>
      <c r="AB492" s="14" t="s">
        <v>17</v>
      </c>
      <c r="AC492" s="14" t="s">
        <v>17</v>
      </c>
      <c r="AD492" s="14" t="s">
        <v>17</v>
      </c>
      <c r="AE492" s="14" t="s">
        <v>17</v>
      </c>
    </row>
    <row r="493" spans="1:31">
      <c r="A493" t="s">
        <v>109</v>
      </c>
      <c r="B493" t="s">
        <v>130</v>
      </c>
      <c r="C493" s="216" t="s">
        <v>223</v>
      </c>
      <c r="D493" s="216" t="s">
        <v>223</v>
      </c>
      <c r="E493">
        <v>1980</v>
      </c>
      <c r="F493">
        <v>3</v>
      </c>
      <c r="G493">
        <v>13</v>
      </c>
      <c r="H493">
        <v>53.72</v>
      </c>
      <c r="I493">
        <v>2.61</v>
      </c>
      <c r="J493" s="14">
        <v>6020</v>
      </c>
      <c r="K493" s="14">
        <v>7301</v>
      </c>
      <c r="L493" s="14">
        <v>5.3</v>
      </c>
      <c r="M493" s="14">
        <v>18</v>
      </c>
      <c r="N493" s="14">
        <v>229</v>
      </c>
      <c r="O493" s="14">
        <v>812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  <c r="Z493" s="14" t="s">
        <v>17</v>
      </c>
      <c r="AA493" s="14" t="s">
        <v>17</v>
      </c>
      <c r="AB493" s="14" t="s">
        <v>17</v>
      </c>
      <c r="AC493" s="14" t="s">
        <v>17</v>
      </c>
      <c r="AD493" s="14" t="s">
        <v>17</v>
      </c>
      <c r="AE493" s="14" t="s">
        <v>17</v>
      </c>
    </row>
    <row r="494" spans="1:31">
      <c r="A494" t="s">
        <v>109</v>
      </c>
      <c r="B494" t="s">
        <v>130</v>
      </c>
      <c r="C494" s="216" t="s">
        <v>223</v>
      </c>
      <c r="D494" s="216" t="s">
        <v>223</v>
      </c>
      <c r="E494">
        <v>1980</v>
      </c>
      <c r="F494">
        <v>3</v>
      </c>
      <c r="G494">
        <v>14</v>
      </c>
      <c r="H494">
        <v>54.57</v>
      </c>
      <c r="I494">
        <v>1.97</v>
      </c>
      <c r="J494" s="14">
        <v>4718</v>
      </c>
      <c r="K494" s="14">
        <v>5509</v>
      </c>
      <c r="L494" s="14">
        <v>5.5</v>
      </c>
      <c r="M494" s="14">
        <v>11</v>
      </c>
      <c r="N494" s="14">
        <v>90</v>
      </c>
      <c r="O494" s="14">
        <v>670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  <c r="Z494" s="14" t="s">
        <v>17</v>
      </c>
      <c r="AA494" s="14" t="s">
        <v>17</v>
      </c>
      <c r="AB494" s="14" t="s">
        <v>17</v>
      </c>
      <c r="AC494" s="14" t="s">
        <v>17</v>
      </c>
      <c r="AD494" s="14" t="s">
        <v>17</v>
      </c>
      <c r="AE494" s="14" t="s">
        <v>17</v>
      </c>
    </row>
    <row r="495" spans="1:31">
      <c r="A495" t="s">
        <v>109</v>
      </c>
      <c r="B495" t="s">
        <v>130</v>
      </c>
      <c r="C495" s="216" t="s">
        <v>223</v>
      </c>
      <c r="D495" s="216" t="s">
        <v>223</v>
      </c>
      <c r="E495">
        <v>1980</v>
      </c>
      <c r="F495">
        <v>4</v>
      </c>
      <c r="G495">
        <v>1</v>
      </c>
      <c r="H495">
        <v>22.99</v>
      </c>
      <c r="I495">
        <v>2.15</v>
      </c>
      <c r="J495" s="14">
        <v>5040</v>
      </c>
      <c r="K495" s="14">
        <v>5698</v>
      </c>
      <c r="L495" s="14">
        <v>5.5</v>
      </c>
      <c r="M495" s="14">
        <v>10</v>
      </c>
      <c r="N495" s="14">
        <v>53</v>
      </c>
      <c r="O495" s="14">
        <v>541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  <c r="Z495" s="14" t="s">
        <v>17</v>
      </c>
      <c r="AA495" s="14" t="s">
        <v>17</v>
      </c>
      <c r="AB495" s="14" t="s">
        <v>17</v>
      </c>
      <c r="AC495" s="14" t="s">
        <v>17</v>
      </c>
      <c r="AD495" s="14" t="s">
        <v>17</v>
      </c>
      <c r="AE495" s="14" t="s">
        <v>17</v>
      </c>
    </row>
    <row r="496" spans="1:31">
      <c r="A496" t="s">
        <v>109</v>
      </c>
      <c r="B496" t="s">
        <v>130</v>
      </c>
      <c r="C496" s="216" t="s">
        <v>223</v>
      </c>
      <c r="D496" s="216" t="s">
        <v>223</v>
      </c>
      <c r="E496">
        <v>1980</v>
      </c>
      <c r="F496">
        <v>4</v>
      </c>
      <c r="G496">
        <v>2</v>
      </c>
      <c r="H496">
        <v>17.3</v>
      </c>
      <c r="I496">
        <v>1.98</v>
      </c>
      <c r="J496" s="14">
        <v>4732</v>
      </c>
      <c r="K496" s="14">
        <v>5901</v>
      </c>
      <c r="L496" s="14">
        <v>5.6</v>
      </c>
      <c r="M496" s="14">
        <v>12</v>
      </c>
      <c r="N496" s="14">
        <v>156</v>
      </c>
      <c r="O496" s="14">
        <v>827</v>
      </c>
      <c r="P496" s="14" t="s">
        <v>17</v>
      </c>
      <c r="Q496" s="14" t="s">
        <v>17</v>
      </c>
      <c r="R496" s="14" t="s">
        <v>17</v>
      </c>
      <c r="S496" s="14">
        <v>6.7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  <c r="Z496" s="14" t="s">
        <v>17</v>
      </c>
      <c r="AA496" s="14" t="s">
        <v>17</v>
      </c>
      <c r="AB496" s="14" t="s">
        <v>17</v>
      </c>
      <c r="AC496" s="14" t="s">
        <v>17</v>
      </c>
      <c r="AD496" s="14" t="s">
        <v>17</v>
      </c>
      <c r="AE496" s="14" t="s">
        <v>17</v>
      </c>
    </row>
    <row r="497" spans="1:31">
      <c r="A497" t="s">
        <v>109</v>
      </c>
      <c r="B497" t="s">
        <v>130</v>
      </c>
      <c r="C497" s="216" t="s">
        <v>223</v>
      </c>
      <c r="D497" s="216" t="s">
        <v>223</v>
      </c>
      <c r="E497">
        <v>1980</v>
      </c>
      <c r="F497">
        <v>4</v>
      </c>
      <c r="G497">
        <v>3</v>
      </c>
      <c r="H497">
        <v>32.43</v>
      </c>
      <c r="I497">
        <v>2.0299999999999998</v>
      </c>
      <c r="J497" s="14">
        <v>5418</v>
      </c>
      <c r="K497" s="14">
        <v>5656</v>
      </c>
      <c r="L497" s="14">
        <v>5.6</v>
      </c>
      <c r="M497" s="14">
        <v>10</v>
      </c>
      <c r="N497" s="14">
        <v>130</v>
      </c>
      <c r="O497" s="14">
        <v>710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  <c r="Z497" s="14" t="s">
        <v>17</v>
      </c>
      <c r="AA497" s="14" t="s">
        <v>17</v>
      </c>
      <c r="AB497" s="14" t="s">
        <v>17</v>
      </c>
      <c r="AC497" s="14" t="s">
        <v>17</v>
      </c>
      <c r="AD497" s="14" t="s">
        <v>17</v>
      </c>
      <c r="AE497" s="14" t="s">
        <v>17</v>
      </c>
    </row>
    <row r="498" spans="1:31">
      <c r="A498" t="s">
        <v>109</v>
      </c>
      <c r="B498" t="s">
        <v>130</v>
      </c>
      <c r="C498" s="216" t="s">
        <v>223</v>
      </c>
      <c r="D498" s="216" t="s">
        <v>223</v>
      </c>
      <c r="E498">
        <v>1980</v>
      </c>
      <c r="F498">
        <v>4</v>
      </c>
      <c r="G498">
        <v>4</v>
      </c>
      <c r="H498">
        <v>36.78</v>
      </c>
      <c r="I498">
        <v>1.58</v>
      </c>
      <c r="J498" s="14">
        <v>4662</v>
      </c>
      <c r="K498" s="14">
        <v>5607</v>
      </c>
      <c r="L498" s="14">
        <v>6</v>
      </c>
      <c r="M498" s="14">
        <v>10</v>
      </c>
      <c r="N498" s="14">
        <v>126</v>
      </c>
      <c r="O498" s="14">
        <v>729</v>
      </c>
      <c r="P498" s="14" t="s">
        <v>17</v>
      </c>
      <c r="Q498" s="14" t="s">
        <v>17</v>
      </c>
      <c r="R498" s="14" t="s">
        <v>17</v>
      </c>
      <c r="S498" s="14">
        <v>6.8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  <c r="Z498" s="14" t="s">
        <v>17</v>
      </c>
      <c r="AA498" s="14" t="s">
        <v>17</v>
      </c>
      <c r="AB498" s="14" t="s">
        <v>17</v>
      </c>
      <c r="AC498" s="14" t="s">
        <v>17</v>
      </c>
      <c r="AD498" s="14" t="s">
        <v>17</v>
      </c>
      <c r="AE498" s="14" t="s">
        <v>17</v>
      </c>
    </row>
    <row r="499" spans="1:31">
      <c r="A499" t="s">
        <v>109</v>
      </c>
      <c r="B499" t="s">
        <v>130</v>
      </c>
      <c r="C499" s="216" t="s">
        <v>223</v>
      </c>
      <c r="D499" s="216" t="s">
        <v>223</v>
      </c>
      <c r="E499">
        <v>1980</v>
      </c>
      <c r="F499">
        <v>4</v>
      </c>
      <c r="G499">
        <v>5</v>
      </c>
      <c r="H499">
        <v>54.09</v>
      </c>
      <c r="I499">
        <v>1.83</v>
      </c>
      <c r="J499" s="14">
        <v>5012</v>
      </c>
      <c r="K499" s="14">
        <v>5257</v>
      </c>
      <c r="L499" s="14">
        <v>5.4</v>
      </c>
      <c r="M499" s="14">
        <v>14</v>
      </c>
      <c r="N499" s="14">
        <v>180</v>
      </c>
      <c r="O499" s="14">
        <v>881</v>
      </c>
      <c r="P499" s="14" t="s">
        <v>17</v>
      </c>
      <c r="Q499" s="14" t="s">
        <v>17</v>
      </c>
      <c r="R499" s="14" t="s">
        <v>17</v>
      </c>
      <c r="S499" s="14">
        <v>6.7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  <c r="Z499" s="14" t="s">
        <v>17</v>
      </c>
      <c r="AA499" s="14" t="s">
        <v>17</v>
      </c>
      <c r="AB499" s="14" t="s">
        <v>17</v>
      </c>
      <c r="AC499" s="14" t="s">
        <v>17</v>
      </c>
      <c r="AD499" s="14" t="s">
        <v>17</v>
      </c>
      <c r="AE499" s="14" t="s">
        <v>17</v>
      </c>
    </row>
    <row r="500" spans="1:31">
      <c r="A500" t="s">
        <v>109</v>
      </c>
      <c r="B500" t="s">
        <v>130</v>
      </c>
      <c r="C500" s="216" t="s">
        <v>223</v>
      </c>
      <c r="D500" s="216" t="s">
        <v>223</v>
      </c>
      <c r="E500">
        <v>1980</v>
      </c>
      <c r="F500">
        <v>4</v>
      </c>
      <c r="G500">
        <v>6</v>
      </c>
      <c r="H500">
        <v>59.17</v>
      </c>
      <c r="I500">
        <v>1.74</v>
      </c>
      <c r="J500" s="14">
        <v>4984</v>
      </c>
      <c r="K500" s="14">
        <v>6720</v>
      </c>
      <c r="L500" s="14">
        <v>5.4</v>
      </c>
      <c r="M500" s="14">
        <v>12</v>
      </c>
      <c r="N500" s="14">
        <v>184</v>
      </c>
      <c r="O500" s="14">
        <v>1000</v>
      </c>
      <c r="P500" s="14" t="s">
        <v>17</v>
      </c>
      <c r="Q500" s="14" t="s">
        <v>17</v>
      </c>
      <c r="R500" s="14" t="s">
        <v>17</v>
      </c>
      <c r="S500" s="14">
        <v>6.6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  <c r="Z500" s="14" t="s">
        <v>17</v>
      </c>
      <c r="AA500" s="14" t="s">
        <v>17</v>
      </c>
      <c r="AB500" s="14" t="s">
        <v>17</v>
      </c>
      <c r="AC500" s="14" t="s">
        <v>17</v>
      </c>
      <c r="AD500" s="14" t="s">
        <v>17</v>
      </c>
      <c r="AE500" s="14" t="s">
        <v>17</v>
      </c>
    </row>
    <row r="501" spans="1:31">
      <c r="A501" t="s">
        <v>109</v>
      </c>
      <c r="B501" t="s">
        <v>130</v>
      </c>
      <c r="C501" s="216" t="s">
        <v>223</v>
      </c>
      <c r="D501" s="216" t="s">
        <v>223</v>
      </c>
      <c r="E501">
        <v>1980</v>
      </c>
      <c r="F501">
        <v>4</v>
      </c>
      <c r="G501">
        <v>7</v>
      </c>
      <c r="H501">
        <v>54.57</v>
      </c>
      <c r="I501">
        <v>2.4700000000000002</v>
      </c>
      <c r="J501" s="14">
        <v>5376</v>
      </c>
      <c r="K501" s="14">
        <v>6433</v>
      </c>
      <c r="L501" s="14">
        <v>5.4</v>
      </c>
      <c r="M501" s="14">
        <v>10</v>
      </c>
      <c r="N501" s="14">
        <v>139</v>
      </c>
      <c r="O501" s="14">
        <v>694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  <c r="Z501" s="14" t="s">
        <v>17</v>
      </c>
      <c r="AA501" s="14" t="s">
        <v>17</v>
      </c>
      <c r="AB501" s="14" t="s">
        <v>17</v>
      </c>
      <c r="AC501" s="14" t="s">
        <v>17</v>
      </c>
      <c r="AD501" s="14" t="s">
        <v>17</v>
      </c>
      <c r="AE501" s="14" t="s">
        <v>17</v>
      </c>
    </row>
    <row r="502" spans="1:31">
      <c r="A502" t="s">
        <v>109</v>
      </c>
      <c r="B502" t="s">
        <v>130</v>
      </c>
      <c r="C502" s="216" t="s">
        <v>223</v>
      </c>
      <c r="D502" s="216" t="s">
        <v>223</v>
      </c>
      <c r="E502">
        <v>1980</v>
      </c>
      <c r="F502">
        <v>4</v>
      </c>
      <c r="G502">
        <v>8</v>
      </c>
      <c r="H502">
        <v>40.659999999999997</v>
      </c>
      <c r="I502">
        <v>2.2599999999999998</v>
      </c>
      <c r="J502" s="14">
        <v>4102</v>
      </c>
      <c r="K502" s="14">
        <v>5187</v>
      </c>
      <c r="L502" s="14">
        <v>5.4</v>
      </c>
      <c r="M502" s="14">
        <v>8</v>
      </c>
      <c r="N502" s="14">
        <v>58</v>
      </c>
      <c r="O502" s="14">
        <v>667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  <c r="Z502" s="14" t="s">
        <v>17</v>
      </c>
      <c r="AA502" s="14" t="s">
        <v>17</v>
      </c>
      <c r="AB502" s="14" t="s">
        <v>17</v>
      </c>
      <c r="AC502" s="14" t="s">
        <v>17</v>
      </c>
      <c r="AD502" s="14" t="s">
        <v>17</v>
      </c>
      <c r="AE502" s="14" t="s">
        <v>17</v>
      </c>
    </row>
    <row r="503" spans="1:31">
      <c r="A503" t="s">
        <v>109</v>
      </c>
      <c r="B503" t="s">
        <v>130</v>
      </c>
      <c r="C503" s="216" t="s">
        <v>223</v>
      </c>
      <c r="D503" s="216" t="s">
        <v>223</v>
      </c>
      <c r="E503">
        <v>1980</v>
      </c>
      <c r="F503">
        <v>4</v>
      </c>
      <c r="G503">
        <v>9</v>
      </c>
      <c r="H503">
        <v>50.94</v>
      </c>
      <c r="I503">
        <v>2.0299999999999998</v>
      </c>
      <c r="J503" s="14">
        <v>4634</v>
      </c>
      <c r="K503" s="14">
        <v>5579</v>
      </c>
      <c r="L503" s="14">
        <v>5.4</v>
      </c>
      <c r="M503" s="14">
        <v>11</v>
      </c>
      <c r="N503" s="14">
        <v>115</v>
      </c>
      <c r="O503" s="14">
        <v>693</v>
      </c>
      <c r="P503" s="14" t="s">
        <v>17</v>
      </c>
      <c r="Q503" s="14" t="s">
        <v>17</v>
      </c>
      <c r="R503" s="14" t="s">
        <v>17</v>
      </c>
      <c r="S503" s="14">
        <v>6.7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  <c r="Z503" s="14" t="s">
        <v>17</v>
      </c>
      <c r="AA503" s="14" t="s">
        <v>17</v>
      </c>
      <c r="AB503" s="14" t="s">
        <v>17</v>
      </c>
      <c r="AC503" s="14" t="s">
        <v>17</v>
      </c>
      <c r="AD503" s="14" t="s">
        <v>17</v>
      </c>
      <c r="AE503" s="14" t="s">
        <v>17</v>
      </c>
    </row>
    <row r="504" spans="1:31">
      <c r="A504" t="s">
        <v>109</v>
      </c>
      <c r="B504" t="s">
        <v>130</v>
      </c>
      <c r="C504" s="216" t="s">
        <v>223</v>
      </c>
      <c r="D504" s="216" t="s">
        <v>223</v>
      </c>
      <c r="E504">
        <v>1980</v>
      </c>
      <c r="F504">
        <v>4</v>
      </c>
      <c r="G504">
        <v>10</v>
      </c>
      <c r="H504">
        <v>52.51</v>
      </c>
      <c r="I504">
        <v>2</v>
      </c>
      <c r="J504" s="14">
        <v>5348</v>
      </c>
      <c r="K504" s="14">
        <v>5894</v>
      </c>
      <c r="L504" s="14">
        <v>5.5</v>
      </c>
      <c r="M504" s="14">
        <v>15</v>
      </c>
      <c r="N504" s="14">
        <v>193</v>
      </c>
      <c r="O504" s="14">
        <v>937</v>
      </c>
      <c r="P504" s="14" t="s">
        <v>17</v>
      </c>
      <c r="Q504" s="14" t="s">
        <v>17</v>
      </c>
      <c r="R504" s="14" t="s">
        <v>17</v>
      </c>
      <c r="S504" s="14">
        <v>6.8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  <c r="Z504" s="14" t="s">
        <v>17</v>
      </c>
      <c r="AA504" s="14" t="s">
        <v>17</v>
      </c>
      <c r="AB504" s="14" t="s">
        <v>17</v>
      </c>
      <c r="AC504" s="14" t="s">
        <v>17</v>
      </c>
      <c r="AD504" s="14" t="s">
        <v>17</v>
      </c>
      <c r="AE504" s="14" t="s">
        <v>17</v>
      </c>
    </row>
    <row r="505" spans="1:31">
      <c r="A505" t="s">
        <v>109</v>
      </c>
      <c r="B505" t="s">
        <v>130</v>
      </c>
      <c r="C505" s="216" t="s">
        <v>223</v>
      </c>
      <c r="D505" s="216" t="s">
        <v>223</v>
      </c>
      <c r="E505">
        <v>1980</v>
      </c>
      <c r="F505">
        <v>4</v>
      </c>
      <c r="G505">
        <v>11</v>
      </c>
      <c r="H505">
        <v>53.36</v>
      </c>
      <c r="I505">
        <v>2.0099999999999998</v>
      </c>
      <c r="J505" s="14">
        <v>5012</v>
      </c>
      <c r="K505" s="14">
        <v>5222</v>
      </c>
      <c r="L505" s="14">
        <v>5.4</v>
      </c>
      <c r="M505" s="14">
        <v>10</v>
      </c>
      <c r="N505" s="14">
        <v>197</v>
      </c>
      <c r="O505" s="14">
        <v>610</v>
      </c>
      <c r="P505" s="14" t="s">
        <v>17</v>
      </c>
      <c r="Q505" s="14" t="s">
        <v>17</v>
      </c>
      <c r="R505" s="14" t="s">
        <v>17</v>
      </c>
      <c r="S505" s="14">
        <v>6.7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  <c r="Z505" s="14" t="s">
        <v>17</v>
      </c>
      <c r="AA505" s="14" t="s">
        <v>17</v>
      </c>
      <c r="AB505" s="14" t="s">
        <v>17</v>
      </c>
      <c r="AC505" s="14" t="s">
        <v>17</v>
      </c>
      <c r="AD505" s="14" t="s">
        <v>17</v>
      </c>
      <c r="AE505" s="14" t="s">
        <v>17</v>
      </c>
    </row>
    <row r="506" spans="1:31">
      <c r="A506" t="s">
        <v>109</v>
      </c>
      <c r="B506" t="s">
        <v>130</v>
      </c>
      <c r="C506" s="216" t="s">
        <v>223</v>
      </c>
      <c r="D506" s="216" t="s">
        <v>223</v>
      </c>
      <c r="E506">
        <v>1980</v>
      </c>
      <c r="F506">
        <v>4</v>
      </c>
      <c r="G506">
        <v>12</v>
      </c>
      <c r="H506">
        <v>55.54</v>
      </c>
      <c r="I506">
        <v>1.96</v>
      </c>
      <c r="J506" s="14">
        <v>5334</v>
      </c>
      <c r="K506" s="14">
        <v>5411</v>
      </c>
      <c r="L506" s="14">
        <v>5.5</v>
      </c>
      <c r="M506" s="14">
        <v>12</v>
      </c>
      <c r="N506" s="14">
        <v>199</v>
      </c>
      <c r="O506" s="14">
        <v>446</v>
      </c>
      <c r="P506" s="14" t="s">
        <v>17</v>
      </c>
      <c r="Q506" s="14" t="s">
        <v>17</v>
      </c>
      <c r="R506" s="14" t="s">
        <v>17</v>
      </c>
      <c r="S506" s="14">
        <v>6.8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  <c r="Z506" s="14" t="s">
        <v>17</v>
      </c>
      <c r="AA506" s="14" t="s">
        <v>17</v>
      </c>
      <c r="AB506" s="14" t="s">
        <v>17</v>
      </c>
      <c r="AC506" s="14" t="s">
        <v>17</v>
      </c>
      <c r="AD506" s="14" t="s">
        <v>17</v>
      </c>
      <c r="AE506" s="14" t="s">
        <v>17</v>
      </c>
    </row>
    <row r="507" spans="1:31">
      <c r="A507" t="s">
        <v>109</v>
      </c>
      <c r="B507" t="s">
        <v>130</v>
      </c>
      <c r="C507" s="216" t="s">
        <v>223</v>
      </c>
      <c r="D507" s="216" t="s">
        <v>223</v>
      </c>
      <c r="E507">
        <v>1980</v>
      </c>
      <c r="F507">
        <v>4</v>
      </c>
      <c r="G507">
        <v>13</v>
      </c>
      <c r="H507">
        <v>50.7</v>
      </c>
      <c r="I507">
        <v>2.4</v>
      </c>
      <c r="J507" s="14">
        <v>5278</v>
      </c>
      <c r="K507" s="14">
        <v>5705</v>
      </c>
      <c r="L507" s="14">
        <v>5</v>
      </c>
      <c r="M507" s="14">
        <v>30</v>
      </c>
      <c r="N507" s="14">
        <v>235</v>
      </c>
      <c r="O507" s="14">
        <v>999</v>
      </c>
      <c r="P507" s="14" t="s">
        <v>17</v>
      </c>
      <c r="Q507" s="14" t="s">
        <v>17</v>
      </c>
      <c r="R507" s="14" t="s">
        <v>17</v>
      </c>
      <c r="S507" s="14">
        <v>6.6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  <c r="Z507" s="14" t="s">
        <v>17</v>
      </c>
      <c r="AA507" s="14" t="s">
        <v>17</v>
      </c>
      <c r="AB507" s="14" t="s">
        <v>17</v>
      </c>
      <c r="AC507" s="14" t="s">
        <v>17</v>
      </c>
      <c r="AD507" s="14" t="s">
        <v>17</v>
      </c>
      <c r="AE507" s="14" t="s">
        <v>17</v>
      </c>
    </row>
    <row r="508" spans="1:31">
      <c r="A508" t="s">
        <v>109</v>
      </c>
      <c r="B508" t="s">
        <v>130</v>
      </c>
      <c r="C508" s="216" t="s">
        <v>223</v>
      </c>
      <c r="D508" s="216" t="s">
        <v>223</v>
      </c>
      <c r="E508">
        <v>1980</v>
      </c>
      <c r="F508">
        <v>4</v>
      </c>
      <c r="G508">
        <v>14</v>
      </c>
      <c r="H508">
        <v>45.01</v>
      </c>
      <c r="I508">
        <v>2.15</v>
      </c>
      <c r="J508" s="14">
        <v>5306</v>
      </c>
      <c r="K508" s="14">
        <v>5719</v>
      </c>
      <c r="L508" s="14">
        <v>5.4</v>
      </c>
      <c r="M508" s="14">
        <v>13</v>
      </c>
      <c r="N508" s="14">
        <v>105</v>
      </c>
      <c r="O508" s="14">
        <v>699</v>
      </c>
      <c r="P508" s="14" t="s">
        <v>17</v>
      </c>
      <c r="Q508" s="14" t="s">
        <v>17</v>
      </c>
      <c r="R508" s="14" t="s">
        <v>17</v>
      </c>
      <c r="S508" s="14">
        <v>6.7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  <c r="Z508" s="14" t="s">
        <v>17</v>
      </c>
      <c r="AA508" s="14" t="s">
        <v>17</v>
      </c>
      <c r="AB508" s="14" t="s">
        <v>17</v>
      </c>
      <c r="AC508" s="14" t="s">
        <v>17</v>
      </c>
      <c r="AD508" s="14" t="s">
        <v>17</v>
      </c>
      <c r="AE508" s="14" t="s">
        <v>17</v>
      </c>
    </row>
    <row r="509" spans="1:31">
      <c r="A509" t="s">
        <v>109</v>
      </c>
      <c r="B509" t="s">
        <v>130</v>
      </c>
      <c r="C509" s="216" t="s">
        <v>223</v>
      </c>
      <c r="D509" s="216" t="s">
        <v>223</v>
      </c>
      <c r="E509">
        <v>1981</v>
      </c>
      <c r="F509">
        <v>1</v>
      </c>
      <c r="G509">
        <v>1</v>
      </c>
      <c r="H509">
        <v>20.45</v>
      </c>
      <c r="I509">
        <v>1.9</v>
      </c>
      <c r="J509" s="14">
        <v>4046</v>
      </c>
      <c r="K509" s="14">
        <v>3521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  <c r="Z509" s="14" t="s">
        <v>17</v>
      </c>
      <c r="AA509" s="14" t="s">
        <v>17</v>
      </c>
      <c r="AB509" s="14" t="s">
        <v>17</v>
      </c>
      <c r="AC509" s="14" t="s">
        <v>17</v>
      </c>
      <c r="AD509" s="14" t="s">
        <v>17</v>
      </c>
      <c r="AE509" s="14" t="s">
        <v>17</v>
      </c>
    </row>
    <row r="510" spans="1:31">
      <c r="A510" t="s">
        <v>109</v>
      </c>
      <c r="B510" t="s">
        <v>130</v>
      </c>
      <c r="C510" s="216" t="s">
        <v>223</v>
      </c>
      <c r="D510" s="216" t="s">
        <v>223</v>
      </c>
      <c r="E510">
        <v>1981</v>
      </c>
      <c r="F510">
        <v>1</v>
      </c>
      <c r="G510">
        <v>2</v>
      </c>
      <c r="H510">
        <v>19.600000000000001</v>
      </c>
      <c r="I510">
        <v>2</v>
      </c>
      <c r="J510" s="14">
        <v>3808</v>
      </c>
      <c r="K510" s="14">
        <v>3556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  <c r="Z510" s="14" t="s">
        <v>17</v>
      </c>
      <c r="AA510" s="14" t="s">
        <v>17</v>
      </c>
      <c r="AB510" s="14" t="s">
        <v>17</v>
      </c>
      <c r="AC510" s="14" t="s">
        <v>17</v>
      </c>
      <c r="AD510" s="14" t="s">
        <v>17</v>
      </c>
      <c r="AE510" s="14" t="s">
        <v>17</v>
      </c>
    </row>
    <row r="511" spans="1:31">
      <c r="A511" t="s">
        <v>109</v>
      </c>
      <c r="B511" t="s">
        <v>130</v>
      </c>
      <c r="C511" s="216" t="s">
        <v>223</v>
      </c>
      <c r="D511" s="216" t="s">
        <v>223</v>
      </c>
      <c r="E511">
        <v>1981</v>
      </c>
      <c r="F511">
        <v>1</v>
      </c>
      <c r="G511">
        <v>3</v>
      </c>
      <c r="H511">
        <v>32.31</v>
      </c>
      <c r="I511">
        <v>1.9</v>
      </c>
      <c r="J511" s="14">
        <v>3920</v>
      </c>
      <c r="K511" s="14">
        <v>3409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  <c r="Z511" s="14" t="s">
        <v>17</v>
      </c>
      <c r="AA511" s="14" t="s">
        <v>17</v>
      </c>
      <c r="AB511" s="14" t="s">
        <v>17</v>
      </c>
      <c r="AC511" s="14" t="s">
        <v>17</v>
      </c>
      <c r="AD511" s="14" t="s">
        <v>17</v>
      </c>
      <c r="AE511" s="14" t="s">
        <v>17</v>
      </c>
    </row>
    <row r="512" spans="1:31">
      <c r="A512" t="s">
        <v>109</v>
      </c>
      <c r="B512" t="s">
        <v>130</v>
      </c>
      <c r="C512" s="216" t="s">
        <v>223</v>
      </c>
      <c r="D512" s="216" t="s">
        <v>223</v>
      </c>
      <c r="E512">
        <v>1981</v>
      </c>
      <c r="F512">
        <v>1</v>
      </c>
      <c r="G512">
        <v>4</v>
      </c>
      <c r="H512">
        <v>18.149999999999999</v>
      </c>
      <c r="I512">
        <v>2</v>
      </c>
      <c r="J512" s="14">
        <v>4088</v>
      </c>
      <c r="K512" s="14">
        <v>3451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  <c r="Z512" s="14" t="s">
        <v>17</v>
      </c>
      <c r="AA512" s="14" t="s">
        <v>17</v>
      </c>
      <c r="AB512" s="14" t="s">
        <v>17</v>
      </c>
      <c r="AC512" s="14" t="s">
        <v>17</v>
      </c>
      <c r="AD512" s="14" t="s">
        <v>17</v>
      </c>
      <c r="AE512" s="14" t="s">
        <v>17</v>
      </c>
    </row>
    <row r="513" spans="1:31">
      <c r="A513" t="s">
        <v>109</v>
      </c>
      <c r="B513" t="s">
        <v>130</v>
      </c>
      <c r="C513" s="216" t="s">
        <v>223</v>
      </c>
      <c r="D513" s="216" t="s">
        <v>223</v>
      </c>
      <c r="E513">
        <v>1981</v>
      </c>
      <c r="F513">
        <v>1</v>
      </c>
      <c r="G513">
        <v>5</v>
      </c>
      <c r="H513">
        <v>42.47</v>
      </c>
      <c r="I513">
        <v>2.2000000000000002</v>
      </c>
      <c r="J513" s="14">
        <v>3570</v>
      </c>
      <c r="K513" s="14">
        <v>3241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  <c r="Z513" s="14" t="s">
        <v>17</v>
      </c>
      <c r="AA513" s="14" t="s">
        <v>17</v>
      </c>
      <c r="AB513" s="14" t="s">
        <v>17</v>
      </c>
      <c r="AC513" s="14" t="s">
        <v>17</v>
      </c>
      <c r="AD513" s="14" t="s">
        <v>17</v>
      </c>
      <c r="AE513" s="14" t="s">
        <v>17</v>
      </c>
    </row>
    <row r="514" spans="1:31">
      <c r="A514" t="s">
        <v>109</v>
      </c>
      <c r="B514" t="s">
        <v>130</v>
      </c>
      <c r="C514" s="216" t="s">
        <v>223</v>
      </c>
      <c r="D514" s="216" t="s">
        <v>223</v>
      </c>
      <c r="E514">
        <v>1981</v>
      </c>
      <c r="F514">
        <v>1</v>
      </c>
      <c r="G514">
        <v>6</v>
      </c>
      <c r="H514">
        <v>38.36</v>
      </c>
      <c r="I514">
        <v>2.4</v>
      </c>
      <c r="J514" s="14">
        <v>3360</v>
      </c>
      <c r="K514" s="14">
        <v>3374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  <c r="Z514" s="14" t="s">
        <v>17</v>
      </c>
      <c r="AA514" s="14" t="s">
        <v>17</v>
      </c>
      <c r="AB514" s="14" t="s">
        <v>17</v>
      </c>
      <c r="AC514" s="14" t="s">
        <v>17</v>
      </c>
      <c r="AD514" s="14" t="s">
        <v>17</v>
      </c>
      <c r="AE514" s="14" t="s">
        <v>17</v>
      </c>
    </row>
    <row r="515" spans="1:31">
      <c r="A515" t="s">
        <v>109</v>
      </c>
      <c r="B515" t="s">
        <v>130</v>
      </c>
      <c r="C515" s="216" t="s">
        <v>223</v>
      </c>
      <c r="D515" s="216" t="s">
        <v>223</v>
      </c>
      <c r="E515">
        <v>1981</v>
      </c>
      <c r="F515">
        <v>1</v>
      </c>
      <c r="G515">
        <v>7</v>
      </c>
      <c r="H515">
        <v>41.26</v>
      </c>
      <c r="I515">
        <v>2.6</v>
      </c>
      <c r="J515" s="14">
        <v>3206</v>
      </c>
      <c r="K515" s="14">
        <v>3430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  <c r="Z515" s="14" t="s">
        <v>17</v>
      </c>
      <c r="AA515" s="14" t="s">
        <v>17</v>
      </c>
      <c r="AB515" s="14" t="s">
        <v>17</v>
      </c>
      <c r="AC515" s="14" t="s">
        <v>17</v>
      </c>
      <c r="AD515" s="14" t="s">
        <v>17</v>
      </c>
      <c r="AE515" s="14" t="s">
        <v>17</v>
      </c>
    </row>
    <row r="516" spans="1:31">
      <c r="A516" t="s">
        <v>109</v>
      </c>
      <c r="B516" t="s">
        <v>130</v>
      </c>
      <c r="C516" s="216" t="s">
        <v>223</v>
      </c>
      <c r="D516" s="216" t="s">
        <v>223</v>
      </c>
      <c r="E516">
        <v>1981</v>
      </c>
      <c r="F516">
        <v>1</v>
      </c>
      <c r="G516">
        <v>8</v>
      </c>
      <c r="H516">
        <v>34</v>
      </c>
      <c r="I516">
        <v>2.6</v>
      </c>
      <c r="J516" s="14">
        <v>3332</v>
      </c>
      <c r="K516" s="14">
        <v>3388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  <c r="Z516" s="14" t="s">
        <v>17</v>
      </c>
      <c r="AA516" s="14" t="s">
        <v>17</v>
      </c>
      <c r="AB516" s="14" t="s">
        <v>17</v>
      </c>
      <c r="AC516" s="14" t="s">
        <v>17</v>
      </c>
      <c r="AD516" s="14" t="s">
        <v>17</v>
      </c>
      <c r="AE516" s="14" t="s">
        <v>17</v>
      </c>
    </row>
    <row r="517" spans="1:31">
      <c r="A517" t="s">
        <v>109</v>
      </c>
      <c r="B517" t="s">
        <v>130</v>
      </c>
      <c r="C517" s="216" t="s">
        <v>223</v>
      </c>
      <c r="D517" s="216" t="s">
        <v>223</v>
      </c>
      <c r="E517">
        <v>1981</v>
      </c>
      <c r="F517">
        <v>1</v>
      </c>
      <c r="G517">
        <v>9</v>
      </c>
      <c r="H517">
        <v>34.97</v>
      </c>
      <c r="I517">
        <v>2.4</v>
      </c>
      <c r="J517" s="14">
        <v>3220</v>
      </c>
      <c r="K517" s="14">
        <v>3780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  <c r="Z517" s="14" t="s">
        <v>17</v>
      </c>
      <c r="AA517" s="14" t="s">
        <v>17</v>
      </c>
      <c r="AB517" s="14" t="s">
        <v>17</v>
      </c>
      <c r="AC517" s="14" t="s">
        <v>17</v>
      </c>
      <c r="AD517" s="14" t="s">
        <v>17</v>
      </c>
      <c r="AE517" s="14" t="s">
        <v>17</v>
      </c>
    </row>
    <row r="518" spans="1:31">
      <c r="A518" t="s">
        <v>109</v>
      </c>
      <c r="B518" t="s">
        <v>130</v>
      </c>
      <c r="C518" s="216" t="s">
        <v>223</v>
      </c>
      <c r="D518" s="216" t="s">
        <v>223</v>
      </c>
      <c r="E518">
        <v>1981</v>
      </c>
      <c r="F518">
        <v>1</v>
      </c>
      <c r="G518">
        <v>10</v>
      </c>
      <c r="H518">
        <v>29.77</v>
      </c>
      <c r="I518">
        <v>2.2000000000000002</v>
      </c>
      <c r="J518" s="14">
        <v>3528</v>
      </c>
      <c r="K518" s="14">
        <v>3640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  <c r="Z518" s="14" t="s">
        <v>17</v>
      </c>
      <c r="AA518" s="14" t="s">
        <v>17</v>
      </c>
      <c r="AB518" s="14" t="s">
        <v>17</v>
      </c>
      <c r="AC518" s="14" t="s">
        <v>17</v>
      </c>
      <c r="AD518" s="14" t="s">
        <v>17</v>
      </c>
      <c r="AE518" s="14" t="s">
        <v>17</v>
      </c>
    </row>
    <row r="519" spans="1:31">
      <c r="A519" t="s">
        <v>109</v>
      </c>
      <c r="B519" t="s">
        <v>130</v>
      </c>
      <c r="C519" s="216" t="s">
        <v>223</v>
      </c>
      <c r="D519" s="216" t="s">
        <v>223</v>
      </c>
      <c r="E519">
        <v>1981</v>
      </c>
      <c r="F519">
        <v>1</v>
      </c>
      <c r="G519">
        <v>11</v>
      </c>
      <c r="H519">
        <v>40.659999999999997</v>
      </c>
      <c r="I519">
        <v>2.4</v>
      </c>
      <c r="J519" s="14">
        <v>4186</v>
      </c>
      <c r="K519" s="14">
        <v>4158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  <c r="Z519" s="14" t="s">
        <v>17</v>
      </c>
      <c r="AA519" s="14" t="s">
        <v>17</v>
      </c>
      <c r="AB519" s="14" t="s">
        <v>17</v>
      </c>
      <c r="AC519" s="14" t="s">
        <v>17</v>
      </c>
      <c r="AD519" s="14" t="s">
        <v>17</v>
      </c>
      <c r="AE519" s="14" t="s">
        <v>17</v>
      </c>
    </row>
    <row r="520" spans="1:31">
      <c r="A520" t="s">
        <v>109</v>
      </c>
      <c r="B520" t="s">
        <v>130</v>
      </c>
      <c r="C520" s="216" t="s">
        <v>223</v>
      </c>
      <c r="D520" s="216" t="s">
        <v>223</v>
      </c>
      <c r="E520">
        <v>1981</v>
      </c>
      <c r="F520">
        <v>1</v>
      </c>
      <c r="G520">
        <v>12</v>
      </c>
      <c r="H520">
        <v>29.64</v>
      </c>
      <c r="I520">
        <v>2.2999999999999998</v>
      </c>
      <c r="J520" s="14">
        <v>4200</v>
      </c>
      <c r="K520" s="14">
        <v>3696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  <c r="Z520" s="14" t="s">
        <v>17</v>
      </c>
      <c r="AA520" s="14" t="s">
        <v>17</v>
      </c>
      <c r="AB520" s="14" t="s">
        <v>17</v>
      </c>
      <c r="AC520" s="14" t="s">
        <v>17</v>
      </c>
      <c r="AD520" s="14" t="s">
        <v>17</v>
      </c>
      <c r="AE520" s="14" t="s">
        <v>17</v>
      </c>
    </row>
    <row r="521" spans="1:31">
      <c r="A521" t="s">
        <v>109</v>
      </c>
      <c r="B521" t="s">
        <v>130</v>
      </c>
      <c r="C521" s="216" t="s">
        <v>223</v>
      </c>
      <c r="D521" s="216" t="s">
        <v>223</v>
      </c>
      <c r="E521">
        <v>1981</v>
      </c>
      <c r="F521">
        <v>1</v>
      </c>
      <c r="G521">
        <v>13</v>
      </c>
      <c r="H521">
        <v>38.479999999999997</v>
      </c>
      <c r="I521">
        <v>2.4</v>
      </c>
      <c r="J521" s="14">
        <v>4256</v>
      </c>
      <c r="K521" s="14">
        <v>3591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  <c r="Z521" s="14" t="s">
        <v>17</v>
      </c>
      <c r="AA521" s="14" t="s">
        <v>17</v>
      </c>
      <c r="AB521" s="14" t="s">
        <v>17</v>
      </c>
      <c r="AC521" s="14" t="s">
        <v>17</v>
      </c>
      <c r="AD521" s="14" t="s">
        <v>17</v>
      </c>
      <c r="AE521" s="14" t="s">
        <v>17</v>
      </c>
    </row>
    <row r="522" spans="1:31">
      <c r="A522" t="s">
        <v>109</v>
      </c>
      <c r="B522" t="s">
        <v>130</v>
      </c>
      <c r="C522" s="216" t="s">
        <v>223</v>
      </c>
      <c r="D522" s="216" t="s">
        <v>223</v>
      </c>
      <c r="E522">
        <v>1981</v>
      </c>
      <c r="F522">
        <v>1</v>
      </c>
      <c r="G522">
        <v>14</v>
      </c>
      <c r="H522">
        <v>43.92</v>
      </c>
      <c r="I522">
        <v>2.2000000000000002</v>
      </c>
      <c r="J522" s="14">
        <v>3514</v>
      </c>
      <c r="K522" s="14">
        <v>3255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  <c r="Z522" s="14" t="s">
        <v>17</v>
      </c>
      <c r="AA522" s="14" t="s">
        <v>17</v>
      </c>
      <c r="AB522" s="14" t="s">
        <v>17</v>
      </c>
      <c r="AC522" s="14" t="s">
        <v>17</v>
      </c>
      <c r="AD522" s="14" t="s">
        <v>17</v>
      </c>
      <c r="AE522" s="14" t="s">
        <v>17</v>
      </c>
    </row>
    <row r="523" spans="1:31">
      <c r="A523" t="s">
        <v>109</v>
      </c>
      <c r="B523" t="s">
        <v>130</v>
      </c>
      <c r="C523" s="216" t="s">
        <v>223</v>
      </c>
      <c r="D523" s="216" t="s">
        <v>223</v>
      </c>
      <c r="E523">
        <v>1981</v>
      </c>
      <c r="F523">
        <v>2</v>
      </c>
      <c r="G523">
        <v>1</v>
      </c>
      <c r="H523">
        <v>18.149999999999999</v>
      </c>
      <c r="I523">
        <v>1.9</v>
      </c>
      <c r="J523" s="14">
        <v>4256</v>
      </c>
      <c r="K523" s="14">
        <v>3815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  <c r="Z523" s="14" t="s">
        <v>17</v>
      </c>
      <c r="AA523" s="14" t="s">
        <v>17</v>
      </c>
      <c r="AB523" s="14" t="s">
        <v>17</v>
      </c>
      <c r="AC523" s="14" t="s">
        <v>17</v>
      </c>
      <c r="AD523" s="14" t="s">
        <v>17</v>
      </c>
      <c r="AE523" s="14" t="s">
        <v>17</v>
      </c>
    </row>
    <row r="524" spans="1:31">
      <c r="A524" t="s">
        <v>109</v>
      </c>
      <c r="B524" t="s">
        <v>130</v>
      </c>
      <c r="C524" s="216" t="s">
        <v>223</v>
      </c>
      <c r="D524" s="216" t="s">
        <v>223</v>
      </c>
      <c r="E524">
        <v>1981</v>
      </c>
      <c r="F524">
        <v>2</v>
      </c>
      <c r="G524">
        <v>2</v>
      </c>
      <c r="H524">
        <v>20.329999999999998</v>
      </c>
      <c r="I524">
        <v>1.9</v>
      </c>
      <c r="J524" s="14">
        <v>4298</v>
      </c>
      <c r="K524" s="14">
        <v>3724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  <c r="Z524" s="14" t="s">
        <v>17</v>
      </c>
      <c r="AA524" s="14" t="s">
        <v>17</v>
      </c>
      <c r="AB524" s="14" t="s">
        <v>17</v>
      </c>
      <c r="AC524" s="14" t="s">
        <v>17</v>
      </c>
      <c r="AD524" s="14" t="s">
        <v>17</v>
      </c>
      <c r="AE524" s="14" t="s">
        <v>17</v>
      </c>
    </row>
    <row r="525" spans="1:31">
      <c r="A525" t="s">
        <v>109</v>
      </c>
      <c r="B525" t="s">
        <v>130</v>
      </c>
      <c r="C525" s="216" t="s">
        <v>223</v>
      </c>
      <c r="D525" s="216" t="s">
        <v>223</v>
      </c>
      <c r="E525">
        <v>1981</v>
      </c>
      <c r="F525">
        <v>2</v>
      </c>
      <c r="G525">
        <v>3</v>
      </c>
      <c r="H525">
        <v>28.68</v>
      </c>
      <c r="I525">
        <v>1.8</v>
      </c>
      <c r="J525" s="14">
        <v>4634</v>
      </c>
      <c r="K525" s="14">
        <v>4137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  <c r="Z525" s="14" t="s">
        <v>17</v>
      </c>
      <c r="AA525" s="14" t="s">
        <v>17</v>
      </c>
      <c r="AB525" s="14" t="s">
        <v>17</v>
      </c>
      <c r="AC525" s="14" t="s">
        <v>17</v>
      </c>
      <c r="AD525" s="14" t="s">
        <v>17</v>
      </c>
      <c r="AE525" s="14" t="s">
        <v>17</v>
      </c>
    </row>
    <row r="526" spans="1:31">
      <c r="A526" t="s">
        <v>109</v>
      </c>
      <c r="B526" t="s">
        <v>130</v>
      </c>
      <c r="C526" s="216" t="s">
        <v>223</v>
      </c>
      <c r="D526" s="216" t="s">
        <v>223</v>
      </c>
      <c r="E526">
        <v>1981</v>
      </c>
      <c r="F526">
        <v>2</v>
      </c>
      <c r="G526">
        <v>4</v>
      </c>
      <c r="H526">
        <v>39.93</v>
      </c>
      <c r="I526">
        <v>2</v>
      </c>
      <c r="J526" s="14">
        <v>4144</v>
      </c>
      <c r="K526" s="14">
        <v>3871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  <c r="Z526" s="14" t="s">
        <v>17</v>
      </c>
      <c r="AA526" s="14" t="s">
        <v>17</v>
      </c>
      <c r="AB526" s="14" t="s">
        <v>17</v>
      </c>
      <c r="AC526" s="14" t="s">
        <v>17</v>
      </c>
      <c r="AD526" s="14" t="s">
        <v>17</v>
      </c>
      <c r="AE526" s="14" t="s">
        <v>17</v>
      </c>
    </row>
    <row r="527" spans="1:31">
      <c r="A527" t="s">
        <v>109</v>
      </c>
      <c r="B527" t="s">
        <v>130</v>
      </c>
      <c r="C527" s="216" t="s">
        <v>223</v>
      </c>
      <c r="D527" s="216" t="s">
        <v>223</v>
      </c>
      <c r="E527">
        <v>1981</v>
      </c>
      <c r="F527">
        <v>2</v>
      </c>
      <c r="G527">
        <v>5</v>
      </c>
      <c r="H527">
        <v>19.72</v>
      </c>
      <c r="I527">
        <v>2.9</v>
      </c>
      <c r="J527" s="14">
        <v>4130</v>
      </c>
      <c r="K527" s="14">
        <v>3332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  <c r="Z527" s="14" t="s">
        <v>17</v>
      </c>
      <c r="AA527" s="14" t="s">
        <v>17</v>
      </c>
      <c r="AB527" s="14" t="s">
        <v>17</v>
      </c>
      <c r="AC527" s="14" t="s">
        <v>17</v>
      </c>
      <c r="AD527" s="14" t="s">
        <v>17</v>
      </c>
      <c r="AE527" s="14" t="s">
        <v>17</v>
      </c>
    </row>
    <row r="528" spans="1:31">
      <c r="A528" t="s">
        <v>109</v>
      </c>
      <c r="B528" t="s">
        <v>130</v>
      </c>
      <c r="C528" s="216" t="s">
        <v>223</v>
      </c>
      <c r="D528" s="216" t="s">
        <v>223</v>
      </c>
      <c r="E528">
        <v>1981</v>
      </c>
      <c r="F528">
        <v>2</v>
      </c>
      <c r="G528">
        <v>6</v>
      </c>
      <c r="H528">
        <v>41.62</v>
      </c>
      <c r="I528">
        <v>2.6</v>
      </c>
      <c r="J528" s="14">
        <v>3584</v>
      </c>
      <c r="K528" s="14">
        <v>3381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  <c r="Z528" s="14" t="s">
        <v>17</v>
      </c>
      <c r="AA528" s="14" t="s">
        <v>17</v>
      </c>
      <c r="AB528" s="14" t="s">
        <v>17</v>
      </c>
      <c r="AC528" s="14" t="s">
        <v>17</v>
      </c>
      <c r="AD528" s="14" t="s">
        <v>17</v>
      </c>
      <c r="AE528" s="14" t="s">
        <v>17</v>
      </c>
    </row>
    <row r="529" spans="1:31">
      <c r="A529" t="s">
        <v>109</v>
      </c>
      <c r="B529" t="s">
        <v>130</v>
      </c>
      <c r="C529" s="216" t="s">
        <v>223</v>
      </c>
      <c r="D529" s="216" t="s">
        <v>223</v>
      </c>
      <c r="E529">
        <v>1981</v>
      </c>
      <c r="F529">
        <v>2</v>
      </c>
      <c r="G529">
        <v>7</v>
      </c>
      <c r="H529">
        <v>42.23</v>
      </c>
      <c r="I529">
        <v>2.6</v>
      </c>
      <c r="J529" s="14">
        <v>3780</v>
      </c>
      <c r="K529" s="14">
        <v>3528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  <c r="Z529" s="14" t="s">
        <v>17</v>
      </c>
      <c r="AA529" s="14" t="s">
        <v>17</v>
      </c>
      <c r="AB529" s="14" t="s">
        <v>17</v>
      </c>
      <c r="AC529" s="14" t="s">
        <v>17</v>
      </c>
      <c r="AD529" s="14" t="s">
        <v>17</v>
      </c>
      <c r="AE529" s="14" t="s">
        <v>17</v>
      </c>
    </row>
    <row r="530" spans="1:31">
      <c r="A530" t="s">
        <v>109</v>
      </c>
      <c r="B530" t="s">
        <v>130</v>
      </c>
      <c r="C530" s="216" t="s">
        <v>223</v>
      </c>
      <c r="D530" s="216" t="s">
        <v>223</v>
      </c>
      <c r="E530">
        <v>1981</v>
      </c>
      <c r="F530">
        <v>2</v>
      </c>
      <c r="G530">
        <v>8</v>
      </c>
      <c r="H530">
        <v>36.54</v>
      </c>
      <c r="I530">
        <v>2.2999999999999998</v>
      </c>
      <c r="J530" s="14">
        <v>2926</v>
      </c>
      <c r="K530" s="14">
        <v>2870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  <c r="Z530" s="14" t="s">
        <v>17</v>
      </c>
      <c r="AA530" s="14" t="s">
        <v>17</v>
      </c>
      <c r="AB530" s="14" t="s">
        <v>17</v>
      </c>
      <c r="AC530" s="14" t="s">
        <v>17</v>
      </c>
      <c r="AD530" s="14" t="s">
        <v>17</v>
      </c>
      <c r="AE530" s="14" t="s">
        <v>17</v>
      </c>
    </row>
    <row r="531" spans="1:31">
      <c r="A531" t="s">
        <v>109</v>
      </c>
      <c r="B531" t="s">
        <v>130</v>
      </c>
      <c r="C531" s="216" t="s">
        <v>223</v>
      </c>
      <c r="D531" s="216" t="s">
        <v>223</v>
      </c>
      <c r="E531">
        <v>1981</v>
      </c>
      <c r="F531">
        <v>2</v>
      </c>
      <c r="G531">
        <v>9</v>
      </c>
      <c r="H531">
        <v>34.61</v>
      </c>
      <c r="I531">
        <v>2.4</v>
      </c>
      <c r="J531" s="14">
        <v>3528</v>
      </c>
      <c r="K531" s="14">
        <v>3479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  <c r="Z531" s="14" t="s">
        <v>17</v>
      </c>
      <c r="AA531" s="14" t="s">
        <v>17</v>
      </c>
      <c r="AB531" s="14" t="s">
        <v>17</v>
      </c>
      <c r="AC531" s="14" t="s">
        <v>17</v>
      </c>
      <c r="AD531" s="14" t="s">
        <v>17</v>
      </c>
      <c r="AE531" s="14" t="s">
        <v>17</v>
      </c>
    </row>
    <row r="532" spans="1:31">
      <c r="A532" t="s">
        <v>109</v>
      </c>
      <c r="B532" t="s">
        <v>130</v>
      </c>
      <c r="C532" s="216" t="s">
        <v>223</v>
      </c>
      <c r="D532" s="216" t="s">
        <v>223</v>
      </c>
      <c r="E532">
        <v>1981</v>
      </c>
      <c r="F532">
        <v>2</v>
      </c>
      <c r="G532">
        <v>10</v>
      </c>
      <c r="H532">
        <v>39.08</v>
      </c>
      <c r="I532">
        <v>2.2999999999999998</v>
      </c>
      <c r="J532" s="14">
        <v>3500</v>
      </c>
      <c r="K532" s="14">
        <v>3409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  <c r="Z532" s="14" t="s">
        <v>17</v>
      </c>
      <c r="AA532" s="14" t="s">
        <v>17</v>
      </c>
      <c r="AB532" s="14" t="s">
        <v>17</v>
      </c>
      <c r="AC532" s="14" t="s">
        <v>17</v>
      </c>
      <c r="AD532" s="14" t="s">
        <v>17</v>
      </c>
      <c r="AE532" s="14" t="s">
        <v>17</v>
      </c>
    </row>
    <row r="533" spans="1:31">
      <c r="A533" t="s">
        <v>109</v>
      </c>
      <c r="B533" t="s">
        <v>130</v>
      </c>
      <c r="C533" s="216" t="s">
        <v>223</v>
      </c>
      <c r="D533" s="216" t="s">
        <v>223</v>
      </c>
      <c r="E533">
        <v>1981</v>
      </c>
      <c r="F533">
        <v>2</v>
      </c>
      <c r="G533">
        <v>11</v>
      </c>
      <c r="H533">
        <v>41.26</v>
      </c>
      <c r="I533">
        <v>2.2000000000000002</v>
      </c>
      <c r="J533" s="14">
        <v>3374</v>
      </c>
      <c r="K533" s="14">
        <v>3486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  <c r="Z533" s="14" t="s">
        <v>17</v>
      </c>
      <c r="AA533" s="14" t="s">
        <v>17</v>
      </c>
      <c r="AB533" s="14" t="s">
        <v>17</v>
      </c>
      <c r="AC533" s="14" t="s">
        <v>17</v>
      </c>
      <c r="AD533" s="14" t="s">
        <v>17</v>
      </c>
      <c r="AE533" s="14" t="s">
        <v>17</v>
      </c>
    </row>
    <row r="534" spans="1:31">
      <c r="A534" t="s">
        <v>109</v>
      </c>
      <c r="B534" t="s">
        <v>130</v>
      </c>
      <c r="C534" s="216" t="s">
        <v>223</v>
      </c>
      <c r="D534" s="216" t="s">
        <v>223</v>
      </c>
      <c r="E534">
        <v>1981</v>
      </c>
      <c r="F534">
        <v>2</v>
      </c>
      <c r="G534">
        <v>12</v>
      </c>
      <c r="H534">
        <v>43.08</v>
      </c>
      <c r="I534">
        <v>2.1</v>
      </c>
      <c r="J534" s="14">
        <v>2800</v>
      </c>
      <c r="K534" s="14">
        <v>3605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  <c r="Z534" s="14" t="s">
        <v>17</v>
      </c>
      <c r="AA534" s="14" t="s">
        <v>17</v>
      </c>
      <c r="AB534" s="14" t="s">
        <v>17</v>
      </c>
      <c r="AC534" s="14" t="s">
        <v>17</v>
      </c>
      <c r="AD534" s="14" t="s">
        <v>17</v>
      </c>
      <c r="AE534" s="14" t="s">
        <v>17</v>
      </c>
    </row>
    <row r="535" spans="1:31">
      <c r="A535" t="s">
        <v>109</v>
      </c>
      <c r="B535" t="s">
        <v>130</v>
      </c>
      <c r="C535" s="216" t="s">
        <v>223</v>
      </c>
      <c r="D535" s="216" t="s">
        <v>223</v>
      </c>
      <c r="E535">
        <v>1981</v>
      </c>
      <c r="F535">
        <v>2</v>
      </c>
      <c r="G535">
        <v>13</v>
      </c>
      <c r="H535">
        <v>44.04</v>
      </c>
      <c r="I535">
        <v>2.4</v>
      </c>
      <c r="J535" s="14">
        <v>3094</v>
      </c>
      <c r="K535" s="14">
        <v>3703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  <c r="Z535" s="14" t="s">
        <v>17</v>
      </c>
      <c r="AA535" s="14" t="s">
        <v>17</v>
      </c>
      <c r="AB535" s="14" t="s">
        <v>17</v>
      </c>
      <c r="AC535" s="14" t="s">
        <v>17</v>
      </c>
      <c r="AD535" s="14" t="s">
        <v>17</v>
      </c>
      <c r="AE535" s="14" t="s">
        <v>17</v>
      </c>
    </row>
    <row r="536" spans="1:31">
      <c r="A536" t="s">
        <v>109</v>
      </c>
      <c r="B536" t="s">
        <v>130</v>
      </c>
      <c r="C536" s="216" t="s">
        <v>223</v>
      </c>
      <c r="D536" s="216" t="s">
        <v>223</v>
      </c>
      <c r="E536">
        <v>1981</v>
      </c>
      <c r="F536">
        <v>2</v>
      </c>
      <c r="G536">
        <v>14</v>
      </c>
      <c r="H536">
        <v>44.16</v>
      </c>
      <c r="I536">
        <v>2.2999999999999998</v>
      </c>
      <c r="J536" s="14">
        <v>2744</v>
      </c>
      <c r="K536" s="14">
        <v>3178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  <c r="Z536" s="14" t="s">
        <v>17</v>
      </c>
      <c r="AA536" s="14" t="s">
        <v>17</v>
      </c>
      <c r="AB536" s="14" t="s">
        <v>17</v>
      </c>
      <c r="AC536" s="14" t="s">
        <v>17</v>
      </c>
      <c r="AD536" s="14" t="s">
        <v>17</v>
      </c>
      <c r="AE536" s="14" t="s">
        <v>17</v>
      </c>
    </row>
    <row r="537" spans="1:31">
      <c r="A537" t="s">
        <v>109</v>
      </c>
      <c r="B537" t="s">
        <v>130</v>
      </c>
      <c r="C537" s="216" t="s">
        <v>223</v>
      </c>
      <c r="D537" s="216" t="s">
        <v>223</v>
      </c>
      <c r="E537">
        <v>1981</v>
      </c>
      <c r="F537">
        <v>3</v>
      </c>
      <c r="G537">
        <v>1</v>
      </c>
      <c r="H537">
        <v>23.11</v>
      </c>
      <c r="I537">
        <v>2.6</v>
      </c>
      <c r="J537" s="14">
        <v>3850</v>
      </c>
      <c r="K537" s="14">
        <v>3871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  <c r="Z537" s="14" t="s">
        <v>17</v>
      </c>
      <c r="AA537" s="14" t="s">
        <v>17</v>
      </c>
      <c r="AB537" s="14" t="s">
        <v>17</v>
      </c>
      <c r="AC537" s="14" t="s">
        <v>17</v>
      </c>
      <c r="AD537" s="14" t="s">
        <v>17</v>
      </c>
      <c r="AE537" s="14" t="s">
        <v>17</v>
      </c>
    </row>
    <row r="538" spans="1:31">
      <c r="A538" t="s">
        <v>109</v>
      </c>
      <c r="B538" t="s">
        <v>130</v>
      </c>
      <c r="C538" s="216" t="s">
        <v>223</v>
      </c>
      <c r="D538" s="216" t="s">
        <v>223</v>
      </c>
      <c r="E538">
        <v>1981</v>
      </c>
      <c r="F538">
        <v>3</v>
      </c>
      <c r="G538">
        <v>2</v>
      </c>
      <c r="H538">
        <v>21.42</v>
      </c>
      <c r="I538">
        <v>2.4</v>
      </c>
      <c r="J538" s="14">
        <v>4550</v>
      </c>
      <c r="K538" s="14">
        <v>4277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  <c r="Z538" s="14" t="s">
        <v>17</v>
      </c>
      <c r="AA538" s="14" t="s">
        <v>17</v>
      </c>
      <c r="AB538" s="14" t="s">
        <v>17</v>
      </c>
      <c r="AC538" s="14" t="s">
        <v>17</v>
      </c>
      <c r="AD538" s="14" t="s">
        <v>17</v>
      </c>
      <c r="AE538" s="14" t="s">
        <v>17</v>
      </c>
    </row>
    <row r="539" spans="1:31">
      <c r="A539" t="s">
        <v>109</v>
      </c>
      <c r="B539" t="s">
        <v>130</v>
      </c>
      <c r="C539" s="216" t="s">
        <v>223</v>
      </c>
      <c r="D539" s="216" t="s">
        <v>223</v>
      </c>
      <c r="E539">
        <v>1981</v>
      </c>
      <c r="F539">
        <v>3</v>
      </c>
      <c r="G539">
        <v>3</v>
      </c>
      <c r="H539">
        <v>33.520000000000003</v>
      </c>
      <c r="I539">
        <v>1.9</v>
      </c>
      <c r="J539" s="14">
        <v>4410</v>
      </c>
      <c r="K539" s="14">
        <v>3990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  <c r="Z539" s="14" t="s">
        <v>17</v>
      </c>
      <c r="AA539" s="14" t="s">
        <v>17</v>
      </c>
      <c r="AB539" s="14" t="s">
        <v>17</v>
      </c>
      <c r="AC539" s="14" t="s">
        <v>17</v>
      </c>
      <c r="AD539" s="14" t="s">
        <v>17</v>
      </c>
      <c r="AE539" s="14" t="s">
        <v>17</v>
      </c>
    </row>
    <row r="540" spans="1:31">
      <c r="A540" t="s">
        <v>109</v>
      </c>
      <c r="B540" t="s">
        <v>130</v>
      </c>
      <c r="C540" s="216" t="s">
        <v>223</v>
      </c>
      <c r="D540" s="216" t="s">
        <v>223</v>
      </c>
      <c r="E540">
        <v>1981</v>
      </c>
      <c r="F540">
        <v>3</v>
      </c>
      <c r="G540">
        <v>4</v>
      </c>
      <c r="H540">
        <v>38.479999999999997</v>
      </c>
      <c r="I540">
        <v>2.2000000000000002</v>
      </c>
      <c r="J540" s="14">
        <v>3836</v>
      </c>
      <c r="K540" s="14">
        <v>3276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  <c r="Z540" s="14" t="s">
        <v>17</v>
      </c>
      <c r="AA540" s="14" t="s">
        <v>17</v>
      </c>
      <c r="AB540" s="14" t="s">
        <v>17</v>
      </c>
      <c r="AC540" s="14" t="s">
        <v>17</v>
      </c>
      <c r="AD540" s="14" t="s">
        <v>17</v>
      </c>
      <c r="AE540" s="14" t="s">
        <v>17</v>
      </c>
    </row>
    <row r="541" spans="1:31">
      <c r="A541" t="s">
        <v>109</v>
      </c>
      <c r="B541" t="s">
        <v>130</v>
      </c>
      <c r="C541" s="216" t="s">
        <v>223</v>
      </c>
      <c r="D541" s="216" t="s">
        <v>223</v>
      </c>
      <c r="E541">
        <v>1981</v>
      </c>
      <c r="F541">
        <v>3</v>
      </c>
      <c r="G541">
        <v>5</v>
      </c>
      <c r="H541">
        <v>41.74</v>
      </c>
      <c r="I541">
        <v>2.2999999999999998</v>
      </c>
      <c r="J541" s="14">
        <v>4284</v>
      </c>
      <c r="K541" s="14">
        <v>3416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  <c r="Z541" s="14" t="s">
        <v>17</v>
      </c>
      <c r="AA541" s="14" t="s">
        <v>17</v>
      </c>
      <c r="AB541" s="14" t="s">
        <v>17</v>
      </c>
      <c r="AC541" s="14" t="s">
        <v>17</v>
      </c>
      <c r="AD541" s="14" t="s">
        <v>17</v>
      </c>
      <c r="AE541" s="14" t="s">
        <v>17</v>
      </c>
    </row>
    <row r="542" spans="1:31">
      <c r="A542" t="s">
        <v>109</v>
      </c>
      <c r="B542" t="s">
        <v>130</v>
      </c>
      <c r="C542" s="216" t="s">
        <v>223</v>
      </c>
      <c r="D542" s="216" t="s">
        <v>223</v>
      </c>
      <c r="E542">
        <v>1981</v>
      </c>
      <c r="F542">
        <v>3</v>
      </c>
      <c r="G542">
        <v>6</v>
      </c>
      <c r="H542">
        <v>35.090000000000003</v>
      </c>
      <c r="I542">
        <v>2.6</v>
      </c>
      <c r="J542" s="14">
        <v>3640</v>
      </c>
      <c r="K542" s="14">
        <v>3542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  <c r="Z542" s="14" t="s">
        <v>17</v>
      </c>
      <c r="AA542" s="14" t="s">
        <v>17</v>
      </c>
      <c r="AB542" s="14" t="s">
        <v>17</v>
      </c>
      <c r="AC542" s="14" t="s">
        <v>17</v>
      </c>
      <c r="AD542" s="14" t="s">
        <v>17</v>
      </c>
      <c r="AE542" s="14" t="s">
        <v>17</v>
      </c>
    </row>
    <row r="543" spans="1:31">
      <c r="A543" t="s">
        <v>109</v>
      </c>
      <c r="B543" t="s">
        <v>130</v>
      </c>
      <c r="C543" s="216" t="s">
        <v>223</v>
      </c>
      <c r="D543" s="216" t="s">
        <v>223</v>
      </c>
      <c r="E543">
        <v>1981</v>
      </c>
      <c r="F543">
        <v>3</v>
      </c>
      <c r="G543">
        <v>7</v>
      </c>
      <c r="H543">
        <v>38.24</v>
      </c>
      <c r="I543">
        <v>2.8</v>
      </c>
      <c r="J543" s="14">
        <v>3290</v>
      </c>
      <c r="K543" s="14">
        <v>2828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  <c r="Z543" s="14" t="s">
        <v>17</v>
      </c>
      <c r="AA543" s="14" t="s">
        <v>17</v>
      </c>
      <c r="AB543" s="14" t="s">
        <v>17</v>
      </c>
      <c r="AC543" s="14" t="s">
        <v>17</v>
      </c>
      <c r="AD543" s="14" t="s">
        <v>17</v>
      </c>
      <c r="AE543" s="14" t="s">
        <v>17</v>
      </c>
    </row>
    <row r="544" spans="1:31">
      <c r="A544" t="s">
        <v>109</v>
      </c>
      <c r="B544" t="s">
        <v>130</v>
      </c>
      <c r="C544" s="216" t="s">
        <v>223</v>
      </c>
      <c r="D544" s="216" t="s">
        <v>223</v>
      </c>
      <c r="E544">
        <v>1981</v>
      </c>
      <c r="F544">
        <v>3</v>
      </c>
      <c r="G544">
        <v>8</v>
      </c>
      <c r="H544">
        <v>34.85</v>
      </c>
      <c r="I544">
        <v>2.6</v>
      </c>
      <c r="J544" s="14">
        <v>3808</v>
      </c>
      <c r="K544" s="14">
        <v>3311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  <c r="Z544" s="14" t="s">
        <v>17</v>
      </c>
      <c r="AA544" s="14" t="s">
        <v>17</v>
      </c>
      <c r="AB544" s="14" t="s">
        <v>17</v>
      </c>
      <c r="AC544" s="14" t="s">
        <v>17</v>
      </c>
      <c r="AD544" s="14" t="s">
        <v>17</v>
      </c>
      <c r="AE544" s="14" t="s">
        <v>17</v>
      </c>
    </row>
    <row r="545" spans="1:31">
      <c r="A545" t="s">
        <v>109</v>
      </c>
      <c r="B545" t="s">
        <v>130</v>
      </c>
      <c r="C545" s="216" t="s">
        <v>223</v>
      </c>
      <c r="D545" s="216" t="s">
        <v>223</v>
      </c>
      <c r="E545">
        <v>1981</v>
      </c>
      <c r="F545">
        <v>3</v>
      </c>
      <c r="G545">
        <v>9</v>
      </c>
      <c r="H545">
        <v>38.24</v>
      </c>
      <c r="I545">
        <v>2.2999999999999998</v>
      </c>
      <c r="J545" s="14">
        <v>3808</v>
      </c>
      <c r="K545" s="14">
        <v>3178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  <c r="Z545" s="14" t="s">
        <v>17</v>
      </c>
      <c r="AA545" s="14" t="s">
        <v>17</v>
      </c>
      <c r="AB545" s="14" t="s">
        <v>17</v>
      </c>
      <c r="AC545" s="14" t="s">
        <v>17</v>
      </c>
      <c r="AD545" s="14" t="s">
        <v>17</v>
      </c>
      <c r="AE545" s="14" t="s">
        <v>17</v>
      </c>
    </row>
    <row r="546" spans="1:31">
      <c r="A546" t="s">
        <v>109</v>
      </c>
      <c r="B546" t="s">
        <v>130</v>
      </c>
      <c r="C546" s="216" t="s">
        <v>223</v>
      </c>
      <c r="D546" s="216" t="s">
        <v>223</v>
      </c>
      <c r="E546">
        <v>1981</v>
      </c>
      <c r="F546">
        <v>3</v>
      </c>
      <c r="G546">
        <v>10</v>
      </c>
      <c r="H546">
        <v>37.270000000000003</v>
      </c>
      <c r="I546">
        <v>2.2999999999999998</v>
      </c>
      <c r="J546" s="14">
        <v>4340</v>
      </c>
      <c r="K546" s="14">
        <v>3710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  <c r="Z546" s="14" t="s">
        <v>17</v>
      </c>
      <c r="AA546" s="14" t="s">
        <v>17</v>
      </c>
      <c r="AB546" s="14" t="s">
        <v>17</v>
      </c>
      <c r="AC546" s="14" t="s">
        <v>17</v>
      </c>
      <c r="AD546" s="14" t="s">
        <v>17</v>
      </c>
      <c r="AE546" s="14" t="s">
        <v>17</v>
      </c>
    </row>
    <row r="547" spans="1:31">
      <c r="A547" t="s">
        <v>109</v>
      </c>
      <c r="B547" t="s">
        <v>130</v>
      </c>
      <c r="C547" s="216" t="s">
        <v>223</v>
      </c>
      <c r="D547" s="216" t="s">
        <v>223</v>
      </c>
      <c r="E547">
        <v>1981</v>
      </c>
      <c r="F547">
        <v>3</v>
      </c>
      <c r="G547">
        <v>11</v>
      </c>
      <c r="H547">
        <v>44.16</v>
      </c>
      <c r="I547">
        <v>2.2999999999999998</v>
      </c>
      <c r="J547" s="14">
        <v>4382</v>
      </c>
      <c r="K547" s="14">
        <v>3360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  <c r="Z547" s="14" t="s">
        <v>17</v>
      </c>
      <c r="AA547" s="14" t="s">
        <v>17</v>
      </c>
      <c r="AB547" s="14" t="s">
        <v>17</v>
      </c>
      <c r="AC547" s="14" t="s">
        <v>17</v>
      </c>
      <c r="AD547" s="14" t="s">
        <v>17</v>
      </c>
      <c r="AE547" s="14" t="s">
        <v>17</v>
      </c>
    </row>
    <row r="548" spans="1:31">
      <c r="A548" t="s">
        <v>109</v>
      </c>
      <c r="B548" t="s">
        <v>130</v>
      </c>
      <c r="C548" s="216" t="s">
        <v>223</v>
      </c>
      <c r="D548" s="216" t="s">
        <v>223</v>
      </c>
      <c r="E548">
        <v>1981</v>
      </c>
      <c r="F548">
        <v>3</v>
      </c>
      <c r="G548">
        <v>12</v>
      </c>
      <c r="H548">
        <v>35.94</v>
      </c>
      <c r="I548">
        <v>2.2999999999999998</v>
      </c>
      <c r="J548" s="14">
        <v>4382</v>
      </c>
      <c r="K548" s="14">
        <v>3465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  <c r="Z548" s="14" t="s">
        <v>17</v>
      </c>
      <c r="AA548" s="14" t="s">
        <v>17</v>
      </c>
      <c r="AB548" s="14" t="s">
        <v>17</v>
      </c>
      <c r="AC548" s="14" t="s">
        <v>17</v>
      </c>
      <c r="AD548" s="14" t="s">
        <v>17</v>
      </c>
      <c r="AE548" s="14" t="s">
        <v>17</v>
      </c>
    </row>
    <row r="549" spans="1:31">
      <c r="A549" t="s">
        <v>109</v>
      </c>
      <c r="B549" t="s">
        <v>130</v>
      </c>
      <c r="C549" s="216" t="s">
        <v>223</v>
      </c>
      <c r="D549" s="216" t="s">
        <v>223</v>
      </c>
      <c r="E549">
        <v>1981</v>
      </c>
      <c r="F549">
        <v>3</v>
      </c>
      <c r="G549">
        <v>13</v>
      </c>
      <c r="H549">
        <v>36.659999999999997</v>
      </c>
      <c r="I549">
        <v>2.8</v>
      </c>
      <c r="J549" s="14">
        <v>4102</v>
      </c>
      <c r="K549" s="14">
        <v>3640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  <c r="Z549" s="14" t="s">
        <v>17</v>
      </c>
      <c r="AA549" s="14" t="s">
        <v>17</v>
      </c>
      <c r="AB549" s="14" t="s">
        <v>17</v>
      </c>
      <c r="AC549" s="14" t="s">
        <v>17</v>
      </c>
      <c r="AD549" s="14" t="s">
        <v>17</v>
      </c>
      <c r="AE549" s="14" t="s">
        <v>17</v>
      </c>
    </row>
    <row r="550" spans="1:31">
      <c r="A550" t="s">
        <v>109</v>
      </c>
      <c r="B550" t="s">
        <v>130</v>
      </c>
      <c r="C550" s="216" t="s">
        <v>223</v>
      </c>
      <c r="D550" s="216" t="s">
        <v>223</v>
      </c>
      <c r="E550">
        <v>1981</v>
      </c>
      <c r="F550">
        <v>3</v>
      </c>
      <c r="G550">
        <v>14</v>
      </c>
      <c r="H550">
        <v>42.95</v>
      </c>
      <c r="I550">
        <v>2.2000000000000002</v>
      </c>
      <c r="J550" s="14">
        <v>3402</v>
      </c>
      <c r="K550" s="14">
        <v>3682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  <c r="Z550" s="14" t="s">
        <v>17</v>
      </c>
      <c r="AA550" s="14" t="s">
        <v>17</v>
      </c>
      <c r="AB550" s="14" t="s">
        <v>17</v>
      </c>
      <c r="AC550" s="14" t="s">
        <v>17</v>
      </c>
      <c r="AD550" s="14" t="s">
        <v>17</v>
      </c>
      <c r="AE550" s="14" t="s">
        <v>17</v>
      </c>
    </row>
    <row r="551" spans="1:31">
      <c r="A551" t="s">
        <v>109</v>
      </c>
      <c r="B551" t="s">
        <v>130</v>
      </c>
      <c r="C551" s="216" t="s">
        <v>223</v>
      </c>
      <c r="D551" s="216" t="s">
        <v>223</v>
      </c>
      <c r="E551">
        <v>1981</v>
      </c>
      <c r="F551">
        <v>4</v>
      </c>
      <c r="G551">
        <v>1</v>
      </c>
      <c r="H551">
        <v>24.93</v>
      </c>
      <c r="I551">
        <v>2</v>
      </c>
      <c r="J551" s="14">
        <v>3836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  <c r="Z551" s="14" t="s">
        <v>17</v>
      </c>
      <c r="AA551" s="14" t="s">
        <v>17</v>
      </c>
      <c r="AB551" s="14" t="s">
        <v>17</v>
      </c>
      <c r="AC551" s="14" t="s">
        <v>17</v>
      </c>
      <c r="AD551" s="14" t="s">
        <v>17</v>
      </c>
      <c r="AE551" s="14" t="s">
        <v>17</v>
      </c>
    </row>
    <row r="552" spans="1:31">
      <c r="A552" t="s">
        <v>109</v>
      </c>
      <c r="B552" t="s">
        <v>130</v>
      </c>
      <c r="C552" s="216" t="s">
        <v>223</v>
      </c>
      <c r="D552" s="216" t="s">
        <v>223</v>
      </c>
      <c r="E552">
        <v>1981</v>
      </c>
      <c r="F552">
        <v>4</v>
      </c>
      <c r="G552">
        <v>2</v>
      </c>
      <c r="H552">
        <v>16.82</v>
      </c>
      <c r="I552">
        <v>1.8</v>
      </c>
      <c r="J552" s="14">
        <v>3668</v>
      </c>
      <c r="K552" s="14">
        <v>3969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  <c r="Z552" s="14" t="s">
        <v>17</v>
      </c>
      <c r="AA552" s="14" t="s">
        <v>17</v>
      </c>
      <c r="AB552" s="14" t="s">
        <v>17</v>
      </c>
      <c r="AC552" s="14" t="s">
        <v>17</v>
      </c>
      <c r="AD552" s="14" t="s">
        <v>17</v>
      </c>
      <c r="AE552" s="14" t="s">
        <v>17</v>
      </c>
    </row>
    <row r="553" spans="1:31">
      <c r="A553" t="s">
        <v>109</v>
      </c>
      <c r="B553" t="s">
        <v>130</v>
      </c>
      <c r="C553" s="216" t="s">
        <v>223</v>
      </c>
      <c r="D553" s="216" t="s">
        <v>223</v>
      </c>
      <c r="E553">
        <v>1981</v>
      </c>
      <c r="F553">
        <v>4</v>
      </c>
      <c r="G553">
        <v>3</v>
      </c>
      <c r="H553">
        <v>32.31</v>
      </c>
      <c r="I553">
        <v>1.9</v>
      </c>
      <c r="J553" s="14">
        <v>4321</v>
      </c>
      <c r="K553" s="14">
        <v>3845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  <c r="Z553" s="14" t="s">
        <v>17</v>
      </c>
      <c r="AA553" s="14" t="s">
        <v>17</v>
      </c>
      <c r="AB553" s="14" t="s">
        <v>17</v>
      </c>
      <c r="AC553" s="14" t="s">
        <v>17</v>
      </c>
      <c r="AD553" s="14" t="s">
        <v>17</v>
      </c>
      <c r="AE553" s="14" t="s">
        <v>17</v>
      </c>
    </row>
    <row r="554" spans="1:31">
      <c r="A554" t="s">
        <v>109</v>
      </c>
      <c r="B554" t="s">
        <v>130</v>
      </c>
      <c r="C554" s="216" t="s">
        <v>223</v>
      </c>
      <c r="D554" s="216" t="s">
        <v>223</v>
      </c>
      <c r="E554">
        <v>1981</v>
      </c>
      <c r="F554">
        <v>4</v>
      </c>
      <c r="G554">
        <v>4</v>
      </c>
      <c r="H554">
        <v>32.549999999999997</v>
      </c>
      <c r="I554">
        <v>2.2999999999999998</v>
      </c>
      <c r="J554" s="14">
        <v>4022</v>
      </c>
      <c r="K554" s="14">
        <v>3532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  <c r="Z554" s="14" t="s">
        <v>17</v>
      </c>
      <c r="AA554" s="14" t="s">
        <v>17</v>
      </c>
      <c r="AB554" s="14" t="s">
        <v>17</v>
      </c>
      <c r="AC554" s="14" t="s">
        <v>17</v>
      </c>
      <c r="AD554" s="14" t="s">
        <v>17</v>
      </c>
      <c r="AE554" s="14" t="s">
        <v>17</v>
      </c>
    </row>
    <row r="555" spans="1:31">
      <c r="A555" t="s">
        <v>109</v>
      </c>
      <c r="B555" t="s">
        <v>130</v>
      </c>
      <c r="C555" s="216" t="s">
        <v>223</v>
      </c>
      <c r="D555" s="216" t="s">
        <v>223</v>
      </c>
      <c r="E555">
        <v>1981</v>
      </c>
      <c r="F555">
        <v>4</v>
      </c>
      <c r="G555">
        <v>5</v>
      </c>
      <c r="H555">
        <v>35.69</v>
      </c>
      <c r="I555">
        <v>2.4</v>
      </c>
      <c r="J555" s="14">
        <v>4480</v>
      </c>
      <c r="K555" s="14">
        <v>4291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  <c r="Z555" s="14" t="s">
        <v>17</v>
      </c>
      <c r="AA555" s="14" t="s">
        <v>17</v>
      </c>
      <c r="AB555" s="14" t="s">
        <v>17</v>
      </c>
      <c r="AC555" s="14" t="s">
        <v>17</v>
      </c>
      <c r="AD555" s="14" t="s">
        <v>17</v>
      </c>
      <c r="AE555" s="14" t="s">
        <v>17</v>
      </c>
    </row>
    <row r="556" spans="1:31">
      <c r="A556" t="s">
        <v>109</v>
      </c>
      <c r="B556" t="s">
        <v>130</v>
      </c>
      <c r="C556" s="216" t="s">
        <v>223</v>
      </c>
      <c r="D556" s="216" t="s">
        <v>223</v>
      </c>
      <c r="E556">
        <v>1981</v>
      </c>
      <c r="F556">
        <v>4</v>
      </c>
      <c r="G556">
        <v>6</v>
      </c>
      <c r="H556">
        <v>35.090000000000003</v>
      </c>
      <c r="I556">
        <v>2.6</v>
      </c>
      <c r="J556" s="14">
        <v>4242</v>
      </c>
      <c r="K556" s="14">
        <v>3857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  <c r="Z556" s="14" t="s">
        <v>17</v>
      </c>
      <c r="AA556" s="14" t="s">
        <v>17</v>
      </c>
      <c r="AB556" s="14" t="s">
        <v>17</v>
      </c>
      <c r="AC556" s="14" t="s">
        <v>17</v>
      </c>
      <c r="AD556" s="14" t="s">
        <v>17</v>
      </c>
      <c r="AE556" s="14" t="s">
        <v>17</v>
      </c>
    </row>
    <row r="557" spans="1:31">
      <c r="A557" t="s">
        <v>109</v>
      </c>
      <c r="B557" t="s">
        <v>130</v>
      </c>
      <c r="C557" s="216" t="s">
        <v>223</v>
      </c>
      <c r="D557" s="216" t="s">
        <v>223</v>
      </c>
      <c r="E557">
        <v>1981</v>
      </c>
      <c r="F557">
        <v>4</v>
      </c>
      <c r="G557">
        <v>7</v>
      </c>
      <c r="H557">
        <v>33.4</v>
      </c>
      <c r="I557">
        <v>2.7</v>
      </c>
      <c r="J557" s="14">
        <v>4032</v>
      </c>
      <c r="K557" s="14">
        <v>3696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  <c r="Z557" s="14" t="s">
        <v>17</v>
      </c>
      <c r="AA557" s="14" t="s">
        <v>17</v>
      </c>
      <c r="AB557" s="14" t="s">
        <v>17</v>
      </c>
      <c r="AC557" s="14" t="s">
        <v>17</v>
      </c>
      <c r="AD557" s="14" t="s">
        <v>17</v>
      </c>
      <c r="AE557" s="14" t="s">
        <v>17</v>
      </c>
    </row>
    <row r="558" spans="1:31">
      <c r="A558" t="s">
        <v>109</v>
      </c>
      <c r="B558" t="s">
        <v>130</v>
      </c>
      <c r="C558" s="216" t="s">
        <v>223</v>
      </c>
      <c r="D558" s="216" t="s">
        <v>223</v>
      </c>
      <c r="E558">
        <v>1981</v>
      </c>
      <c r="F558">
        <v>4</v>
      </c>
      <c r="G558">
        <v>8</v>
      </c>
      <c r="H558">
        <v>33.880000000000003</v>
      </c>
      <c r="I558">
        <v>2.4</v>
      </c>
      <c r="J558" s="14">
        <v>3164</v>
      </c>
      <c r="K558" s="14">
        <v>3276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  <c r="Z558" s="14" t="s">
        <v>17</v>
      </c>
      <c r="AA558" s="14" t="s">
        <v>17</v>
      </c>
      <c r="AB558" s="14" t="s">
        <v>17</v>
      </c>
      <c r="AC558" s="14" t="s">
        <v>17</v>
      </c>
      <c r="AD558" s="14" t="s">
        <v>17</v>
      </c>
      <c r="AE558" s="14" t="s">
        <v>17</v>
      </c>
    </row>
    <row r="559" spans="1:31">
      <c r="A559" t="s">
        <v>109</v>
      </c>
      <c r="B559" t="s">
        <v>130</v>
      </c>
      <c r="C559" s="216" t="s">
        <v>223</v>
      </c>
      <c r="D559" s="216" t="s">
        <v>223</v>
      </c>
      <c r="E559">
        <v>1981</v>
      </c>
      <c r="F559">
        <v>4</v>
      </c>
      <c r="G559">
        <v>9</v>
      </c>
      <c r="H559">
        <v>39.32</v>
      </c>
      <c r="I559">
        <v>2.5</v>
      </c>
      <c r="J559" s="14">
        <v>4046</v>
      </c>
      <c r="K559" s="14">
        <v>3948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  <c r="Z559" s="14" t="s">
        <v>17</v>
      </c>
      <c r="AA559" s="14" t="s">
        <v>17</v>
      </c>
      <c r="AB559" s="14" t="s">
        <v>17</v>
      </c>
      <c r="AC559" s="14" t="s">
        <v>17</v>
      </c>
      <c r="AD559" s="14" t="s">
        <v>17</v>
      </c>
      <c r="AE559" s="14" t="s">
        <v>17</v>
      </c>
    </row>
    <row r="560" spans="1:31">
      <c r="A560" t="s">
        <v>109</v>
      </c>
      <c r="B560" t="s">
        <v>130</v>
      </c>
      <c r="C560" s="216" t="s">
        <v>223</v>
      </c>
      <c r="D560" s="216" t="s">
        <v>223</v>
      </c>
      <c r="E560">
        <v>1981</v>
      </c>
      <c r="F560">
        <v>4</v>
      </c>
      <c r="G560">
        <v>10</v>
      </c>
      <c r="H560">
        <v>28.43</v>
      </c>
      <c r="I560">
        <v>2.5</v>
      </c>
      <c r="J560" s="14">
        <v>4494</v>
      </c>
      <c r="K560" s="14">
        <v>3815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  <c r="Z560" s="14" t="s">
        <v>17</v>
      </c>
      <c r="AA560" s="14" t="s">
        <v>17</v>
      </c>
      <c r="AB560" s="14" t="s">
        <v>17</v>
      </c>
      <c r="AC560" s="14" t="s">
        <v>17</v>
      </c>
      <c r="AD560" s="14" t="s">
        <v>17</v>
      </c>
      <c r="AE560" s="14" t="s">
        <v>17</v>
      </c>
    </row>
    <row r="561" spans="1:31">
      <c r="A561" t="s">
        <v>109</v>
      </c>
      <c r="B561" t="s">
        <v>130</v>
      </c>
      <c r="C561" s="216" t="s">
        <v>223</v>
      </c>
      <c r="D561" s="216" t="s">
        <v>223</v>
      </c>
      <c r="E561">
        <v>1981</v>
      </c>
      <c r="F561">
        <v>4</v>
      </c>
      <c r="G561">
        <v>11</v>
      </c>
      <c r="H561">
        <v>37.03</v>
      </c>
      <c r="I561">
        <v>2.1</v>
      </c>
      <c r="J561" s="14">
        <v>3556</v>
      </c>
      <c r="K561" s="14">
        <v>3556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  <c r="Z561" s="14" t="s">
        <v>17</v>
      </c>
      <c r="AA561" s="14" t="s">
        <v>17</v>
      </c>
      <c r="AB561" s="14" t="s">
        <v>17</v>
      </c>
      <c r="AC561" s="14" t="s">
        <v>17</v>
      </c>
      <c r="AD561" s="14" t="s">
        <v>17</v>
      </c>
      <c r="AE561" s="14" t="s">
        <v>17</v>
      </c>
    </row>
    <row r="562" spans="1:31">
      <c r="A562" t="s">
        <v>109</v>
      </c>
      <c r="B562" t="s">
        <v>130</v>
      </c>
      <c r="C562" s="216" t="s">
        <v>223</v>
      </c>
      <c r="D562" s="216" t="s">
        <v>223</v>
      </c>
      <c r="E562">
        <v>1981</v>
      </c>
      <c r="F562">
        <v>4</v>
      </c>
      <c r="G562">
        <v>12</v>
      </c>
      <c r="H562">
        <v>37.03</v>
      </c>
      <c r="I562">
        <v>2.4</v>
      </c>
      <c r="J562" s="14">
        <v>4424</v>
      </c>
      <c r="K562" s="14">
        <v>4025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  <c r="Z562" s="14" t="s">
        <v>17</v>
      </c>
      <c r="AA562" s="14" t="s">
        <v>17</v>
      </c>
      <c r="AB562" s="14" t="s">
        <v>17</v>
      </c>
      <c r="AC562" s="14" t="s">
        <v>17</v>
      </c>
      <c r="AD562" s="14" t="s">
        <v>17</v>
      </c>
      <c r="AE562" s="14" t="s">
        <v>17</v>
      </c>
    </row>
    <row r="563" spans="1:31">
      <c r="A563" t="s">
        <v>109</v>
      </c>
      <c r="B563" t="s">
        <v>130</v>
      </c>
      <c r="C563" s="216" t="s">
        <v>223</v>
      </c>
      <c r="D563" s="216" t="s">
        <v>223</v>
      </c>
      <c r="E563">
        <v>1981</v>
      </c>
      <c r="F563">
        <v>4</v>
      </c>
      <c r="G563">
        <v>13</v>
      </c>
      <c r="H563">
        <v>28.31</v>
      </c>
      <c r="I563">
        <v>2.7</v>
      </c>
      <c r="J563" s="14">
        <v>4298</v>
      </c>
      <c r="K563" s="14">
        <v>3682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  <c r="Z563" s="14" t="s">
        <v>17</v>
      </c>
      <c r="AA563" s="14" t="s">
        <v>17</v>
      </c>
      <c r="AB563" s="14" t="s">
        <v>17</v>
      </c>
      <c r="AC563" s="14" t="s">
        <v>17</v>
      </c>
      <c r="AD563" s="14" t="s">
        <v>17</v>
      </c>
      <c r="AE563" s="14" t="s">
        <v>17</v>
      </c>
    </row>
    <row r="564" spans="1:31">
      <c r="A564" t="s">
        <v>109</v>
      </c>
      <c r="B564" t="s">
        <v>130</v>
      </c>
      <c r="C564" s="216" t="s">
        <v>223</v>
      </c>
      <c r="D564" s="216" t="s">
        <v>223</v>
      </c>
      <c r="E564">
        <v>1981</v>
      </c>
      <c r="F564">
        <v>4</v>
      </c>
      <c r="G564">
        <v>14</v>
      </c>
      <c r="H564">
        <v>46.22</v>
      </c>
      <c r="I564">
        <v>2.5</v>
      </c>
      <c r="J564" s="14">
        <v>3724</v>
      </c>
      <c r="K564" s="14">
        <v>3689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  <c r="Z564" s="14" t="s">
        <v>17</v>
      </c>
      <c r="AA564" s="14" t="s">
        <v>17</v>
      </c>
      <c r="AB564" s="14" t="s">
        <v>17</v>
      </c>
      <c r="AC564" s="14" t="s">
        <v>17</v>
      </c>
      <c r="AD564" s="14" t="s">
        <v>17</v>
      </c>
      <c r="AE564" s="14" t="s">
        <v>17</v>
      </c>
    </row>
    <row r="565" spans="1:31">
      <c r="A565" t="s">
        <v>109</v>
      </c>
      <c r="B565" t="s">
        <v>130</v>
      </c>
      <c r="C565" s="216" t="s">
        <v>223</v>
      </c>
      <c r="D565" s="216" t="s">
        <v>223</v>
      </c>
      <c r="E565">
        <v>1982</v>
      </c>
      <c r="F565">
        <v>1</v>
      </c>
      <c r="G565">
        <v>1</v>
      </c>
      <c r="H565">
        <v>25.41</v>
      </c>
      <c r="I565">
        <v>2.19</v>
      </c>
      <c r="J565" s="14">
        <v>5838</v>
      </c>
      <c r="K565" s="14">
        <v>4158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  <c r="Z565" s="14" t="s">
        <v>17</v>
      </c>
      <c r="AA565" s="14" t="s">
        <v>17</v>
      </c>
      <c r="AB565" s="14" t="s">
        <v>17</v>
      </c>
      <c r="AC565" s="14" t="s">
        <v>17</v>
      </c>
      <c r="AD565" s="14" t="s">
        <v>17</v>
      </c>
      <c r="AE565" s="14" t="s">
        <v>17</v>
      </c>
    </row>
    <row r="566" spans="1:31">
      <c r="A566" t="s">
        <v>109</v>
      </c>
      <c r="B566" t="s">
        <v>130</v>
      </c>
      <c r="C566" s="216" t="s">
        <v>223</v>
      </c>
      <c r="D566" s="216" t="s">
        <v>223</v>
      </c>
      <c r="E566">
        <v>1982</v>
      </c>
      <c r="F566">
        <v>1</v>
      </c>
      <c r="G566">
        <v>2</v>
      </c>
      <c r="H566">
        <v>23.23</v>
      </c>
      <c r="I566">
        <v>2.21</v>
      </c>
      <c r="J566" s="14">
        <v>4858</v>
      </c>
      <c r="K566" s="14">
        <v>5026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  <c r="Z566" s="14" t="s">
        <v>17</v>
      </c>
      <c r="AA566" s="14" t="s">
        <v>17</v>
      </c>
      <c r="AB566" s="14" t="s">
        <v>17</v>
      </c>
      <c r="AC566" s="14" t="s">
        <v>17</v>
      </c>
      <c r="AD566" s="14" t="s">
        <v>17</v>
      </c>
      <c r="AE566" s="14" t="s">
        <v>17</v>
      </c>
    </row>
    <row r="567" spans="1:31">
      <c r="A567" t="s">
        <v>109</v>
      </c>
      <c r="B567" t="s">
        <v>130</v>
      </c>
      <c r="C567" s="216" t="s">
        <v>223</v>
      </c>
      <c r="D567" s="216" t="s">
        <v>223</v>
      </c>
      <c r="E567">
        <v>1982</v>
      </c>
      <c r="F567">
        <v>1</v>
      </c>
      <c r="G567">
        <v>3</v>
      </c>
      <c r="H567">
        <v>37.630000000000003</v>
      </c>
      <c r="I567">
        <v>2.2200000000000002</v>
      </c>
      <c r="J567" s="14">
        <v>4578</v>
      </c>
      <c r="K567" s="14">
        <v>3787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  <c r="Z567" s="14" t="s">
        <v>17</v>
      </c>
      <c r="AA567" s="14" t="s">
        <v>17</v>
      </c>
      <c r="AB567" s="14" t="s">
        <v>17</v>
      </c>
      <c r="AC567" s="14" t="s">
        <v>17</v>
      </c>
      <c r="AD567" s="14" t="s">
        <v>17</v>
      </c>
      <c r="AE567" s="14" t="s">
        <v>17</v>
      </c>
    </row>
    <row r="568" spans="1:31">
      <c r="A568" t="s">
        <v>109</v>
      </c>
      <c r="B568" t="s">
        <v>130</v>
      </c>
      <c r="C568" s="216" t="s">
        <v>223</v>
      </c>
      <c r="D568" s="216" t="s">
        <v>223</v>
      </c>
      <c r="E568">
        <v>1982</v>
      </c>
      <c r="F568">
        <v>1</v>
      </c>
      <c r="G568">
        <v>4</v>
      </c>
      <c r="H568">
        <v>36.78</v>
      </c>
      <c r="I568">
        <v>2.31</v>
      </c>
      <c r="J568" s="14">
        <v>5782</v>
      </c>
      <c r="K568" s="14">
        <v>4991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  <c r="Z568" s="14" t="s">
        <v>17</v>
      </c>
      <c r="AA568" s="14" t="s">
        <v>17</v>
      </c>
      <c r="AB568" s="14" t="s">
        <v>17</v>
      </c>
      <c r="AC568" s="14" t="s">
        <v>17</v>
      </c>
      <c r="AD568" s="14" t="s">
        <v>17</v>
      </c>
      <c r="AE568" s="14" t="s">
        <v>17</v>
      </c>
    </row>
    <row r="569" spans="1:31">
      <c r="A569" t="s">
        <v>109</v>
      </c>
      <c r="B569" t="s">
        <v>130</v>
      </c>
      <c r="C569" s="216" t="s">
        <v>223</v>
      </c>
      <c r="D569" s="216" t="s">
        <v>223</v>
      </c>
      <c r="E569">
        <v>1982</v>
      </c>
      <c r="F569">
        <v>1</v>
      </c>
      <c r="G569">
        <v>5</v>
      </c>
      <c r="H569">
        <v>31.34</v>
      </c>
      <c r="I569">
        <v>2.63</v>
      </c>
      <c r="J569" s="14">
        <v>5292</v>
      </c>
      <c r="K569" s="14">
        <v>4102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  <c r="Z569" s="14" t="s">
        <v>17</v>
      </c>
      <c r="AA569" s="14" t="s">
        <v>17</v>
      </c>
      <c r="AB569" s="14" t="s">
        <v>17</v>
      </c>
      <c r="AC569" s="14" t="s">
        <v>17</v>
      </c>
      <c r="AD569" s="14" t="s">
        <v>17</v>
      </c>
      <c r="AE569" s="14" t="s">
        <v>17</v>
      </c>
    </row>
    <row r="570" spans="1:31">
      <c r="A570" t="s">
        <v>109</v>
      </c>
      <c r="B570" t="s">
        <v>130</v>
      </c>
      <c r="C570" s="216" t="s">
        <v>223</v>
      </c>
      <c r="D570" s="216" t="s">
        <v>223</v>
      </c>
      <c r="E570">
        <v>1982</v>
      </c>
      <c r="F570">
        <v>1</v>
      </c>
      <c r="G570">
        <v>6</v>
      </c>
      <c r="H570">
        <v>29.77</v>
      </c>
      <c r="I570">
        <v>2.65</v>
      </c>
      <c r="J570" s="14">
        <v>5124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  <c r="Z570" s="14" t="s">
        <v>17</v>
      </c>
      <c r="AA570" s="14" t="s">
        <v>17</v>
      </c>
      <c r="AB570" s="14" t="s">
        <v>17</v>
      </c>
      <c r="AC570" s="14" t="s">
        <v>17</v>
      </c>
      <c r="AD570" s="14" t="s">
        <v>17</v>
      </c>
      <c r="AE570" s="14" t="s">
        <v>17</v>
      </c>
    </row>
    <row r="571" spans="1:31">
      <c r="A571" t="s">
        <v>109</v>
      </c>
      <c r="B571" t="s">
        <v>130</v>
      </c>
      <c r="C571" s="216" t="s">
        <v>223</v>
      </c>
      <c r="D571" s="216" t="s">
        <v>223</v>
      </c>
      <c r="E571">
        <v>1982</v>
      </c>
      <c r="F571">
        <v>1</v>
      </c>
      <c r="G571">
        <v>7</v>
      </c>
      <c r="H571">
        <v>28.68</v>
      </c>
      <c r="I571">
        <v>2.69</v>
      </c>
      <c r="J571" s="14">
        <v>5376</v>
      </c>
      <c r="K571" s="14">
        <v>4270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  <c r="Z571" s="14" t="s">
        <v>17</v>
      </c>
      <c r="AA571" s="14" t="s">
        <v>17</v>
      </c>
      <c r="AB571" s="14" t="s">
        <v>17</v>
      </c>
      <c r="AC571" s="14" t="s">
        <v>17</v>
      </c>
      <c r="AD571" s="14" t="s">
        <v>17</v>
      </c>
      <c r="AE571" s="14" t="s">
        <v>17</v>
      </c>
    </row>
    <row r="572" spans="1:31">
      <c r="A572" t="s">
        <v>109</v>
      </c>
      <c r="B572" t="s">
        <v>130</v>
      </c>
      <c r="C572" s="216" t="s">
        <v>223</v>
      </c>
      <c r="D572" s="216" t="s">
        <v>223</v>
      </c>
      <c r="E572">
        <v>1982</v>
      </c>
      <c r="F572">
        <v>1</v>
      </c>
      <c r="G572">
        <v>8</v>
      </c>
      <c r="H572">
        <v>13.19</v>
      </c>
      <c r="I572">
        <v>2.79</v>
      </c>
      <c r="J572" s="14">
        <v>5236</v>
      </c>
      <c r="K572" s="14">
        <v>4690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  <c r="Z572" s="14" t="s">
        <v>17</v>
      </c>
      <c r="AA572" s="14" t="s">
        <v>17</v>
      </c>
      <c r="AB572" s="14" t="s">
        <v>17</v>
      </c>
      <c r="AC572" s="14" t="s">
        <v>17</v>
      </c>
      <c r="AD572" s="14" t="s">
        <v>17</v>
      </c>
      <c r="AE572" s="14" t="s">
        <v>17</v>
      </c>
    </row>
    <row r="573" spans="1:31">
      <c r="A573" t="s">
        <v>109</v>
      </c>
      <c r="B573" t="s">
        <v>130</v>
      </c>
      <c r="C573" s="216" t="s">
        <v>223</v>
      </c>
      <c r="D573" s="216" t="s">
        <v>223</v>
      </c>
      <c r="E573">
        <v>1982</v>
      </c>
      <c r="F573">
        <v>1</v>
      </c>
      <c r="G573">
        <v>9</v>
      </c>
      <c r="H573">
        <v>27.95</v>
      </c>
      <c r="I573">
        <v>2.64</v>
      </c>
      <c r="J573" s="14">
        <v>5460</v>
      </c>
      <c r="K573" s="14">
        <v>2885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  <c r="Z573" s="14" t="s">
        <v>17</v>
      </c>
      <c r="AA573" s="14" t="s">
        <v>17</v>
      </c>
      <c r="AB573" s="14" t="s">
        <v>17</v>
      </c>
      <c r="AC573" s="14" t="s">
        <v>17</v>
      </c>
      <c r="AD573" s="14" t="s">
        <v>17</v>
      </c>
      <c r="AE573" s="14" t="s">
        <v>17</v>
      </c>
    </row>
    <row r="574" spans="1:31">
      <c r="A574" t="s">
        <v>109</v>
      </c>
      <c r="B574" t="s">
        <v>130</v>
      </c>
      <c r="C574" s="216" t="s">
        <v>223</v>
      </c>
      <c r="D574" s="216" t="s">
        <v>223</v>
      </c>
      <c r="E574">
        <v>1982</v>
      </c>
      <c r="F574">
        <v>1</v>
      </c>
      <c r="G574">
        <v>10</v>
      </c>
      <c r="H574">
        <v>30.25</v>
      </c>
      <c r="I574">
        <v>2.58</v>
      </c>
      <c r="J574" s="14">
        <v>5320</v>
      </c>
      <c r="K574" s="14">
        <v>3682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  <c r="Z574" s="14" t="s">
        <v>17</v>
      </c>
      <c r="AA574" s="14" t="s">
        <v>17</v>
      </c>
      <c r="AB574" s="14" t="s">
        <v>17</v>
      </c>
      <c r="AC574" s="14" t="s">
        <v>17</v>
      </c>
      <c r="AD574" s="14" t="s">
        <v>17</v>
      </c>
      <c r="AE574" s="14" t="s">
        <v>17</v>
      </c>
    </row>
    <row r="575" spans="1:31">
      <c r="A575" t="s">
        <v>109</v>
      </c>
      <c r="B575" t="s">
        <v>130</v>
      </c>
      <c r="C575" s="216" t="s">
        <v>223</v>
      </c>
      <c r="D575" s="216" t="s">
        <v>223</v>
      </c>
      <c r="E575">
        <v>1982</v>
      </c>
      <c r="F575">
        <v>1</v>
      </c>
      <c r="G575">
        <v>11</v>
      </c>
      <c r="H575">
        <v>32.549999999999997</v>
      </c>
      <c r="I575">
        <v>2.62</v>
      </c>
      <c r="J575" s="14">
        <v>5684</v>
      </c>
      <c r="K575" s="14">
        <v>4823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  <c r="Z575" s="14" t="s">
        <v>17</v>
      </c>
      <c r="AA575" s="14" t="s">
        <v>17</v>
      </c>
      <c r="AB575" s="14" t="s">
        <v>17</v>
      </c>
      <c r="AC575" s="14" t="s">
        <v>17</v>
      </c>
      <c r="AD575" s="14" t="s">
        <v>17</v>
      </c>
      <c r="AE575" s="14" t="s">
        <v>17</v>
      </c>
    </row>
    <row r="576" spans="1:31">
      <c r="A576" t="s">
        <v>109</v>
      </c>
      <c r="B576" t="s">
        <v>130</v>
      </c>
      <c r="C576" s="216" t="s">
        <v>223</v>
      </c>
      <c r="D576" s="216" t="s">
        <v>223</v>
      </c>
      <c r="E576">
        <v>1982</v>
      </c>
      <c r="F576">
        <v>1</v>
      </c>
      <c r="G576">
        <v>12</v>
      </c>
      <c r="H576">
        <v>32.79</v>
      </c>
      <c r="I576">
        <v>2.62</v>
      </c>
      <c r="J576" s="14">
        <v>4788</v>
      </c>
      <c r="K576" s="14">
        <v>4557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  <c r="Z576" s="14" t="s">
        <v>17</v>
      </c>
      <c r="AA576" s="14" t="s">
        <v>17</v>
      </c>
      <c r="AB576" s="14" t="s">
        <v>17</v>
      </c>
      <c r="AC576" s="14" t="s">
        <v>17</v>
      </c>
      <c r="AD576" s="14" t="s">
        <v>17</v>
      </c>
      <c r="AE576" s="14" t="s">
        <v>17</v>
      </c>
    </row>
    <row r="577" spans="1:31">
      <c r="A577" t="s">
        <v>109</v>
      </c>
      <c r="B577" t="s">
        <v>130</v>
      </c>
      <c r="C577" s="216" t="s">
        <v>223</v>
      </c>
      <c r="D577" s="216" t="s">
        <v>223</v>
      </c>
      <c r="E577">
        <v>1982</v>
      </c>
      <c r="F577">
        <v>1</v>
      </c>
      <c r="G577">
        <v>13</v>
      </c>
      <c r="H577">
        <v>35.21</v>
      </c>
      <c r="I577">
        <v>2.52</v>
      </c>
      <c r="J577" s="14">
        <v>5026</v>
      </c>
      <c r="K577" s="14">
        <v>3766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  <c r="Z577" s="14" t="s">
        <v>17</v>
      </c>
      <c r="AA577" s="14" t="s">
        <v>17</v>
      </c>
      <c r="AB577" s="14" t="s">
        <v>17</v>
      </c>
      <c r="AC577" s="14" t="s">
        <v>17</v>
      </c>
      <c r="AD577" s="14" t="s">
        <v>17</v>
      </c>
      <c r="AE577" s="14" t="s">
        <v>17</v>
      </c>
    </row>
    <row r="578" spans="1:31">
      <c r="A578" t="s">
        <v>109</v>
      </c>
      <c r="B578" t="s">
        <v>130</v>
      </c>
      <c r="C578" s="216" t="s">
        <v>223</v>
      </c>
      <c r="D578" s="216" t="s">
        <v>223</v>
      </c>
      <c r="E578">
        <v>1982</v>
      </c>
      <c r="F578">
        <v>1</v>
      </c>
      <c r="G578">
        <v>14</v>
      </c>
      <c r="H578">
        <v>30.13</v>
      </c>
      <c r="I578">
        <v>2.57</v>
      </c>
      <c r="J578" s="14">
        <v>4858</v>
      </c>
      <c r="K578" s="14">
        <v>4312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  <c r="Z578" s="14" t="s">
        <v>17</v>
      </c>
      <c r="AA578" s="14" t="s">
        <v>17</v>
      </c>
      <c r="AB578" s="14" t="s">
        <v>17</v>
      </c>
      <c r="AC578" s="14" t="s">
        <v>17</v>
      </c>
      <c r="AD578" s="14" t="s">
        <v>17</v>
      </c>
      <c r="AE578" s="14" t="s">
        <v>17</v>
      </c>
    </row>
    <row r="579" spans="1:31">
      <c r="A579" t="s">
        <v>109</v>
      </c>
      <c r="B579" t="s">
        <v>130</v>
      </c>
      <c r="C579" s="216" t="s">
        <v>223</v>
      </c>
      <c r="D579" s="216" t="s">
        <v>223</v>
      </c>
      <c r="E579">
        <v>1982</v>
      </c>
      <c r="F579">
        <v>2</v>
      </c>
      <c r="G579">
        <v>1</v>
      </c>
      <c r="H579">
        <v>19</v>
      </c>
      <c r="I579">
        <v>2.15</v>
      </c>
      <c r="J579" s="14">
        <v>5208</v>
      </c>
      <c r="K579" s="14">
        <v>4536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  <c r="Z579" s="14" t="s">
        <v>17</v>
      </c>
      <c r="AA579" s="14" t="s">
        <v>17</v>
      </c>
      <c r="AB579" s="14" t="s">
        <v>17</v>
      </c>
      <c r="AC579" s="14" t="s">
        <v>17</v>
      </c>
      <c r="AD579" s="14" t="s">
        <v>17</v>
      </c>
      <c r="AE579" s="14" t="s">
        <v>17</v>
      </c>
    </row>
    <row r="580" spans="1:31">
      <c r="A580" t="s">
        <v>109</v>
      </c>
      <c r="B580" t="s">
        <v>130</v>
      </c>
      <c r="C580" s="216" t="s">
        <v>223</v>
      </c>
      <c r="D580" s="216" t="s">
        <v>223</v>
      </c>
      <c r="E580">
        <v>1982</v>
      </c>
      <c r="F580">
        <v>2</v>
      </c>
      <c r="G580">
        <v>2</v>
      </c>
      <c r="H580">
        <v>29.28</v>
      </c>
      <c r="I580">
        <v>1.96</v>
      </c>
      <c r="J580" s="14">
        <v>4914</v>
      </c>
      <c r="K580" s="14">
        <v>3766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  <c r="Z580" s="14" t="s">
        <v>17</v>
      </c>
      <c r="AA580" s="14" t="s">
        <v>17</v>
      </c>
      <c r="AB580" s="14" t="s">
        <v>17</v>
      </c>
      <c r="AC580" s="14" t="s">
        <v>17</v>
      </c>
      <c r="AD580" s="14" t="s">
        <v>17</v>
      </c>
      <c r="AE580" s="14" t="s">
        <v>17</v>
      </c>
    </row>
    <row r="581" spans="1:31">
      <c r="A581" t="s">
        <v>109</v>
      </c>
      <c r="B581" t="s">
        <v>130</v>
      </c>
      <c r="C581" s="216" t="s">
        <v>223</v>
      </c>
      <c r="D581" s="216" t="s">
        <v>223</v>
      </c>
      <c r="E581">
        <v>1982</v>
      </c>
      <c r="F581">
        <v>2</v>
      </c>
      <c r="G581">
        <v>3</v>
      </c>
      <c r="H581">
        <v>34.97</v>
      </c>
      <c r="I581">
        <v>2.1</v>
      </c>
      <c r="J581" s="14">
        <v>3150</v>
      </c>
      <c r="K581" s="14">
        <v>3381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  <c r="Z581" s="14" t="s">
        <v>17</v>
      </c>
      <c r="AA581" s="14" t="s">
        <v>17</v>
      </c>
      <c r="AB581" s="14" t="s">
        <v>17</v>
      </c>
      <c r="AC581" s="14" t="s">
        <v>17</v>
      </c>
      <c r="AD581" s="14" t="s">
        <v>17</v>
      </c>
      <c r="AE581" s="14" t="s">
        <v>17</v>
      </c>
    </row>
    <row r="582" spans="1:31">
      <c r="A582" t="s">
        <v>109</v>
      </c>
      <c r="B582" t="s">
        <v>130</v>
      </c>
      <c r="C582" s="216" t="s">
        <v>223</v>
      </c>
      <c r="D582" s="216" t="s">
        <v>223</v>
      </c>
      <c r="E582">
        <v>1982</v>
      </c>
      <c r="F582">
        <v>2</v>
      </c>
      <c r="G582">
        <v>4</v>
      </c>
      <c r="H582">
        <v>32.549999999999997</v>
      </c>
      <c r="I582">
        <v>2.56</v>
      </c>
      <c r="J582" s="14">
        <v>3864</v>
      </c>
      <c r="K582" s="14">
        <v>4557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  <c r="Z582" s="14" t="s">
        <v>17</v>
      </c>
      <c r="AA582" s="14" t="s">
        <v>17</v>
      </c>
      <c r="AB582" s="14" t="s">
        <v>17</v>
      </c>
      <c r="AC582" s="14" t="s">
        <v>17</v>
      </c>
      <c r="AD582" s="14" t="s">
        <v>17</v>
      </c>
      <c r="AE582" s="14" t="s">
        <v>17</v>
      </c>
    </row>
    <row r="583" spans="1:31">
      <c r="A583" t="s">
        <v>109</v>
      </c>
      <c r="B583" t="s">
        <v>130</v>
      </c>
      <c r="C583" s="216" t="s">
        <v>223</v>
      </c>
      <c r="D583" s="216" t="s">
        <v>223</v>
      </c>
      <c r="E583">
        <v>1982</v>
      </c>
      <c r="F583">
        <v>2</v>
      </c>
      <c r="G583">
        <v>5</v>
      </c>
      <c r="H583">
        <v>38.96</v>
      </c>
      <c r="I583">
        <v>2.37</v>
      </c>
      <c r="J583" s="14">
        <v>4998</v>
      </c>
      <c r="K583" s="14">
        <v>3948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  <c r="Z583" s="14" t="s">
        <v>17</v>
      </c>
      <c r="AA583" s="14" t="s">
        <v>17</v>
      </c>
      <c r="AB583" s="14" t="s">
        <v>17</v>
      </c>
      <c r="AC583" s="14" t="s">
        <v>17</v>
      </c>
      <c r="AD583" s="14" t="s">
        <v>17</v>
      </c>
      <c r="AE583" s="14" t="s">
        <v>17</v>
      </c>
    </row>
    <row r="584" spans="1:31">
      <c r="A584" t="s">
        <v>109</v>
      </c>
      <c r="B584" t="s">
        <v>130</v>
      </c>
      <c r="C584" s="216" t="s">
        <v>223</v>
      </c>
      <c r="D584" s="216" t="s">
        <v>223</v>
      </c>
      <c r="E584">
        <v>1982</v>
      </c>
      <c r="F584">
        <v>2</v>
      </c>
      <c r="G584">
        <v>6</v>
      </c>
      <c r="H584">
        <v>26.62</v>
      </c>
      <c r="I584">
        <v>2.77</v>
      </c>
      <c r="J584" s="14">
        <v>4480</v>
      </c>
      <c r="K584" s="14">
        <v>5040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  <c r="Z584" s="14" t="s">
        <v>17</v>
      </c>
      <c r="AA584" s="14" t="s">
        <v>17</v>
      </c>
      <c r="AB584" s="14" t="s">
        <v>17</v>
      </c>
      <c r="AC584" s="14" t="s">
        <v>17</v>
      </c>
      <c r="AD584" s="14" t="s">
        <v>17</v>
      </c>
      <c r="AE584" s="14" t="s">
        <v>17</v>
      </c>
    </row>
    <row r="585" spans="1:31">
      <c r="A585" t="s">
        <v>109</v>
      </c>
      <c r="B585" t="s">
        <v>130</v>
      </c>
      <c r="C585" s="216" t="s">
        <v>223</v>
      </c>
      <c r="D585" s="216" t="s">
        <v>223</v>
      </c>
      <c r="E585">
        <v>1982</v>
      </c>
      <c r="F585">
        <v>2</v>
      </c>
      <c r="G585">
        <v>7</v>
      </c>
      <c r="H585">
        <v>27.71</v>
      </c>
      <c r="I585">
        <v>2.79</v>
      </c>
      <c r="J585" s="14">
        <v>5894</v>
      </c>
      <c r="K585" s="14">
        <v>5306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  <c r="Z585" s="14" t="s">
        <v>17</v>
      </c>
      <c r="AA585" s="14" t="s">
        <v>17</v>
      </c>
      <c r="AB585" s="14" t="s">
        <v>17</v>
      </c>
      <c r="AC585" s="14" t="s">
        <v>17</v>
      </c>
      <c r="AD585" s="14" t="s">
        <v>17</v>
      </c>
      <c r="AE585" s="14" t="s">
        <v>17</v>
      </c>
    </row>
    <row r="586" spans="1:31">
      <c r="A586" t="s">
        <v>109</v>
      </c>
      <c r="B586" t="s">
        <v>130</v>
      </c>
      <c r="C586" s="216" t="s">
        <v>223</v>
      </c>
      <c r="D586" s="216" t="s">
        <v>223</v>
      </c>
      <c r="E586">
        <v>1982</v>
      </c>
      <c r="F586">
        <v>2</v>
      </c>
      <c r="G586">
        <v>8</v>
      </c>
      <c r="H586">
        <v>17.3</v>
      </c>
      <c r="I586">
        <v>3.59</v>
      </c>
      <c r="J586" s="14">
        <v>5292</v>
      </c>
      <c r="K586" s="14">
        <v>5460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  <c r="Z586" s="14" t="s">
        <v>17</v>
      </c>
      <c r="AA586" s="14" t="s">
        <v>17</v>
      </c>
      <c r="AB586" s="14" t="s">
        <v>17</v>
      </c>
      <c r="AC586" s="14" t="s">
        <v>17</v>
      </c>
      <c r="AD586" s="14" t="s">
        <v>17</v>
      </c>
      <c r="AE586" s="14" t="s">
        <v>17</v>
      </c>
    </row>
    <row r="587" spans="1:31">
      <c r="A587" t="s">
        <v>109</v>
      </c>
      <c r="B587" t="s">
        <v>130</v>
      </c>
      <c r="C587" s="216" t="s">
        <v>223</v>
      </c>
      <c r="D587" s="216" t="s">
        <v>223</v>
      </c>
      <c r="E587">
        <v>1982</v>
      </c>
      <c r="F587">
        <v>2</v>
      </c>
      <c r="G587">
        <v>9</v>
      </c>
      <c r="H587">
        <v>26.98</v>
      </c>
      <c r="I587">
        <v>2.78</v>
      </c>
      <c r="J587" s="14">
        <v>5208</v>
      </c>
      <c r="K587" s="14">
        <v>4928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  <c r="Z587" s="14" t="s">
        <v>17</v>
      </c>
      <c r="AA587" s="14" t="s">
        <v>17</v>
      </c>
      <c r="AB587" s="14" t="s">
        <v>17</v>
      </c>
      <c r="AC587" s="14" t="s">
        <v>17</v>
      </c>
      <c r="AD587" s="14" t="s">
        <v>17</v>
      </c>
      <c r="AE587" s="14" t="s">
        <v>17</v>
      </c>
    </row>
    <row r="588" spans="1:31">
      <c r="A588" t="s">
        <v>109</v>
      </c>
      <c r="B588" t="s">
        <v>130</v>
      </c>
      <c r="C588" s="216" t="s">
        <v>223</v>
      </c>
      <c r="D588" s="216" t="s">
        <v>223</v>
      </c>
      <c r="E588">
        <v>1982</v>
      </c>
      <c r="F588">
        <v>2</v>
      </c>
      <c r="G588">
        <v>10</v>
      </c>
      <c r="H588">
        <v>37.03</v>
      </c>
      <c r="I588">
        <v>2.66</v>
      </c>
      <c r="J588" s="14">
        <v>5236</v>
      </c>
      <c r="K588" s="14">
        <v>4991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  <c r="Z588" s="14" t="s">
        <v>17</v>
      </c>
      <c r="AA588" s="14" t="s">
        <v>17</v>
      </c>
      <c r="AB588" s="14" t="s">
        <v>17</v>
      </c>
      <c r="AC588" s="14" t="s">
        <v>17</v>
      </c>
      <c r="AD588" s="14" t="s">
        <v>17</v>
      </c>
      <c r="AE588" s="14" t="s">
        <v>17</v>
      </c>
    </row>
    <row r="589" spans="1:31">
      <c r="A589" t="s">
        <v>109</v>
      </c>
      <c r="B589" t="s">
        <v>130</v>
      </c>
      <c r="C589" s="216" t="s">
        <v>223</v>
      </c>
      <c r="D589" s="216" t="s">
        <v>223</v>
      </c>
      <c r="E589">
        <v>1982</v>
      </c>
      <c r="F589">
        <v>2</v>
      </c>
      <c r="G589">
        <v>11</v>
      </c>
      <c r="H589">
        <v>35.57</v>
      </c>
      <c r="I589">
        <v>2.5299999999999998</v>
      </c>
      <c r="J589" s="14">
        <v>5152</v>
      </c>
      <c r="K589" s="14">
        <v>4683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  <c r="Z589" s="14" t="s">
        <v>17</v>
      </c>
      <c r="AA589" s="14" t="s">
        <v>17</v>
      </c>
      <c r="AB589" s="14" t="s">
        <v>17</v>
      </c>
      <c r="AC589" s="14" t="s">
        <v>17</v>
      </c>
      <c r="AD589" s="14" t="s">
        <v>17</v>
      </c>
      <c r="AE589" s="14" t="s">
        <v>17</v>
      </c>
    </row>
    <row r="590" spans="1:31">
      <c r="A590" t="s">
        <v>109</v>
      </c>
      <c r="B590" t="s">
        <v>130</v>
      </c>
      <c r="C590" s="216" t="s">
        <v>223</v>
      </c>
      <c r="D590" s="216" t="s">
        <v>223</v>
      </c>
      <c r="E590">
        <v>1982</v>
      </c>
      <c r="F590">
        <v>2</v>
      </c>
      <c r="G590">
        <v>12</v>
      </c>
      <c r="H590">
        <v>27.83</v>
      </c>
      <c r="I590">
        <v>2.73</v>
      </c>
      <c r="J590" s="14">
        <v>4928</v>
      </c>
      <c r="K590" s="14">
        <v>4620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  <c r="Z590" s="14" t="s">
        <v>17</v>
      </c>
      <c r="AA590" s="14" t="s">
        <v>17</v>
      </c>
      <c r="AB590" s="14" t="s">
        <v>17</v>
      </c>
      <c r="AC590" s="14" t="s">
        <v>17</v>
      </c>
      <c r="AD590" s="14" t="s">
        <v>17</v>
      </c>
      <c r="AE590" s="14" t="s">
        <v>17</v>
      </c>
    </row>
    <row r="591" spans="1:31">
      <c r="A591" t="s">
        <v>109</v>
      </c>
      <c r="B591" t="s">
        <v>130</v>
      </c>
      <c r="C591" s="216" t="s">
        <v>223</v>
      </c>
      <c r="D591" s="216" t="s">
        <v>223</v>
      </c>
      <c r="E591">
        <v>1982</v>
      </c>
      <c r="F591">
        <v>2</v>
      </c>
      <c r="G591">
        <v>13</v>
      </c>
      <c r="H591">
        <v>31.1</v>
      </c>
      <c r="I591">
        <v>2.57</v>
      </c>
      <c r="J591" s="14">
        <v>4578</v>
      </c>
      <c r="K591" s="14">
        <v>4284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  <c r="Z591" s="14" t="s">
        <v>17</v>
      </c>
      <c r="AA591" s="14" t="s">
        <v>17</v>
      </c>
      <c r="AB591" s="14" t="s">
        <v>17</v>
      </c>
      <c r="AC591" s="14" t="s">
        <v>17</v>
      </c>
      <c r="AD591" s="14" t="s">
        <v>17</v>
      </c>
      <c r="AE591" s="14" t="s">
        <v>17</v>
      </c>
    </row>
    <row r="592" spans="1:31">
      <c r="A592" t="s">
        <v>109</v>
      </c>
      <c r="B592" t="s">
        <v>130</v>
      </c>
      <c r="C592" s="216" t="s">
        <v>223</v>
      </c>
      <c r="D592" s="216" t="s">
        <v>223</v>
      </c>
      <c r="E592">
        <v>1982</v>
      </c>
      <c r="F592">
        <v>2</v>
      </c>
      <c r="G592">
        <v>14</v>
      </c>
      <c r="H592">
        <v>33.520000000000003</v>
      </c>
      <c r="I592">
        <v>2.54</v>
      </c>
      <c r="J592" s="14">
        <v>4858</v>
      </c>
      <c r="K592" s="14">
        <v>4487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  <c r="Z592" s="14" t="s">
        <v>17</v>
      </c>
      <c r="AA592" s="14" t="s">
        <v>17</v>
      </c>
      <c r="AB592" s="14" t="s">
        <v>17</v>
      </c>
      <c r="AC592" s="14" t="s">
        <v>17</v>
      </c>
      <c r="AD592" s="14" t="s">
        <v>17</v>
      </c>
      <c r="AE592" s="14" t="s">
        <v>17</v>
      </c>
    </row>
    <row r="593" spans="1:31">
      <c r="A593" t="s">
        <v>109</v>
      </c>
      <c r="B593" t="s">
        <v>130</v>
      </c>
      <c r="C593" s="216" t="s">
        <v>223</v>
      </c>
      <c r="D593" s="216" t="s">
        <v>223</v>
      </c>
      <c r="E593">
        <v>1982</v>
      </c>
      <c r="F593">
        <v>3</v>
      </c>
      <c r="G593">
        <v>1</v>
      </c>
      <c r="H593">
        <v>17.3</v>
      </c>
      <c r="I593">
        <v>2.57</v>
      </c>
      <c r="J593" s="14">
        <v>4634</v>
      </c>
      <c r="K593" s="14">
        <v>4627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  <c r="Z593" s="14" t="s">
        <v>17</v>
      </c>
      <c r="AA593" s="14" t="s">
        <v>17</v>
      </c>
      <c r="AB593" s="14" t="s">
        <v>17</v>
      </c>
      <c r="AC593" s="14" t="s">
        <v>17</v>
      </c>
      <c r="AD593" s="14" t="s">
        <v>17</v>
      </c>
      <c r="AE593" s="14" t="s">
        <v>17</v>
      </c>
    </row>
    <row r="594" spans="1:31">
      <c r="A594" t="s">
        <v>109</v>
      </c>
      <c r="B594" t="s">
        <v>130</v>
      </c>
      <c r="C594" s="216" t="s">
        <v>223</v>
      </c>
      <c r="D594" s="216" t="s">
        <v>223</v>
      </c>
      <c r="E594">
        <v>1982</v>
      </c>
      <c r="F594">
        <v>3</v>
      </c>
      <c r="G594">
        <v>2</v>
      </c>
      <c r="H594">
        <v>28.92</v>
      </c>
      <c r="I594">
        <v>2.02</v>
      </c>
      <c r="J594" s="14">
        <v>4634</v>
      </c>
      <c r="K594" s="14">
        <v>4459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  <c r="Z594" s="14" t="s">
        <v>17</v>
      </c>
      <c r="AA594" s="14" t="s">
        <v>17</v>
      </c>
      <c r="AB594" s="14" t="s">
        <v>17</v>
      </c>
      <c r="AC594" s="14" t="s">
        <v>17</v>
      </c>
      <c r="AD594" s="14" t="s">
        <v>17</v>
      </c>
      <c r="AE594" s="14" t="s">
        <v>17</v>
      </c>
    </row>
    <row r="595" spans="1:31">
      <c r="A595" t="s">
        <v>109</v>
      </c>
      <c r="B595" t="s">
        <v>130</v>
      </c>
      <c r="C595" s="216" t="s">
        <v>223</v>
      </c>
      <c r="D595" s="216" t="s">
        <v>223</v>
      </c>
      <c r="E595">
        <v>1982</v>
      </c>
      <c r="F595">
        <v>3</v>
      </c>
      <c r="G595">
        <v>3</v>
      </c>
      <c r="H595">
        <v>34.729999999999997</v>
      </c>
      <c r="I595">
        <v>2.25</v>
      </c>
      <c r="J595" s="14">
        <v>4802</v>
      </c>
      <c r="K595" s="14">
        <v>4823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  <c r="Z595" s="14" t="s">
        <v>17</v>
      </c>
      <c r="AA595" s="14" t="s">
        <v>17</v>
      </c>
      <c r="AB595" s="14" t="s">
        <v>17</v>
      </c>
      <c r="AC595" s="14" t="s">
        <v>17</v>
      </c>
      <c r="AD595" s="14" t="s">
        <v>17</v>
      </c>
      <c r="AE595" s="14" t="s">
        <v>17</v>
      </c>
    </row>
    <row r="596" spans="1:31">
      <c r="A596" t="s">
        <v>109</v>
      </c>
      <c r="B596" t="s">
        <v>130</v>
      </c>
      <c r="C596" s="216" t="s">
        <v>223</v>
      </c>
      <c r="D596" s="216" t="s">
        <v>223</v>
      </c>
      <c r="E596">
        <v>1982</v>
      </c>
      <c r="F596">
        <v>3</v>
      </c>
      <c r="G596">
        <v>4</v>
      </c>
      <c r="H596">
        <v>33.880000000000003</v>
      </c>
      <c r="I596">
        <v>2.37</v>
      </c>
      <c r="J596" s="14">
        <v>4480</v>
      </c>
      <c r="K596" s="14">
        <v>4382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  <c r="Z596" s="14" t="s">
        <v>17</v>
      </c>
      <c r="AA596" s="14" t="s">
        <v>17</v>
      </c>
      <c r="AB596" s="14" t="s">
        <v>17</v>
      </c>
      <c r="AC596" s="14" t="s">
        <v>17</v>
      </c>
      <c r="AD596" s="14" t="s">
        <v>17</v>
      </c>
      <c r="AE596" s="14" t="s">
        <v>17</v>
      </c>
    </row>
    <row r="597" spans="1:31">
      <c r="A597" t="s">
        <v>109</v>
      </c>
      <c r="B597" t="s">
        <v>130</v>
      </c>
      <c r="C597" s="216" t="s">
        <v>223</v>
      </c>
      <c r="D597" s="216" t="s">
        <v>223</v>
      </c>
      <c r="E597">
        <v>1982</v>
      </c>
      <c r="F597">
        <v>3</v>
      </c>
      <c r="G597">
        <v>5</v>
      </c>
      <c r="H597">
        <v>26.14</v>
      </c>
      <c r="I597">
        <v>2.64</v>
      </c>
      <c r="J597" s="14">
        <v>5250</v>
      </c>
      <c r="K597" s="14">
        <v>5103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  <c r="Z597" s="14" t="s">
        <v>17</v>
      </c>
      <c r="AA597" s="14" t="s">
        <v>17</v>
      </c>
      <c r="AB597" s="14" t="s">
        <v>17</v>
      </c>
      <c r="AC597" s="14" t="s">
        <v>17</v>
      </c>
      <c r="AD597" s="14" t="s">
        <v>17</v>
      </c>
      <c r="AE597" s="14" t="s">
        <v>17</v>
      </c>
    </row>
    <row r="598" spans="1:31">
      <c r="A598" t="s">
        <v>109</v>
      </c>
      <c r="B598" t="s">
        <v>130</v>
      </c>
      <c r="C598" s="216" t="s">
        <v>223</v>
      </c>
      <c r="D598" s="216" t="s">
        <v>223</v>
      </c>
      <c r="E598">
        <v>1982</v>
      </c>
      <c r="F598">
        <v>3</v>
      </c>
      <c r="G598">
        <v>6</v>
      </c>
      <c r="H598">
        <v>34.729999999999997</v>
      </c>
      <c r="I598">
        <v>2.5</v>
      </c>
      <c r="J598" s="14">
        <v>4368</v>
      </c>
      <c r="K598" s="14">
        <v>4116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  <c r="Z598" s="14" t="s">
        <v>17</v>
      </c>
      <c r="AA598" s="14" t="s">
        <v>17</v>
      </c>
      <c r="AB598" s="14" t="s">
        <v>17</v>
      </c>
      <c r="AC598" s="14" t="s">
        <v>17</v>
      </c>
      <c r="AD598" s="14" t="s">
        <v>17</v>
      </c>
      <c r="AE598" s="14" t="s">
        <v>17</v>
      </c>
    </row>
    <row r="599" spans="1:31">
      <c r="A599" t="s">
        <v>109</v>
      </c>
      <c r="B599" t="s">
        <v>130</v>
      </c>
      <c r="C599" s="216" t="s">
        <v>223</v>
      </c>
      <c r="D599" s="216" t="s">
        <v>223</v>
      </c>
      <c r="E599">
        <v>1982</v>
      </c>
      <c r="F599">
        <v>3</v>
      </c>
      <c r="G599">
        <v>7</v>
      </c>
      <c r="H599">
        <v>26.38</v>
      </c>
      <c r="I599">
        <v>2.75</v>
      </c>
      <c r="J599" s="14">
        <v>5096</v>
      </c>
      <c r="K599" s="14">
        <v>5173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  <c r="Z599" s="14" t="s">
        <v>17</v>
      </c>
      <c r="AA599" s="14" t="s">
        <v>17</v>
      </c>
      <c r="AB599" s="14" t="s">
        <v>17</v>
      </c>
      <c r="AC599" s="14" t="s">
        <v>17</v>
      </c>
      <c r="AD599" s="14" t="s">
        <v>17</v>
      </c>
      <c r="AE599" s="14" t="s">
        <v>17</v>
      </c>
    </row>
    <row r="600" spans="1:31">
      <c r="A600" t="s">
        <v>109</v>
      </c>
      <c r="B600" t="s">
        <v>130</v>
      </c>
      <c r="C600" s="216" t="s">
        <v>223</v>
      </c>
      <c r="D600" s="216" t="s">
        <v>223</v>
      </c>
      <c r="E600">
        <v>1982</v>
      </c>
      <c r="F600">
        <v>3</v>
      </c>
      <c r="G600">
        <v>8</v>
      </c>
      <c r="H600">
        <v>18.88</v>
      </c>
      <c r="I600">
        <v>2.88</v>
      </c>
      <c r="J600" s="14">
        <v>4872</v>
      </c>
      <c r="K600" s="14">
        <v>5131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  <c r="Z600" s="14" t="s">
        <v>17</v>
      </c>
      <c r="AA600" s="14" t="s">
        <v>17</v>
      </c>
      <c r="AB600" s="14" t="s">
        <v>17</v>
      </c>
      <c r="AC600" s="14" t="s">
        <v>17</v>
      </c>
      <c r="AD600" s="14" t="s">
        <v>17</v>
      </c>
      <c r="AE600" s="14" t="s">
        <v>17</v>
      </c>
    </row>
    <row r="601" spans="1:31">
      <c r="A601" t="s">
        <v>109</v>
      </c>
      <c r="B601" t="s">
        <v>130</v>
      </c>
      <c r="C601" s="216" t="s">
        <v>223</v>
      </c>
      <c r="D601" s="216" t="s">
        <v>223</v>
      </c>
      <c r="E601">
        <v>1982</v>
      </c>
      <c r="F601">
        <v>3</v>
      </c>
      <c r="G601">
        <v>9</v>
      </c>
      <c r="H601">
        <v>20.57</v>
      </c>
      <c r="I601">
        <v>2.86</v>
      </c>
      <c r="J601" s="14">
        <v>6356</v>
      </c>
      <c r="K601" s="14">
        <v>5215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  <c r="Z601" s="14" t="s">
        <v>17</v>
      </c>
      <c r="AA601" s="14" t="s">
        <v>17</v>
      </c>
      <c r="AB601" s="14" t="s">
        <v>17</v>
      </c>
      <c r="AC601" s="14" t="s">
        <v>17</v>
      </c>
      <c r="AD601" s="14" t="s">
        <v>17</v>
      </c>
      <c r="AE601" s="14" t="s">
        <v>17</v>
      </c>
    </row>
    <row r="602" spans="1:31">
      <c r="A602" t="s">
        <v>109</v>
      </c>
      <c r="B602" t="s">
        <v>130</v>
      </c>
      <c r="C602" s="216" t="s">
        <v>223</v>
      </c>
      <c r="D602" s="216" t="s">
        <v>223</v>
      </c>
      <c r="E602">
        <v>1982</v>
      </c>
      <c r="F602">
        <v>3</v>
      </c>
      <c r="G602">
        <v>10</v>
      </c>
      <c r="H602">
        <v>34.119999999999997</v>
      </c>
      <c r="I602">
        <v>2.57</v>
      </c>
      <c r="J602" s="14">
        <v>5600</v>
      </c>
      <c r="K602" s="14">
        <v>4718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  <c r="Z602" s="14" t="s">
        <v>17</v>
      </c>
      <c r="AA602" s="14" t="s">
        <v>17</v>
      </c>
      <c r="AB602" s="14" t="s">
        <v>17</v>
      </c>
      <c r="AC602" s="14" t="s">
        <v>17</v>
      </c>
      <c r="AD602" s="14" t="s">
        <v>17</v>
      </c>
      <c r="AE602" s="14" t="s">
        <v>17</v>
      </c>
    </row>
    <row r="603" spans="1:31">
      <c r="A603" t="s">
        <v>109</v>
      </c>
      <c r="B603" t="s">
        <v>130</v>
      </c>
      <c r="C603" s="216" t="s">
        <v>223</v>
      </c>
      <c r="D603" s="216" t="s">
        <v>223</v>
      </c>
      <c r="E603">
        <v>1982</v>
      </c>
      <c r="F603">
        <v>3</v>
      </c>
      <c r="G603">
        <v>11</v>
      </c>
      <c r="H603">
        <v>34.24</v>
      </c>
      <c r="I603">
        <v>2.67</v>
      </c>
      <c r="J603" s="14">
        <v>5670</v>
      </c>
      <c r="K603" s="14">
        <v>4760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  <c r="Z603" s="14" t="s">
        <v>17</v>
      </c>
      <c r="AA603" s="14" t="s">
        <v>17</v>
      </c>
      <c r="AB603" s="14" t="s">
        <v>17</v>
      </c>
      <c r="AC603" s="14" t="s">
        <v>17</v>
      </c>
      <c r="AD603" s="14" t="s">
        <v>17</v>
      </c>
      <c r="AE603" s="14" t="s">
        <v>17</v>
      </c>
    </row>
    <row r="604" spans="1:31">
      <c r="A604" t="s">
        <v>109</v>
      </c>
      <c r="B604" t="s">
        <v>130</v>
      </c>
      <c r="C604" s="216" t="s">
        <v>223</v>
      </c>
      <c r="D604" s="216" t="s">
        <v>223</v>
      </c>
      <c r="E604">
        <v>1982</v>
      </c>
      <c r="F604">
        <v>3</v>
      </c>
      <c r="G604">
        <v>12</v>
      </c>
      <c r="H604">
        <v>21.66</v>
      </c>
      <c r="I604">
        <v>2.89</v>
      </c>
      <c r="J604" s="14">
        <v>5544</v>
      </c>
      <c r="K604" s="14">
        <v>4837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  <c r="Z604" s="14" t="s">
        <v>17</v>
      </c>
      <c r="AA604" s="14" t="s">
        <v>17</v>
      </c>
      <c r="AB604" s="14" t="s">
        <v>17</v>
      </c>
      <c r="AC604" s="14" t="s">
        <v>17</v>
      </c>
      <c r="AD604" s="14" t="s">
        <v>17</v>
      </c>
      <c r="AE604" s="14" t="s">
        <v>17</v>
      </c>
    </row>
    <row r="605" spans="1:31">
      <c r="A605" t="s">
        <v>109</v>
      </c>
      <c r="B605" t="s">
        <v>130</v>
      </c>
      <c r="C605" s="216" t="s">
        <v>223</v>
      </c>
      <c r="D605" s="216" t="s">
        <v>223</v>
      </c>
      <c r="E605">
        <v>1982</v>
      </c>
      <c r="F605">
        <v>3</v>
      </c>
      <c r="G605">
        <v>13</v>
      </c>
      <c r="H605">
        <v>32.909999999999997</v>
      </c>
      <c r="I605">
        <v>2.82</v>
      </c>
      <c r="J605" s="14">
        <v>5866</v>
      </c>
      <c r="K605" s="14">
        <v>5250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  <c r="Z605" s="14" t="s">
        <v>17</v>
      </c>
      <c r="AA605" s="14" t="s">
        <v>17</v>
      </c>
      <c r="AB605" s="14" t="s">
        <v>17</v>
      </c>
      <c r="AC605" s="14" t="s">
        <v>17</v>
      </c>
      <c r="AD605" s="14" t="s">
        <v>17</v>
      </c>
      <c r="AE605" s="14" t="s">
        <v>17</v>
      </c>
    </row>
    <row r="606" spans="1:31">
      <c r="A606" t="s">
        <v>109</v>
      </c>
      <c r="B606" t="s">
        <v>130</v>
      </c>
      <c r="C606" s="216" t="s">
        <v>223</v>
      </c>
      <c r="D606" s="216" t="s">
        <v>223</v>
      </c>
      <c r="E606">
        <v>1982</v>
      </c>
      <c r="F606">
        <v>3</v>
      </c>
      <c r="G606">
        <v>14</v>
      </c>
      <c r="H606">
        <v>32.67</v>
      </c>
      <c r="I606">
        <v>2.8</v>
      </c>
      <c r="J606" s="14">
        <v>5306</v>
      </c>
      <c r="K606" s="14">
        <v>4935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  <c r="Z606" s="14" t="s">
        <v>17</v>
      </c>
      <c r="AA606" s="14" t="s">
        <v>17</v>
      </c>
      <c r="AB606" s="14" t="s">
        <v>17</v>
      </c>
      <c r="AC606" s="14" t="s">
        <v>17</v>
      </c>
      <c r="AD606" s="14" t="s">
        <v>17</v>
      </c>
      <c r="AE606" s="14" t="s">
        <v>17</v>
      </c>
    </row>
    <row r="607" spans="1:31">
      <c r="A607" t="s">
        <v>109</v>
      </c>
      <c r="B607" t="s">
        <v>130</v>
      </c>
      <c r="C607" s="216" t="s">
        <v>223</v>
      </c>
      <c r="D607" s="216" t="s">
        <v>223</v>
      </c>
      <c r="E607">
        <v>1982</v>
      </c>
      <c r="F607">
        <v>4</v>
      </c>
      <c r="G607">
        <v>1</v>
      </c>
      <c r="H607">
        <v>17.18</v>
      </c>
      <c r="I607">
        <v>2.83</v>
      </c>
      <c r="J607" s="14">
        <v>5810</v>
      </c>
      <c r="K607" s="14">
        <v>5789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  <c r="Z607" s="14" t="s">
        <v>17</v>
      </c>
      <c r="AA607" s="14" t="s">
        <v>17</v>
      </c>
      <c r="AB607" s="14" t="s">
        <v>17</v>
      </c>
      <c r="AC607" s="14" t="s">
        <v>17</v>
      </c>
      <c r="AD607" s="14" t="s">
        <v>17</v>
      </c>
      <c r="AE607" s="14" t="s">
        <v>17</v>
      </c>
    </row>
    <row r="608" spans="1:31">
      <c r="A608" t="s">
        <v>109</v>
      </c>
      <c r="B608" t="s">
        <v>130</v>
      </c>
      <c r="C608" s="216" t="s">
        <v>223</v>
      </c>
      <c r="D608" s="216" t="s">
        <v>223</v>
      </c>
      <c r="E608">
        <v>1982</v>
      </c>
      <c r="F608">
        <v>4</v>
      </c>
      <c r="G608">
        <v>2</v>
      </c>
      <c r="H608">
        <v>28.56</v>
      </c>
      <c r="I608">
        <v>2.31</v>
      </c>
      <c r="J608" s="14">
        <v>5390</v>
      </c>
      <c r="K608" s="14">
        <v>4900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  <c r="Z608" s="14" t="s">
        <v>17</v>
      </c>
      <c r="AA608" s="14" t="s">
        <v>17</v>
      </c>
      <c r="AB608" s="14" t="s">
        <v>17</v>
      </c>
      <c r="AC608" s="14" t="s">
        <v>17</v>
      </c>
      <c r="AD608" s="14" t="s">
        <v>17</v>
      </c>
      <c r="AE608" s="14" t="s">
        <v>17</v>
      </c>
    </row>
    <row r="609" spans="1:31">
      <c r="A609" t="s">
        <v>109</v>
      </c>
      <c r="B609" t="s">
        <v>130</v>
      </c>
      <c r="C609" s="216" t="s">
        <v>223</v>
      </c>
      <c r="D609" s="216" t="s">
        <v>223</v>
      </c>
      <c r="E609">
        <v>1982</v>
      </c>
      <c r="F609">
        <v>4</v>
      </c>
      <c r="G609">
        <v>3</v>
      </c>
      <c r="H609">
        <v>36.9</v>
      </c>
      <c r="I609">
        <v>2.4900000000000002</v>
      </c>
      <c r="J609" s="14">
        <v>5432</v>
      </c>
      <c r="K609" s="14">
        <v>4683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  <c r="Z609" s="14" t="s">
        <v>17</v>
      </c>
      <c r="AA609" s="14" t="s">
        <v>17</v>
      </c>
      <c r="AB609" s="14" t="s">
        <v>17</v>
      </c>
      <c r="AC609" s="14" t="s">
        <v>17</v>
      </c>
      <c r="AD609" s="14" t="s">
        <v>17</v>
      </c>
      <c r="AE609" s="14" t="s">
        <v>17</v>
      </c>
    </row>
    <row r="610" spans="1:31">
      <c r="A610" t="s">
        <v>109</v>
      </c>
      <c r="B610" t="s">
        <v>130</v>
      </c>
      <c r="C610" s="216" t="s">
        <v>223</v>
      </c>
      <c r="D610" s="216" t="s">
        <v>223</v>
      </c>
      <c r="E610">
        <v>1982</v>
      </c>
      <c r="F610">
        <v>4</v>
      </c>
      <c r="G610">
        <v>4</v>
      </c>
      <c r="H610">
        <v>28.07</v>
      </c>
      <c r="I610">
        <v>2.7</v>
      </c>
      <c r="J610" s="14">
        <v>5194</v>
      </c>
      <c r="K610" s="14">
        <v>4900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  <c r="Z610" s="14" t="s">
        <v>17</v>
      </c>
      <c r="AA610" s="14" t="s">
        <v>17</v>
      </c>
      <c r="AB610" s="14" t="s">
        <v>17</v>
      </c>
      <c r="AC610" s="14" t="s">
        <v>17</v>
      </c>
      <c r="AD610" s="14" t="s">
        <v>17</v>
      </c>
      <c r="AE610" s="14" t="s">
        <v>17</v>
      </c>
    </row>
    <row r="611" spans="1:31">
      <c r="A611" t="s">
        <v>109</v>
      </c>
      <c r="B611" t="s">
        <v>130</v>
      </c>
      <c r="C611" s="216" t="s">
        <v>223</v>
      </c>
      <c r="D611" s="216" t="s">
        <v>223</v>
      </c>
      <c r="E611">
        <v>1982</v>
      </c>
      <c r="F611">
        <v>4</v>
      </c>
      <c r="G611">
        <v>5</v>
      </c>
      <c r="H611">
        <v>34.479999999999997</v>
      </c>
      <c r="I611">
        <v>2.73</v>
      </c>
      <c r="J611" s="14">
        <v>5670</v>
      </c>
      <c r="K611" s="14">
        <v>5208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  <c r="Z611" s="14" t="s">
        <v>17</v>
      </c>
      <c r="AA611" s="14" t="s">
        <v>17</v>
      </c>
      <c r="AB611" s="14" t="s">
        <v>17</v>
      </c>
      <c r="AC611" s="14" t="s">
        <v>17</v>
      </c>
      <c r="AD611" s="14" t="s">
        <v>17</v>
      </c>
      <c r="AE611" s="14" t="s">
        <v>17</v>
      </c>
    </row>
    <row r="612" spans="1:31">
      <c r="A612" t="s">
        <v>109</v>
      </c>
      <c r="B612" t="s">
        <v>130</v>
      </c>
      <c r="C612" s="216" t="s">
        <v>223</v>
      </c>
      <c r="D612" s="216" t="s">
        <v>223</v>
      </c>
      <c r="E612">
        <v>1982</v>
      </c>
      <c r="F612">
        <v>4</v>
      </c>
      <c r="G612">
        <v>6</v>
      </c>
      <c r="H612">
        <v>27.83</v>
      </c>
      <c r="I612">
        <v>2.67</v>
      </c>
      <c r="J612" s="14">
        <v>5670</v>
      </c>
      <c r="K612" s="14">
        <v>5306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  <c r="Z612" s="14" t="s">
        <v>17</v>
      </c>
      <c r="AA612" s="14" t="s">
        <v>17</v>
      </c>
      <c r="AB612" s="14" t="s">
        <v>17</v>
      </c>
      <c r="AC612" s="14" t="s">
        <v>17</v>
      </c>
      <c r="AD612" s="14" t="s">
        <v>17</v>
      </c>
      <c r="AE612" s="14" t="s">
        <v>17</v>
      </c>
    </row>
    <row r="613" spans="1:31">
      <c r="A613" t="s">
        <v>109</v>
      </c>
      <c r="B613" t="s">
        <v>130</v>
      </c>
      <c r="C613" s="216" t="s">
        <v>223</v>
      </c>
      <c r="D613" s="216" t="s">
        <v>223</v>
      </c>
      <c r="E613">
        <v>1982</v>
      </c>
      <c r="F613">
        <v>4</v>
      </c>
      <c r="G613">
        <v>7</v>
      </c>
      <c r="H613">
        <v>28.43</v>
      </c>
      <c r="I613">
        <v>2.84</v>
      </c>
      <c r="J613" s="14">
        <v>5096</v>
      </c>
      <c r="K613" s="14">
        <v>4585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  <c r="Z613" s="14" t="s">
        <v>17</v>
      </c>
      <c r="AA613" s="14" t="s">
        <v>17</v>
      </c>
      <c r="AB613" s="14" t="s">
        <v>17</v>
      </c>
      <c r="AC613" s="14" t="s">
        <v>17</v>
      </c>
      <c r="AD613" s="14" t="s">
        <v>17</v>
      </c>
      <c r="AE613" s="14" t="s">
        <v>17</v>
      </c>
    </row>
    <row r="614" spans="1:31">
      <c r="A614" t="s">
        <v>109</v>
      </c>
      <c r="B614" t="s">
        <v>130</v>
      </c>
      <c r="C614" s="216" t="s">
        <v>223</v>
      </c>
      <c r="D614" s="216" t="s">
        <v>223</v>
      </c>
      <c r="E614">
        <v>1982</v>
      </c>
      <c r="F614">
        <v>4</v>
      </c>
      <c r="G614">
        <v>8</v>
      </c>
      <c r="H614">
        <v>18.149999999999999</v>
      </c>
      <c r="I614">
        <v>2.91</v>
      </c>
      <c r="J614" s="14">
        <v>5068</v>
      </c>
      <c r="K614" s="14">
        <v>4886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  <c r="Z614" s="14" t="s">
        <v>17</v>
      </c>
      <c r="AA614" s="14" t="s">
        <v>17</v>
      </c>
      <c r="AB614" s="14" t="s">
        <v>17</v>
      </c>
      <c r="AC614" s="14" t="s">
        <v>17</v>
      </c>
      <c r="AD614" s="14" t="s">
        <v>17</v>
      </c>
      <c r="AE614" s="14" t="s">
        <v>17</v>
      </c>
    </row>
    <row r="615" spans="1:31">
      <c r="A615" t="s">
        <v>109</v>
      </c>
      <c r="B615" t="s">
        <v>130</v>
      </c>
      <c r="C615" s="216" t="s">
        <v>223</v>
      </c>
      <c r="D615" s="216" t="s">
        <v>223</v>
      </c>
      <c r="E615">
        <v>1982</v>
      </c>
      <c r="F615">
        <v>4</v>
      </c>
      <c r="G615">
        <v>9</v>
      </c>
      <c r="H615">
        <v>29.16</v>
      </c>
      <c r="I615">
        <v>2.68</v>
      </c>
      <c r="J615" s="14">
        <v>4830</v>
      </c>
      <c r="K615" s="14">
        <v>4459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  <c r="Z615" s="14" t="s">
        <v>17</v>
      </c>
      <c r="AA615" s="14" t="s">
        <v>17</v>
      </c>
      <c r="AB615" s="14" t="s">
        <v>17</v>
      </c>
      <c r="AC615" s="14" t="s">
        <v>17</v>
      </c>
      <c r="AD615" s="14" t="s">
        <v>17</v>
      </c>
      <c r="AE615" s="14" t="s">
        <v>17</v>
      </c>
    </row>
    <row r="616" spans="1:31">
      <c r="A616" t="s">
        <v>109</v>
      </c>
      <c r="B616" t="s">
        <v>130</v>
      </c>
      <c r="C616" s="216" t="s">
        <v>223</v>
      </c>
      <c r="D616" s="216" t="s">
        <v>223</v>
      </c>
      <c r="E616">
        <v>1982</v>
      </c>
      <c r="F616">
        <v>4</v>
      </c>
      <c r="G616">
        <v>10</v>
      </c>
      <c r="H616">
        <v>33.880000000000003</v>
      </c>
      <c r="I616">
        <v>2.73</v>
      </c>
      <c r="J616" s="14">
        <v>5740</v>
      </c>
      <c r="K616" s="14">
        <v>4942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  <c r="Z616" s="14" t="s">
        <v>17</v>
      </c>
      <c r="AA616" s="14" t="s">
        <v>17</v>
      </c>
      <c r="AB616" s="14" t="s">
        <v>17</v>
      </c>
      <c r="AC616" s="14" t="s">
        <v>17</v>
      </c>
      <c r="AD616" s="14" t="s">
        <v>17</v>
      </c>
      <c r="AE616" s="14" t="s">
        <v>17</v>
      </c>
    </row>
    <row r="617" spans="1:31">
      <c r="A617" t="s">
        <v>109</v>
      </c>
      <c r="B617" t="s">
        <v>130</v>
      </c>
      <c r="C617" s="216" t="s">
        <v>223</v>
      </c>
      <c r="D617" s="216" t="s">
        <v>223</v>
      </c>
      <c r="E617">
        <v>1982</v>
      </c>
      <c r="F617">
        <v>4</v>
      </c>
      <c r="G617">
        <v>11</v>
      </c>
      <c r="H617">
        <v>35.21</v>
      </c>
      <c r="I617">
        <v>2.71</v>
      </c>
      <c r="J617" s="14">
        <v>6146</v>
      </c>
      <c r="K617" s="14">
        <v>4907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  <c r="Z617" s="14" t="s">
        <v>17</v>
      </c>
      <c r="AA617" s="14" t="s">
        <v>17</v>
      </c>
      <c r="AB617" s="14" t="s">
        <v>17</v>
      </c>
      <c r="AC617" s="14" t="s">
        <v>17</v>
      </c>
      <c r="AD617" s="14" t="s">
        <v>17</v>
      </c>
      <c r="AE617" s="14" t="s">
        <v>17</v>
      </c>
    </row>
    <row r="618" spans="1:31">
      <c r="A618" t="s">
        <v>109</v>
      </c>
      <c r="B618" t="s">
        <v>130</v>
      </c>
      <c r="C618" s="216" t="s">
        <v>223</v>
      </c>
      <c r="D618" s="216" t="s">
        <v>223</v>
      </c>
      <c r="E618">
        <v>1982</v>
      </c>
      <c r="F618">
        <v>4</v>
      </c>
      <c r="G618">
        <v>12</v>
      </c>
      <c r="H618">
        <v>30.85</v>
      </c>
      <c r="I618">
        <v>2.75</v>
      </c>
      <c r="J618" s="14">
        <v>5866</v>
      </c>
      <c r="K618" s="14">
        <v>4781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  <c r="Z618" s="14" t="s">
        <v>17</v>
      </c>
      <c r="AA618" s="14" t="s">
        <v>17</v>
      </c>
      <c r="AB618" s="14" t="s">
        <v>17</v>
      </c>
      <c r="AC618" s="14" t="s">
        <v>17</v>
      </c>
      <c r="AD618" s="14" t="s">
        <v>17</v>
      </c>
      <c r="AE618" s="14" t="s">
        <v>17</v>
      </c>
    </row>
    <row r="619" spans="1:31">
      <c r="A619" t="s">
        <v>109</v>
      </c>
      <c r="B619" t="s">
        <v>130</v>
      </c>
      <c r="C619" s="216" t="s">
        <v>223</v>
      </c>
      <c r="D619" s="216" t="s">
        <v>223</v>
      </c>
      <c r="E619">
        <v>1982</v>
      </c>
      <c r="F619">
        <v>4</v>
      </c>
      <c r="G619">
        <v>13</v>
      </c>
      <c r="H619">
        <v>33.270000000000003</v>
      </c>
      <c r="I619">
        <v>2.7</v>
      </c>
      <c r="J619" s="14">
        <v>5684</v>
      </c>
      <c r="K619" s="14">
        <v>4599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  <c r="Z619" s="14" t="s">
        <v>17</v>
      </c>
      <c r="AA619" s="14" t="s">
        <v>17</v>
      </c>
      <c r="AB619" s="14" t="s">
        <v>17</v>
      </c>
      <c r="AC619" s="14" t="s">
        <v>17</v>
      </c>
      <c r="AD619" s="14" t="s">
        <v>17</v>
      </c>
      <c r="AE619" s="14" t="s">
        <v>17</v>
      </c>
    </row>
    <row r="620" spans="1:31">
      <c r="A620" t="s">
        <v>109</v>
      </c>
      <c r="B620" t="s">
        <v>130</v>
      </c>
      <c r="C620" s="216" t="s">
        <v>223</v>
      </c>
      <c r="D620" s="216" t="s">
        <v>223</v>
      </c>
      <c r="E620">
        <v>1982</v>
      </c>
      <c r="F620">
        <v>4</v>
      </c>
      <c r="G620">
        <v>14</v>
      </c>
      <c r="H620">
        <v>25.65</v>
      </c>
      <c r="I620">
        <v>2.92</v>
      </c>
      <c r="J620" s="14">
        <v>6342</v>
      </c>
      <c r="K620" s="14">
        <v>5026</v>
      </c>
      <c r="L620" s="14" t="s">
        <v>17</v>
      </c>
      <c r="M620" s="14" t="s">
        <v>17</v>
      </c>
      <c r="N620" s="14" t="s">
        <v>17</v>
      </c>
      <c r="O620" s="14" t="s">
        <v>17</v>
      </c>
      <c r="P620" s="14" t="s">
        <v>17</v>
      </c>
      <c r="Q620" s="14" t="s">
        <v>17</v>
      </c>
      <c r="R620" s="14" t="s">
        <v>17</v>
      </c>
      <c r="S620" s="14" t="s">
        <v>17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  <c r="Z620" s="14" t="s">
        <v>17</v>
      </c>
      <c r="AA620" s="14" t="s">
        <v>17</v>
      </c>
      <c r="AB620" s="14" t="s">
        <v>17</v>
      </c>
      <c r="AC620" s="14" t="s">
        <v>17</v>
      </c>
      <c r="AD620" s="14" t="s">
        <v>17</v>
      </c>
      <c r="AE620" s="14" t="s">
        <v>17</v>
      </c>
    </row>
    <row r="621" spans="1:31">
      <c r="A621" t="s">
        <v>109</v>
      </c>
      <c r="B621" t="s">
        <v>130</v>
      </c>
      <c r="C621" s="216" t="s">
        <v>223</v>
      </c>
      <c r="D621" s="216" t="s">
        <v>223</v>
      </c>
      <c r="E621">
        <v>1983</v>
      </c>
      <c r="F621">
        <v>1</v>
      </c>
      <c r="G621">
        <v>1</v>
      </c>
      <c r="H621">
        <v>34</v>
      </c>
      <c r="I621">
        <v>1.694</v>
      </c>
      <c r="J621" s="14">
        <v>3570</v>
      </c>
      <c r="K621" s="14">
        <v>3248</v>
      </c>
      <c r="L621" s="14">
        <v>5.4</v>
      </c>
      <c r="M621" s="14">
        <v>1</v>
      </c>
      <c r="N621" s="14">
        <v>124</v>
      </c>
      <c r="O621" s="14">
        <v>672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  <c r="Z621" s="14" t="s">
        <v>17</v>
      </c>
      <c r="AA621" s="14" t="s">
        <v>17</v>
      </c>
      <c r="AB621" s="14" t="s">
        <v>17</v>
      </c>
      <c r="AC621" s="14" t="s">
        <v>17</v>
      </c>
      <c r="AD621" s="14" t="s">
        <v>17</v>
      </c>
      <c r="AE621" s="14" t="s">
        <v>17</v>
      </c>
    </row>
    <row r="622" spans="1:31">
      <c r="A622" t="s">
        <v>109</v>
      </c>
      <c r="B622" t="s">
        <v>130</v>
      </c>
      <c r="C622" s="216" t="s">
        <v>223</v>
      </c>
      <c r="D622" s="216" t="s">
        <v>223</v>
      </c>
      <c r="E622">
        <v>1983</v>
      </c>
      <c r="F622">
        <v>1</v>
      </c>
      <c r="G622">
        <v>2</v>
      </c>
      <c r="H622">
        <v>35.57</v>
      </c>
      <c r="I622">
        <v>1.8193999999999999</v>
      </c>
      <c r="J622" s="14">
        <v>2786</v>
      </c>
      <c r="K622" s="14">
        <v>3276</v>
      </c>
      <c r="L622" s="14">
        <v>5.4</v>
      </c>
      <c r="M622" s="14">
        <v>1</v>
      </c>
      <c r="N622" s="14">
        <v>127</v>
      </c>
      <c r="O622" s="14">
        <v>601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  <c r="Z622" s="14" t="s">
        <v>17</v>
      </c>
      <c r="AA622" s="14" t="s">
        <v>17</v>
      </c>
      <c r="AB622" s="14" t="s">
        <v>17</v>
      </c>
      <c r="AC622" s="14" t="s">
        <v>17</v>
      </c>
      <c r="AD622" s="14" t="s">
        <v>17</v>
      </c>
      <c r="AE622" s="14" t="s">
        <v>17</v>
      </c>
    </row>
    <row r="623" spans="1:31">
      <c r="A623" t="s">
        <v>109</v>
      </c>
      <c r="B623" t="s">
        <v>130</v>
      </c>
      <c r="C623" s="216" t="s">
        <v>223</v>
      </c>
      <c r="D623" s="216" t="s">
        <v>223</v>
      </c>
      <c r="E623">
        <v>1983</v>
      </c>
      <c r="F623">
        <v>1</v>
      </c>
      <c r="G623">
        <v>3</v>
      </c>
      <c r="H623">
        <v>45.86</v>
      </c>
      <c r="I623">
        <v>1.7447999999999999</v>
      </c>
      <c r="J623" s="14">
        <v>2548</v>
      </c>
      <c r="K623" s="14">
        <v>3360</v>
      </c>
      <c r="L623" s="14">
        <v>5.4</v>
      </c>
      <c r="M623" s="14">
        <v>2</v>
      </c>
      <c r="N623" s="14">
        <v>144</v>
      </c>
      <c r="O623" s="14">
        <v>734</v>
      </c>
      <c r="P623" s="14" t="s">
        <v>17</v>
      </c>
      <c r="Q623" s="14" t="s">
        <v>17</v>
      </c>
      <c r="R623" s="14" t="s">
        <v>17</v>
      </c>
      <c r="S623" s="14">
        <v>6.7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  <c r="Z623" s="14" t="s">
        <v>17</v>
      </c>
      <c r="AA623" s="14" t="s">
        <v>17</v>
      </c>
      <c r="AB623" s="14" t="s">
        <v>17</v>
      </c>
      <c r="AC623" s="14" t="s">
        <v>17</v>
      </c>
      <c r="AD623" s="14" t="s">
        <v>17</v>
      </c>
      <c r="AE623" s="14" t="s">
        <v>17</v>
      </c>
    </row>
    <row r="624" spans="1:31">
      <c r="A624" t="s">
        <v>109</v>
      </c>
      <c r="B624" t="s">
        <v>130</v>
      </c>
      <c r="C624" s="216" t="s">
        <v>223</v>
      </c>
      <c r="D624" s="216" t="s">
        <v>223</v>
      </c>
      <c r="E624">
        <v>1983</v>
      </c>
      <c r="F624">
        <v>1</v>
      </c>
      <c r="G624">
        <v>4</v>
      </c>
      <c r="H624">
        <v>40.17</v>
      </c>
      <c r="I624">
        <v>1.7753000000000001</v>
      </c>
      <c r="J624" s="14">
        <v>3290</v>
      </c>
      <c r="K624" s="14">
        <v>3297</v>
      </c>
      <c r="L624" s="14">
        <v>5.3</v>
      </c>
      <c r="M624" s="14">
        <v>2</v>
      </c>
      <c r="N624" s="14">
        <v>150</v>
      </c>
      <c r="O624" s="14">
        <v>771</v>
      </c>
      <c r="P624" s="14" t="s">
        <v>17</v>
      </c>
      <c r="Q624" s="14" t="s">
        <v>17</v>
      </c>
      <c r="R624" s="14" t="s">
        <v>17</v>
      </c>
      <c r="S624" s="14">
        <v>6.6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  <c r="Z624" s="14" t="s">
        <v>17</v>
      </c>
      <c r="AA624" s="14" t="s">
        <v>17</v>
      </c>
      <c r="AB624" s="14" t="s">
        <v>17</v>
      </c>
      <c r="AC624" s="14" t="s">
        <v>17</v>
      </c>
      <c r="AD624" s="14" t="s">
        <v>17</v>
      </c>
      <c r="AE624" s="14" t="s">
        <v>17</v>
      </c>
    </row>
    <row r="625" spans="1:31">
      <c r="A625" t="s">
        <v>109</v>
      </c>
      <c r="B625" t="s">
        <v>130</v>
      </c>
      <c r="C625" s="216" t="s">
        <v>223</v>
      </c>
      <c r="D625" s="216" t="s">
        <v>223</v>
      </c>
      <c r="E625">
        <v>1983</v>
      </c>
      <c r="F625">
        <v>1</v>
      </c>
      <c r="G625">
        <v>5</v>
      </c>
      <c r="H625">
        <v>49.73</v>
      </c>
      <c r="I625">
        <v>2.0057</v>
      </c>
      <c r="J625" s="14">
        <v>2478</v>
      </c>
      <c r="K625" s="14">
        <v>3213</v>
      </c>
      <c r="L625" s="14">
        <v>5</v>
      </c>
      <c r="M625" s="14">
        <v>2</v>
      </c>
      <c r="N625" s="14">
        <v>194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  <c r="Z625" s="14" t="s">
        <v>17</v>
      </c>
      <c r="AA625" s="14" t="s">
        <v>17</v>
      </c>
      <c r="AB625" s="14" t="s">
        <v>17</v>
      </c>
      <c r="AC625" s="14" t="s">
        <v>17</v>
      </c>
      <c r="AD625" s="14" t="s">
        <v>17</v>
      </c>
      <c r="AE625" s="14" t="s">
        <v>17</v>
      </c>
    </row>
    <row r="626" spans="1:31">
      <c r="A626" t="s">
        <v>109</v>
      </c>
      <c r="B626" t="s">
        <v>130</v>
      </c>
      <c r="C626" s="216" t="s">
        <v>223</v>
      </c>
      <c r="D626" s="216" t="s">
        <v>223</v>
      </c>
      <c r="E626">
        <v>1983</v>
      </c>
      <c r="F626">
        <v>1</v>
      </c>
      <c r="G626">
        <v>6</v>
      </c>
      <c r="H626">
        <v>52.27</v>
      </c>
      <c r="I626">
        <v>2.1547999999999998</v>
      </c>
      <c r="J626" s="14">
        <v>1162</v>
      </c>
      <c r="K626" s="14">
        <v>2744</v>
      </c>
      <c r="L626" s="14">
        <v>5</v>
      </c>
      <c r="M626" s="14">
        <v>2</v>
      </c>
      <c r="N626" s="14">
        <v>168</v>
      </c>
      <c r="O626" s="14">
        <v>787</v>
      </c>
      <c r="P626" s="14" t="s">
        <v>17</v>
      </c>
      <c r="Q626" s="14" t="s">
        <v>17</v>
      </c>
      <c r="R626" s="14" t="s">
        <v>17</v>
      </c>
      <c r="S626" s="14">
        <v>6.5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  <c r="Z626" s="14" t="s">
        <v>17</v>
      </c>
      <c r="AA626" s="14" t="s">
        <v>17</v>
      </c>
      <c r="AB626" s="14" t="s">
        <v>17</v>
      </c>
      <c r="AC626" s="14" t="s">
        <v>17</v>
      </c>
      <c r="AD626" s="14" t="s">
        <v>17</v>
      </c>
      <c r="AE626" s="14" t="s">
        <v>17</v>
      </c>
    </row>
    <row r="627" spans="1:31">
      <c r="A627" t="s">
        <v>109</v>
      </c>
      <c r="B627" t="s">
        <v>130</v>
      </c>
      <c r="C627" s="216" t="s">
        <v>223</v>
      </c>
      <c r="D627" s="216" t="s">
        <v>223</v>
      </c>
      <c r="E627">
        <v>1983</v>
      </c>
      <c r="F627">
        <v>1</v>
      </c>
      <c r="G627">
        <v>7</v>
      </c>
      <c r="H627">
        <v>36.659999999999997</v>
      </c>
      <c r="I627">
        <v>2.4123000000000001</v>
      </c>
      <c r="J627" s="14">
        <v>3080</v>
      </c>
      <c r="K627" s="14">
        <v>3192</v>
      </c>
      <c r="L627" s="14">
        <v>4.9000000000000004</v>
      </c>
      <c r="M627" s="14">
        <v>3</v>
      </c>
      <c r="N627" s="14">
        <v>177</v>
      </c>
      <c r="O627" s="14">
        <v>748</v>
      </c>
      <c r="P627" s="14" t="s">
        <v>17</v>
      </c>
      <c r="Q627" s="14" t="s">
        <v>17</v>
      </c>
      <c r="R627" s="14" t="s">
        <v>17</v>
      </c>
      <c r="S627" s="14">
        <v>6.4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  <c r="Z627" s="14" t="s">
        <v>17</v>
      </c>
      <c r="AA627" s="14" t="s">
        <v>17</v>
      </c>
      <c r="AB627" s="14" t="s">
        <v>17</v>
      </c>
      <c r="AC627" s="14" t="s">
        <v>17</v>
      </c>
      <c r="AD627" s="14" t="s">
        <v>17</v>
      </c>
      <c r="AE627" s="14" t="s">
        <v>17</v>
      </c>
    </row>
    <row r="628" spans="1:31">
      <c r="A628" t="s">
        <v>109</v>
      </c>
      <c r="B628" t="s">
        <v>130</v>
      </c>
      <c r="C628" s="216" t="s">
        <v>223</v>
      </c>
      <c r="D628" s="216" t="s">
        <v>223</v>
      </c>
      <c r="E628">
        <v>1983</v>
      </c>
      <c r="F628">
        <v>1</v>
      </c>
      <c r="G628">
        <v>8</v>
      </c>
      <c r="H628">
        <v>42.35</v>
      </c>
      <c r="I628">
        <v>2.3445</v>
      </c>
      <c r="J628" s="14">
        <v>1834</v>
      </c>
      <c r="K628" s="14">
        <v>2597</v>
      </c>
      <c r="L628" s="14">
        <v>4.9000000000000004</v>
      </c>
      <c r="M628" s="14">
        <v>2</v>
      </c>
      <c r="N628" s="14">
        <v>68</v>
      </c>
      <c r="O628" s="14">
        <v>777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  <c r="Z628" s="14" t="s">
        <v>17</v>
      </c>
      <c r="AA628" s="14" t="s">
        <v>17</v>
      </c>
      <c r="AB628" s="14" t="s">
        <v>17</v>
      </c>
      <c r="AC628" s="14" t="s">
        <v>17</v>
      </c>
      <c r="AD628" s="14" t="s">
        <v>17</v>
      </c>
      <c r="AE628" s="14" t="s">
        <v>17</v>
      </c>
    </row>
    <row r="629" spans="1:31">
      <c r="A629" t="s">
        <v>109</v>
      </c>
      <c r="B629" t="s">
        <v>130</v>
      </c>
      <c r="C629" s="216" t="s">
        <v>223</v>
      </c>
      <c r="D629" s="216" t="s">
        <v>223</v>
      </c>
      <c r="E629">
        <v>1983</v>
      </c>
      <c r="F629">
        <v>1</v>
      </c>
      <c r="G629">
        <v>9</v>
      </c>
      <c r="H629">
        <v>37.630000000000003</v>
      </c>
      <c r="I629">
        <v>2.0870000000000002</v>
      </c>
      <c r="J629" s="14">
        <v>3388</v>
      </c>
      <c r="K629" s="14">
        <v>3122</v>
      </c>
      <c r="L629" s="14">
        <v>5</v>
      </c>
      <c r="M629" s="14">
        <v>2</v>
      </c>
      <c r="N629" s="14">
        <v>155</v>
      </c>
      <c r="O629" s="14">
        <v>815</v>
      </c>
      <c r="P629" s="14" t="s">
        <v>17</v>
      </c>
      <c r="Q629" s="14" t="s">
        <v>17</v>
      </c>
      <c r="R629" s="14" t="s">
        <v>17</v>
      </c>
      <c r="S629" s="14">
        <v>6.5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  <c r="Z629" s="14" t="s">
        <v>17</v>
      </c>
      <c r="AA629" s="14" t="s">
        <v>17</v>
      </c>
      <c r="AB629" s="14" t="s">
        <v>17</v>
      </c>
      <c r="AC629" s="14" t="s">
        <v>17</v>
      </c>
      <c r="AD629" s="14" t="s">
        <v>17</v>
      </c>
      <c r="AE629" s="14" t="s">
        <v>17</v>
      </c>
    </row>
    <row r="630" spans="1:31">
      <c r="A630" t="s">
        <v>109</v>
      </c>
      <c r="B630" t="s">
        <v>130</v>
      </c>
      <c r="C630" s="216" t="s">
        <v>223</v>
      </c>
      <c r="D630" s="216" t="s">
        <v>223</v>
      </c>
      <c r="E630">
        <v>1983</v>
      </c>
      <c r="F630">
        <v>1</v>
      </c>
      <c r="G630">
        <v>10</v>
      </c>
      <c r="H630">
        <v>49</v>
      </c>
      <c r="I630">
        <v>1.9752000000000001</v>
      </c>
      <c r="J630" s="14">
        <v>2156</v>
      </c>
      <c r="K630" s="14">
        <v>3010</v>
      </c>
      <c r="L630" s="14">
        <v>5</v>
      </c>
      <c r="M630" s="14">
        <v>1</v>
      </c>
      <c r="N630" s="14">
        <v>206</v>
      </c>
      <c r="O630" s="14">
        <v>732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  <c r="Z630" s="14" t="s">
        <v>17</v>
      </c>
      <c r="AA630" s="14" t="s">
        <v>17</v>
      </c>
      <c r="AB630" s="14" t="s">
        <v>17</v>
      </c>
      <c r="AC630" s="14" t="s">
        <v>17</v>
      </c>
      <c r="AD630" s="14" t="s">
        <v>17</v>
      </c>
      <c r="AE630" s="14" t="s">
        <v>17</v>
      </c>
    </row>
    <row r="631" spans="1:31">
      <c r="A631" t="s">
        <v>109</v>
      </c>
      <c r="B631" t="s">
        <v>130</v>
      </c>
      <c r="C631" s="216" t="s">
        <v>223</v>
      </c>
      <c r="D631" s="216" t="s">
        <v>223</v>
      </c>
      <c r="E631">
        <v>1983</v>
      </c>
      <c r="F631">
        <v>1</v>
      </c>
      <c r="G631">
        <v>11</v>
      </c>
      <c r="H631">
        <v>41.87</v>
      </c>
      <c r="I631">
        <v>2.0972</v>
      </c>
      <c r="J631" s="14">
        <v>3304</v>
      </c>
      <c r="K631" s="14">
        <v>3514</v>
      </c>
      <c r="L631" s="14">
        <v>5</v>
      </c>
      <c r="M631" s="14">
        <v>2</v>
      </c>
      <c r="N631" s="14">
        <v>332</v>
      </c>
      <c r="O631" s="14">
        <v>820</v>
      </c>
      <c r="P631" s="14" t="s">
        <v>17</v>
      </c>
      <c r="Q631" s="14" t="s">
        <v>17</v>
      </c>
      <c r="R631" s="14" t="s">
        <v>17</v>
      </c>
      <c r="S631" s="14">
        <v>6.4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  <c r="Z631" s="14" t="s">
        <v>17</v>
      </c>
      <c r="AA631" s="14" t="s">
        <v>17</v>
      </c>
      <c r="AB631" s="14" t="s">
        <v>17</v>
      </c>
      <c r="AC631" s="14" t="s">
        <v>17</v>
      </c>
      <c r="AD631" s="14" t="s">
        <v>17</v>
      </c>
      <c r="AE631" s="14" t="s">
        <v>17</v>
      </c>
    </row>
    <row r="632" spans="1:31">
      <c r="A632" t="s">
        <v>109</v>
      </c>
      <c r="B632" t="s">
        <v>130</v>
      </c>
      <c r="C632" s="216" t="s">
        <v>223</v>
      </c>
      <c r="D632" s="216" t="s">
        <v>223</v>
      </c>
      <c r="E632">
        <v>1983</v>
      </c>
      <c r="F632">
        <v>1</v>
      </c>
      <c r="G632">
        <v>12</v>
      </c>
      <c r="H632">
        <v>54.69</v>
      </c>
      <c r="I632">
        <v>2.0531000000000001</v>
      </c>
      <c r="J632" s="14">
        <v>3038</v>
      </c>
      <c r="K632" s="14">
        <v>3185</v>
      </c>
      <c r="L632" s="14">
        <v>5</v>
      </c>
      <c r="M632" s="14">
        <v>2</v>
      </c>
      <c r="N632" s="14">
        <v>203</v>
      </c>
      <c r="O632" s="14">
        <v>655</v>
      </c>
      <c r="P632" s="14" t="s">
        <v>17</v>
      </c>
      <c r="Q632" s="14" t="s">
        <v>17</v>
      </c>
      <c r="R632" s="14" t="s">
        <v>17</v>
      </c>
      <c r="S632" s="14">
        <v>6.5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  <c r="Z632" s="14" t="s">
        <v>17</v>
      </c>
      <c r="AA632" s="14" t="s">
        <v>17</v>
      </c>
      <c r="AB632" s="14" t="s">
        <v>17</v>
      </c>
      <c r="AC632" s="14" t="s">
        <v>17</v>
      </c>
      <c r="AD632" s="14" t="s">
        <v>17</v>
      </c>
      <c r="AE632" s="14" t="s">
        <v>17</v>
      </c>
    </row>
    <row r="633" spans="1:31">
      <c r="A633" t="s">
        <v>109</v>
      </c>
      <c r="B633" t="s">
        <v>130</v>
      </c>
      <c r="C633" s="216" t="s">
        <v>223</v>
      </c>
      <c r="D633" s="216" t="s">
        <v>223</v>
      </c>
      <c r="E633">
        <v>1983</v>
      </c>
      <c r="F633">
        <v>1</v>
      </c>
      <c r="G633">
        <v>13</v>
      </c>
      <c r="H633">
        <v>36.42</v>
      </c>
      <c r="I633">
        <v>2.1581999999999999</v>
      </c>
      <c r="J633" s="14">
        <v>3542</v>
      </c>
      <c r="K633" s="14">
        <v>3360</v>
      </c>
      <c r="L633" s="14">
        <v>5</v>
      </c>
      <c r="M633" s="14">
        <v>3</v>
      </c>
      <c r="N633" s="14">
        <v>250</v>
      </c>
      <c r="O633" s="14">
        <v>781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  <c r="Z633" s="14" t="s">
        <v>17</v>
      </c>
      <c r="AA633" s="14" t="s">
        <v>17</v>
      </c>
      <c r="AB633" s="14" t="s">
        <v>17</v>
      </c>
      <c r="AC633" s="14" t="s">
        <v>17</v>
      </c>
      <c r="AD633" s="14" t="s">
        <v>17</v>
      </c>
      <c r="AE633" s="14" t="s">
        <v>17</v>
      </c>
    </row>
    <row r="634" spans="1:31">
      <c r="A634" t="s">
        <v>109</v>
      </c>
      <c r="B634" t="s">
        <v>130</v>
      </c>
      <c r="C634" s="216" t="s">
        <v>223</v>
      </c>
      <c r="D634" s="216" t="s">
        <v>223</v>
      </c>
      <c r="E634">
        <v>1983</v>
      </c>
      <c r="F634">
        <v>1</v>
      </c>
      <c r="G634">
        <v>14</v>
      </c>
      <c r="H634">
        <v>48.52</v>
      </c>
      <c r="I634">
        <v>2.1311</v>
      </c>
      <c r="J634" s="14">
        <v>2870</v>
      </c>
      <c r="K634" s="14">
        <v>3178</v>
      </c>
      <c r="L634" s="14">
        <v>5.9</v>
      </c>
      <c r="M634" s="14">
        <v>2</v>
      </c>
      <c r="N634" s="14">
        <v>175</v>
      </c>
      <c r="O634" s="14">
        <v>702</v>
      </c>
      <c r="P634" s="14" t="s">
        <v>17</v>
      </c>
      <c r="Q634" s="14" t="s">
        <v>17</v>
      </c>
      <c r="R634" s="14" t="s">
        <v>17</v>
      </c>
      <c r="S634" s="14">
        <v>6.4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  <c r="Z634" s="14" t="s">
        <v>17</v>
      </c>
      <c r="AA634" s="14" t="s">
        <v>17</v>
      </c>
      <c r="AB634" s="14" t="s">
        <v>17</v>
      </c>
      <c r="AC634" s="14" t="s">
        <v>17</v>
      </c>
      <c r="AD634" s="14" t="s">
        <v>17</v>
      </c>
      <c r="AE634" s="14" t="s">
        <v>17</v>
      </c>
    </row>
    <row r="635" spans="1:31">
      <c r="A635" t="s">
        <v>109</v>
      </c>
      <c r="B635" t="s">
        <v>130</v>
      </c>
      <c r="C635" s="216" t="s">
        <v>223</v>
      </c>
      <c r="D635" s="216" t="s">
        <v>223</v>
      </c>
      <c r="E635">
        <v>1983</v>
      </c>
      <c r="F635">
        <v>2</v>
      </c>
      <c r="G635">
        <v>1</v>
      </c>
      <c r="H635">
        <v>34.479999999999997</v>
      </c>
      <c r="I635">
        <v>1.9278</v>
      </c>
      <c r="J635" s="14">
        <v>3836</v>
      </c>
      <c r="K635" s="14">
        <v>3591</v>
      </c>
      <c r="L635" s="14">
        <v>5.3</v>
      </c>
      <c r="M635" s="14">
        <v>1</v>
      </c>
      <c r="N635" s="14">
        <v>64</v>
      </c>
      <c r="O635" s="14">
        <v>627</v>
      </c>
      <c r="P635" s="14" t="s">
        <v>17</v>
      </c>
      <c r="Q635" s="14" t="s">
        <v>17</v>
      </c>
      <c r="R635" s="14" t="s">
        <v>17</v>
      </c>
      <c r="S635" s="14">
        <v>6.7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  <c r="Z635" s="14" t="s">
        <v>17</v>
      </c>
      <c r="AA635" s="14" t="s">
        <v>17</v>
      </c>
      <c r="AB635" s="14" t="s">
        <v>17</v>
      </c>
      <c r="AC635" s="14" t="s">
        <v>17</v>
      </c>
      <c r="AD635" s="14" t="s">
        <v>17</v>
      </c>
      <c r="AE635" s="14" t="s">
        <v>17</v>
      </c>
    </row>
    <row r="636" spans="1:31">
      <c r="A636" t="s">
        <v>109</v>
      </c>
      <c r="B636" t="s">
        <v>130</v>
      </c>
      <c r="C636" s="216" t="s">
        <v>223</v>
      </c>
      <c r="D636" s="216" t="s">
        <v>223</v>
      </c>
      <c r="E636">
        <v>1983</v>
      </c>
      <c r="F636">
        <v>2</v>
      </c>
      <c r="G636">
        <v>2</v>
      </c>
      <c r="H636">
        <v>42.35</v>
      </c>
      <c r="I636">
        <v>1.6974</v>
      </c>
      <c r="J636" s="14">
        <v>3836</v>
      </c>
      <c r="K636" s="14">
        <v>3710</v>
      </c>
      <c r="L636" s="14">
        <v>5.3</v>
      </c>
      <c r="M636" s="14">
        <v>0</v>
      </c>
      <c r="N636" s="14">
        <v>82</v>
      </c>
      <c r="O636" s="14">
        <v>757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  <c r="Z636" s="14" t="s">
        <v>17</v>
      </c>
      <c r="AA636" s="14" t="s">
        <v>17</v>
      </c>
      <c r="AB636" s="14" t="s">
        <v>17</v>
      </c>
      <c r="AC636" s="14" t="s">
        <v>17</v>
      </c>
      <c r="AD636" s="14" t="s">
        <v>17</v>
      </c>
      <c r="AE636" s="14" t="s">
        <v>17</v>
      </c>
    </row>
    <row r="637" spans="1:31">
      <c r="A637" t="s">
        <v>109</v>
      </c>
      <c r="B637" t="s">
        <v>130</v>
      </c>
      <c r="C637" s="216" t="s">
        <v>223</v>
      </c>
      <c r="D637" s="216" t="s">
        <v>223</v>
      </c>
      <c r="E637">
        <v>1983</v>
      </c>
      <c r="F637">
        <v>2</v>
      </c>
      <c r="G637">
        <v>3</v>
      </c>
      <c r="H637">
        <v>45.01</v>
      </c>
      <c r="I637">
        <v>1.982</v>
      </c>
      <c r="J637" s="14">
        <v>1736</v>
      </c>
      <c r="K637" s="14">
        <v>2618</v>
      </c>
      <c r="L637" s="14">
        <v>5.3</v>
      </c>
      <c r="M637" s="14">
        <v>0</v>
      </c>
      <c r="N637" s="14">
        <v>158</v>
      </c>
      <c r="O637" s="14">
        <v>763</v>
      </c>
      <c r="P637" s="14" t="s">
        <v>17</v>
      </c>
      <c r="Q637" s="14" t="s">
        <v>17</v>
      </c>
      <c r="R637" s="14" t="s">
        <v>17</v>
      </c>
      <c r="S637" s="14">
        <v>6.6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  <c r="Z637" s="14" t="s">
        <v>17</v>
      </c>
      <c r="AA637" s="14" t="s">
        <v>17</v>
      </c>
      <c r="AB637" s="14" t="s">
        <v>17</v>
      </c>
      <c r="AC637" s="14" t="s">
        <v>17</v>
      </c>
      <c r="AD637" s="14" t="s">
        <v>17</v>
      </c>
      <c r="AE637" s="14" t="s">
        <v>17</v>
      </c>
    </row>
    <row r="638" spans="1:31">
      <c r="A638" t="s">
        <v>109</v>
      </c>
      <c r="B638" t="s">
        <v>130</v>
      </c>
      <c r="C638" s="216" t="s">
        <v>223</v>
      </c>
      <c r="D638" s="216" t="s">
        <v>223</v>
      </c>
      <c r="E638">
        <v>1983</v>
      </c>
      <c r="F638">
        <v>2</v>
      </c>
      <c r="G638">
        <v>4</v>
      </c>
      <c r="H638">
        <v>52.15</v>
      </c>
      <c r="I638">
        <v>1.8024</v>
      </c>
      <c r="J638" s="14">
        <v>2408</v>
      </c>
      <c r="K638" s="14">
        <v>3535</v>
      </c>
      <c r="L638" s="14">
        <v>5.0999999999999996</v>
      </c>
      <c r="M638" s="14">
        <v>0</v>
      </c>
      <c r="N638" s="14">
        <v>143</v>
      </c>
      <c r="O638" s="14">
        <v>762</v>
      </c>
      <c r="P638" s="14" t="s">
        <v>17</v>
      </c>
      <c r="Q638" s="14" t="s">
        <v>17</v>
      </c>
      <c r="R638" s="14" t="s">
        <v>17</v>
      </c>
      <c r="S638" s="14">
        <v>6.5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  <c r="Z638" s="14" t="s">
        <v>17</v>
      </c>
      <c r="AA638" s="14" t="s">
        <v>17</v>
      </c>
      <c r="AB638" s="14" t="s">
        <v>17</v>
      </c>
      <c r="AC638" s="14" t="s">
        <v>17</v>
      </c>
      <c r="AD638" s="14" t="s">
        <v>17</v>
      </c>
      <c r="AE638" s="14" t="s">
        <v>17</v>
      </c>
    </row>
    <row r="639" spans="1:31">
      <c r="A639" t="s">
        <v>109</v>
      </c>
      <c r="B639" t="s">
        <v>130</v>
      </c>
      <c r="C639" s="216" t="s">
        <v>223</v>
      </c>
      <c r="D639" s="216" t="s">
        <v>223</v>
      </c>
      <c r="E639">
        <v>1983</v>
      </c>
      <c r="F639">
        <v>2</v>
      </c>
      <c r="G639">
        <v>5</v>
      </c>
      <c r="H639">
        <v>54.09</v>
      </c>
      <c r="I639">
        <v>2.1615000000000002</v>
      </c>
      <c r="J639" s="14">
        <v>2254</v>
      </c>
      <c r="K639" s="14">
        <v>3668</v>
      </c>
      <c r="L639" s="14">
        <v>4.9000000000000004</v>
      </c>
      <c r="M639" s="14">
        <v>1</v>
      </c>
      <c r="N639" s="14">
        <v>132</v>
      </c>
      <c r="O639" s="14">
        <v>784</v>
      </c>
      <c r="P639" s="14" t="s">
        <v>17</v>
      </c>
      <c r="Q639" s="14" t="s">
        <v>17</v>
      </c>
      <c r="R639" s="14" t="s">
        <v>17</v>
      </c>
      <c r="S639" s="14">
        <v>6.4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  <c r="Z639" s="14" t="s">
        <v>17</v>
      </c>
      <c r="AA639" s="14" t="s">
        <v>17</v>
      </c>
      <c r="AB639" s="14" t="s">
        <v>17</v>
      </c>
      <c r="AC639" s="14" t="s">
        <v>17</v>
      </c>
      <c r="AD639" s="14" t="s">
        <v>17</v>
      </c>
      <c r="AE639" s="14" t="s">
        <v>17</v>
      </c>
    </row>
    <row r="640" spans="1:31">
      <c r="A640" t="s">
        <v>109</v>
      </c>
      <c r="B640" t="s">
        <v>130</v>
      </c>
      <c r="C640" s="216" t="s">
        <v>223</v>
      </c>
      <c r="D640" s="216" t="s">
        <v>223</v>
      </c>
      <c r="E640">
        <v>1983</v>
      </c>
      <c r="F640">
        <v>2</v>
      </c>
      <c r="G640">
        <v>6</v>
      </c>
      <c r="H640">
        <v>45.13</v>
      </c>
      <c r="I640">
        <v>2.3479000000000001</v>
      </c>
      <c r="J640" s="14">
        <v>2156</v>
      </c>
      <c r="K640" s="14">
        <v>3472</v>
      </c>
      <c r="L640" s="14">
        <v>4.8</v>
      </c>
      <c r="M640" s="14">
        <v>3</v>
      </c>
      <c r="N640" s="14">
        <v>199</v>
      </c>
      <c r="O640" s="14">
        <v>902</v>
      </c>
      <c r="P640" s="14" t="s">
        <v>17</v>
      </c>
      <c r="Q640" s="14" t="s">
        <v>17</v>
      </c>
      <c r="R640" s="14" t="s">
        <v>17</v>
      </c>
      <c r="S640" s="14">
        <v>6.5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  <c r="Z640" s="14" t="s">
        <v>17</v>
      </c>
      <c r="AA640" s="14" t="s">
        <v>17</v>
      </c>
      <c r="AB640" s="14" t="s">
        <v>17</v>
      </c>
      <c r="AC640" s="14" t="s">
        <v>17</v>
      </c>
      <c r="AD640" s="14" t="s">
        <v>17</v>
      </c>
      <c r="AE640" s="14" t="s">
        <v>17</v>
      </c>
    </row>
    <row r="641" spans="1:31">
      <c r="A641" t="s">
        <v>109</v>
      </c>
      <c r="B641" t="s">
        <v>130</v>
      </c>
      <c r="C641" s="216" t="s">
        <v>223</v>
      </c>
      <c r="D641" s="216" t="s">
        <v>223</v>
      </c>
      <c r="E641">
        <v>1983</v>
      </c>
      <c r="F641">
        <v>2</v>
      </c>
      <c r="G641">
        <v>7</v>
      </c>
      <c r="H641">
        <v>34.36</v>
      </c>
      <c r="I641">
        <v>2.4224000000000001</v>
      </c>
      <c r="J641" s="14">
        <v>3360</v>
      </c>
      <c r="K641" s="14">
        <v>3241</v>
      </c>
      <c r="L641" s="14">
        <v>4.7</v>
      </c>
      <c r="M641" s="14">
        <v>3</v>
      </c>
      <c r="N641" s="14">
        <v>233</v>
      </c>
      <c r="O641" s="14">
        <v>767</v>
      </c>
      <c r="P641" s="14" t="s">
        <v>17</v>
      </c>
      <c r="Q641" s="14" t="s">
        <v>17</v>
      </c>
      <c r="R641" s="14" t="s">
        <v>17</v>
      </c>
      <c r="S641" s="14">
        <v>6.3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  <c r="Z641" s="14" t="s">
        <v>17</v>
      </c>
      <c r="AA641" s="14" t="s">
        <v>17</v>
      </c>
      <c r="AB641" s="14" t="s">
        <v>17</v>
      </c>
      <c r="AC641" s="14" t="s">
        <v>17</v>
      </c>
      <c r="AD641" s="14" t="s">
        <v>17</v>
      </c>
      <c r="AE641" s="14" t="s">
        <v>17</v>
      </c>
    </row>
    <row r="642" spans="1:31">
      <c r="A642" t="s">
        <v>109</v>
      </c>
      <c r="B642" t="s">
        <v>130</v>
      </c>
      <c r="C642" s="216" t="s">
        <v>223</v>
      </c>
      <c r="D642" s="216" t="s">
        <v>223</v>
      </c>
      <c r="E642">
        <v>1983</v>
      </c>
      <c r="F642">
        <v>2</v>
      </c>
      <c r="G642">
        <v>8</v>
      </c>
      <c r="H642">
        <v>44.89</v>
      </c>
      <c r="I642">
        <v>2.2665999999999999</v>
      </c>
      <c r="J642" s="14">
        <v>2940</v>
      </c>
      <c r="K642" s="14">
        <v>3696</v>
      </c>
      <c r="L642" s="14">
        <v>5</v>
      </c>
      <c r="M642" s="14">
        <v>1</v>
      </c>
      <c r="N642" s="14">
        <v>81</v>
      </c>
      <c r="O642" s="14">
        <v>760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  <c r="Z642" s="14" t="s">
        <v>17</v>
      </c>
      <c r="AA642" s="14" t="s">
        <v>17</v>
      </c>
      <c r="AB642" s="14" t="s">
        <v>17</v>
      </c>
      <c r="AC642" s="14" t="s">
        <v>17</v>
      </c>
      <c r="AD642" s="14" t="s">
        <v>17</v>
      </c>
      <c r="AE642" s="14" t="s">
        <v>17</v>
      </c>
    </row>
    <row r="643" spans="1:31">
      <c r="A643" t="s">
        <v>109</v>
      </c>
      <c r="B643" t="s">
        <v>130</v>
      </c>
      <c r="C643" s="216" t="s">
        <v>223</v>
      </c>
      <c r="D643" s="216" t="s">
        <v>223</v>
      </c>
      <c r="E643">
        <v>1983</v>
      </c>
      <c r="F643">
        <v>2</v>
      </c>
      <c r="G643">
        <v>9</v>
      </c>
      <c r="H643">
        <v>46.71</v>
      </c>
      <c r="I643">
        <v>2.2564000000000002</v>
      </c>
      <c r="J643" s="14">
        <v>2912</v>
      </c>
      <c r="K643" s="14">
        <v>3304</v>
      </c>
      <c r="L643" s="14">
        <v>4.8</v>
      </c>
      <c r="M643" s="14">
        <v>2</v>
      </c>
      <c r="N643" s="14">
        <v>166</v>
      </c>
      <c r="O643" s="14">
        <v>758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  <c r="Z643" s="14" t="s">
        <v>17</v>
      </c>
      <c r="AA643" s="14" t="s">
        <v>17</v>
      </c>
      <c r="AB643" s="14" t="s">
        <v>17</v>
      </c>
      <c r="AC643" s="14" t="s">
        <v>17</v>
      </c>
      <c r="AD643" s="14" t="s">
        <v>17</v>
      </c>
      <c r="AE643" s="14" t="s">
        <v>17</v>
      </c>
    </row>
    <row r="644" spans="1:31">
      <c r="A644" t="s">
        <v>109</v>
      </c>
      <c r="B644" t="s">
        <v>130</v>
      </c>
      <c r="C644" s="216" t="s">
        <v>223</v>
      </c>
      <c r="D644" s="216" t="s">
        <v>223</v>
      </c>
      <c r="E644">
        <v>1983</v>
      </c>
      <c r="F644">
        <v>2</v>
      </c>
      <c r="G644">
        <v>10</v>
      </c>
      <c r="H644">
        <v>52.76</v>
      </c>
      <c r="I644">
        <v>2.0870000000000002</v>
      </c>
      <c r="J644" s="14">
        <v>3150</v>
      </c>
      <c r="K644" s="14">
        <v>3388</v>
      </c>
      <c r="L644" s="14">
        <v>4.9000000000000004</v>
      </c>
      <c r="M644" s="14">
        <v>2</v>
      </c>
      <c r="N644" s="14">
        <v>235</v>
      </c>
      <c r="O644" s="14">
        <v>808</v>
      </c>
      <c r="P644" s="14" t="s">
        <v>17</v>
      </c>
      <c r="Q644" s="14" t="s">
        <v>17</v>
      </c>
      <c r="R644" s="14" t="s">
        <v>17</v>
      </c>
      <c r="S644" s="14">
        <v>6.5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  <c r="Z644" s="14" t="s">
        <v>17</v>
      </c>
      <c r="AA644" s="14" t="s">
        <v>17</v>
      </c>
      <c r="AB644" s="14" t="s">
        <v>17</v>
      </c>
      <c r="AC644" s="14" t="s">
        <v>17</v>
      </c>
      <c r="AD644" s="14" t="s">
        <v>17</v>
      </c>
      <c r="AE644" s="14" t="s">
        <v>17</v>
      </c>
    </row>
    <row r="645" spans="1:31">
      <c r="A645" t="s">
        <v>109</v>
      </c>
      <c r="B645" t="s">
        <v>130</v>
      </c>
      <c r="C645" s="216" t="s">
        <v>223</v>
      </c>
      <c r="D645" s="216" t="s">
        <v>223</v>
      </c>
      <c r="E645">
        <v>1983</v>
      </c>
      <c r="F645">
        <v>2</v>
      </c>
      <c r="G645">
        <v>11</v>
      </c>
      <c r="H645">
        <v>53.24</v>
      </c>
      <c r="I645">
        <v>1.9718</v>
      </c>
      <c r="J645" s="14">
        <v>3276</v>
      </c>
      <c r="K645" s="14">
        <v>3640</v>
      </c>
      <c r="L645" s="14">
        <v>5</v>
      </c>
      <c r="M645" s="14">
        <v>2</v>
      </c>
      <c r="N645" s="14">
        <v>272</v>
      </c>
      <c r="O645" s="14">
        <v>790</v>
      </c>
      <c r="P645" s="14" t="s">
        <v>17</v>
      </c>
      <c r="Q645" s="14" t="s">
        <v>17</v>
      </c>
      <c r="R645" s="14" t="s">
        <v>17</v>
      </c>
      <c r="S645" s="14">
        <v>6.4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  <c r="Z645" s="14" t="s">
        <v>17</v>
      </c>
      <c r="AA645" s="14" t="s">
        <v>17</v>
      </c>
      <c r="AB645" s="14" t="s">
        <v>17</v>
      </c>
      <c r="AC645" s="14" t="s">
        <v>17</v>
      </c>
      <c r="AD645" s="14" t="s">
        <v>17</v>
      </c>
      <c r="AE645" s="14" t="s">
        <v>17</v>
      </c>
    </row>
    <row r="646" spans="1:31">
      <c r="A646" t="s">
        <v>109</v>
      </c>
      <c r="B646" t="s">
        <v>130</v>
      </c>
      <c r="C646" s="216" t="s">
        <v>223</v>
      </c>
      <c r="D646" s="216" t="s">
        <v>223</v>
      </c>
      <c r="E646">
        <v>1983</v>
      </c>
      <c r="F646">
        <v>2</v>
      </c>
      <c r="G646">
        <v>12</v>
      </c>
      <c r="H646">
        <v>47.19</v>
      </c>
      <c r="I646">
        <v>2.1311</v>
      </c>
      <c r="J646" s="14">
        <v>3570</v>
      </c>
      <c r="K646" s="14">
        <v>3766</v>
      </c>
      <c r="L646" s="14">
        <v>4.9000000000000004</v>
      </c>
      <c r="M646" s="14">
        <v>3</v>
      </c>
      <c r="N646" s="14">
        <v>268</v>
      </c>
      <c r="O646" s="14">
        <v>738</v>
      </c>
      <c r="P646" s="14" t="s">
        <v>17</v>
      </c>
      <c r="Q646" s="14" t="s">
        <v>17</v>
      </c>
      <c r="R646" s="14" t="s">
        <v>17</v>
      </c>
      <c r="S646" s="14">
        <v>6.5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  <c r="Z646" s="14" t="s">
        <v>17</v>
      </c>
      <c r="AA646" s="14" t="s">
        <v>17</v>
      </c>
      <c r="AB646" s="14" t="s">
        <v>17</v>
      </c>
      <c r="AC646" s="14" t="s">
        <v>17</v>
      </c>
      <c r="AD646" s="14" t="s">
        <v>17</v>
      </c>
      <c r="AE646" s="14" t="s">
        <v>17</v>
      </c>
    </row>
    <row r="647" spans="1:31">
      <c r="A647" t="s">
        <v>109</v>
      </c>
      <c r="B647" t="s">
        <v>130</v>
      </c>
      <c r="C647" s="216" t="s">
        <v>223</v>
      </c>
      <c r="D647" s="216" t="s">
        <v>223</v>
      </c>
      <c r="E647">
        <v>1983</v>
      </c>
      <c r="F647">
        <v>2</v>
      </c>
      <c r="G647">
        <v>13</v>
      </c>
      <c r="H647">
        <v>31.46</v>
      </c>
      <c r="I647">
        <v>2.3715999999999999</v>
      </c>
      <c r="J647" s="14">
        <v>3598</v>
      </c>
      <c r="K647" s="14">
        <v>4074</v>
      </c>
      <c r="L647" s="14">
        <v>4.7</v>
      </c>
      <c r="M647" s="14">
        <v>7</v>
      </c>
      <c r="N647" s="14">
        <v>325</v>
      </c>
      <c r="O647" s="14">
        <v>725</v>
      </c>
      <c r="P647" s="14" t="s">
        <v>17</v>
      </c>
      <c r="Q647" s="14" t="s">
        <v>17</v>
      </c>
      <c r="R647" s="14" t="s">
        <v>17</v>
      </c>
      <c r="S647" s="14">
        <v>6.4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  <c r="Z647" s="14" t="s">
        <v>17</v>
      </c>
      <c r="AA647" s="14" t="s">
        <v>17</v>
      </c>
      <c r="AB647" s="14" t="s">
        <v>17</v>
      </c>
      <c r="AC647" s="14" t="s">
        <v>17</v>
      </c>
      <c r="AD647" s="14" t="s">
        <v>17</v>
      </c>
      <c r="AE647" s="14" t="s">
        <v>17</v>
      </c>
    </row>
    <row r="648" spans="1:31">
      <c r="A648" t="s">
        <v>109</v>
      </c>
      <c r="B648" t="s">
        <v>130</v>
      </c>
      <c r="C648" s="216" t="s">
        <v>223</v>
      </c>
      <c r="D648" s="216" t="s">
        <v>223</v>
      </c>
      <c r="E648">
        <v>1983</v>
      </c>
      <c r="F648">
        <v>2</v>
      </c>
      <c r="G648">
        <v>14</v>
      </c>
      <c r="H648">
        <v>43.56</v>
      </c>
      <c r="I648">
        <v>2.27</v>
      </c>
      <c r="J648" s="14">
        <v>3094</v>
      </c>
      <c r="K648" s="14">
        <v>3437</v>
      </c>
      <c r="L648" s="14">
        <v>4.5</v>
      </c>
      <c r="M648" s="14">
        <v>3</v>
      </c>
      <c r="N648" s="14">
        <v>206</v>
      </c>
      <c r="O648" s="14">
        <v>736</v>
      </c>
      <c r="P648" s="14" t="s">
        <v>17</v>
      </c>
      <c r="Q648" s="14" t="s">
        <v>17</v>
      </c>
      <c r="R648" s="14" t="s">
        <v>17</v>
      </c>
      <c r="S648" s="14">
        <v>6.5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  <c r="Z648" s="14" t="s">
        <v>17</v>
      </c>
      <c r="AA648" s="14" t="s">
        <v>17</v>
      </c>
      <c r="AB648" s="14" t="s">
        <v>17</v>
      </c>
      <c r="AC648" s="14" t="s">
        <v>17</v>
      </c>
      <c r="AD648" s="14" t="s">
        <v>17</v>
      </c>
      <c r="AE648" s="14" t="s">
        <v>17</v>
      </c>
    </row>
    <row r="649" spans="1:31">
      <c r="A649" t="s">
        <v>109</v>
      </c>
      <c r="B649" t="s">
        <v>130</v>
      </c>
      <c r="C649" s="216" t="s">
        <v>223</v>
      </c>
      <c r="D649" s="216" t="s">
        <v>223</v>
      </c>
      <c r="E649">
        <v>1983</v>
      </c>
      <c r="F649">
        <v>3</v>
      </c>
      <c r="G649">
        <v>1</v>
      </c>
      <c r="H649">
        <v>44.77</v>
      </c>
      <c r="I649">
        <v>1.9617</v>
      </c>
      <c r="J649" s="14">
        <v>2800</v>
      </c>
      <c r="K649" s="14">
        <v>3136</v>
      </c>
      <c r="L649" s="14">
        <v>5.5</v>
      </c>
      <c r="M649" s="14">
        <v>3</v>
      </c>
      <c r="N649" s="14">
        <v>62</v>
      </c>
      <c r="O649" s="14">
        <v>695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  <c r="Z649" s="14" t="s">
        <v>17</v>
      </c>
      <c r="AA649" s="14" t="s">
        <v>17</v>
      </c>
      <c r="AB649" s="14" t="s">
        <v>17</v>
      </c>
      <c r="AC649" s="14" t="s">
        <v>17</v>
      </c>
      <c r="AD649" s="14" t="s">
        <v>17</v>
      </c>
      <c r="AE649" s="14" t="s">
        <v>17</v>
      </c>
    </row>
    <row r="650" spans="1:31">
      <c r="A650" t="s">
        <v>109</v>
      </c>
      <c r="B650" t="s">
        <v>130</v>
      </c>
      <c r="C650" s="216" t="s">
        <v>223</v>
      </c>
      <c r="D650" s="216" t="s">
        <v>223</v>
      </c>
      <c r="E650">
        <v>1983</v>
      </c>
      <c r="F650">
        <v>3</v>
      </c>
      <c r="G650">
        <v>2</v>
      </c>
      <c r="H650">
        <v>37.270000000000003</v>
      </c>
      <c r="I650">
        <v>1.7346999999999999</v>
      </c>
      <c r="J650" s="14">
        <v>3486</v>
      </c>
      <c r="K650" s="14">
        <v>3430</v>
      </c>
      <c r="L650" s="14">
        <v>5.3</v>
      </c>
      <c r="M650" s="14">
        <v>0</v>
      </c>
      <c r="N650" s="14">
        <v>193</v>
      </c>
      <c r="O650" s="14">
        <v>852</v>
      </c>
      <c r="P650" s="14" t="s">
        <v>17</v>
      </c>
      <c r="Q650" s="14" t="s">
        <v>17</v>
      </c>
      <c r="R650" s="14" t="s">
        <v>17</v>
      </c>
      <c r="S650" s="14">
        <v>6.7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  <c r="Z650" s="14" t="s">
        <v>17</v>
      </c>
      <c r="AA650" s="14" t="s">
        <v>17</v>
      </c>
      <c r="AB650" s="14" t="s">
        <v>17</v>
      </c>
      <c r="AC650" s="14" t="s">
        <v>17</v>
      </c>
      <c r="AD650" s="14" t="s">
        <v>17</v>
      </c>
      <c r="AE650" s="14" t="s">
        <v>17</v>
      </c>
    </row>
    <row r="651" spans="1:31">
      <c r="A651" t="s">
        <v>109</v>
      </c>
      <c r="B651" t="s">
        <v>130</v>
      </c>
      <c r="C651" s="216" t="s">
        <v>223</v>
      </c>
      <c r="D651" s="216" t="s">
        <v>223</v>
      </c>
      <c r="E651">
        <v>1983</v>
      </c>
      <c r="F651">
        <v>3</v>
      </c>
      <c r="G651">
        <v>3</v>
      </c>
      <c r="H651">
        <v>50.46</v>
      </c>
      <c r="I651">
        <v>1.7923</v>
      </c>
      <c r="J651" s="14">
        <v>3444</v>
      </c>
      <c r="K651" s="14">
        <v>3619</v>
      </c>
      <c r="L651" s="14">
        <v>5.0999999999999996</v>
      </c>
      <c r="M651" s="14">
        <v>0</v>
      </c>
      <c r="N651" s="14">
        <v>248</v>
      </c>
      <c r="O651" s="14">
        <v>945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  <c r="Z651" s="14" t="s">
        <v>17</v>
      </c>
      <c r="AA651" s="14" t="s">
        <v>17</v>
      </c>
      <c r="AB651" s="14" t="s">
        <v>17</v>
      </c>
      <c r="AC651" s="14" t="s">
        <v>17</v>
      </c>
      <c r="AD651" s="14" t="s">
        <v>17</v>
      </c>
      <c r="AE651" s="14" t="s">
        <v>17</v>
      </c>
    </row>
    <row r="652" spans="1:31">
      <c r="A652" t="s">
        <v>109</v>
      </c>
      <c r="B652" t="s">
        <v>130</v>
      </c>
      <c r="C652" s="216" t="s">
        <v>223</v>
      </c>
      <c r="D652" s="216" t="s">
        <v>223</v>
      </c>
      <c r="E652">
        <v>1983</v>
      </c>
      <c r="F652">
        <v>3</v>
      </c>
      <c r="G652">
        <v>4</v>
      </c>
      <c r="H652">
        <v>60.14</v>
      </c>
      <c r="I652">
        <v>1.9379</v>
      </c>
      <c r="J652" s="14">
        <v>2982</v>
      </c>
      <c r="K652" s="14">
        <v>3591</v>
      </c>
      <c r="L652" s="14">
        <v>5.0999999999999996</v>
      </c>
      <c r="M652" s="14">
        <v>2</v>
      </c>
      <c r="N652" s="14">
        <v>216</v>
      </c>
      <c r="O652" s="14">
        <v>863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  <c r="Z652" s="14" t="s">
        <v>17</v>
      </c>
      <c r="AA652" s="14" t="s">
        <v>17</v>
      </c>
      <c r="AB652" s="14" t="s">
        <v>17</v>
      </c>
      <c r="AC652" s="14" t="s">
        <v>17</v>
      </c>
      <c r="AD652" s="14" t="s">
        <v>17</v>
      </c>
      <c r="AE652" s="14" t="s">
        <v>17</v>
      </c>
    </row>
    <row r="653" spans="1:31">
      <c r="A653" t="s">
        <v>109</v>
      </c>
      <c r="B653" t="s">
        <v>130</v>
      </c>
      <c r="C653" s="216" t="s">
        <v>223</v>
      </c>
      <c r="D653" s="216" t="s">
        <v>223</v>
      </c>
      <c r="E653">
        <v>1983</v>
      </c>
      <c r="F653">
        <v>3</v>
      </c>
      <c r="G653">
        <v>5</v>
      </c>
      <c r="H653">
        <v>51.79</v>
      </c>
      <c r="I653">
        <v>2.1107</v>
      </c>
      <c r="J653" s="14">
        <v>3094</v>
      </c>
      <c r="K653" s="14">
        <v>3535</v>
      </c>
      <c r="L653" s="14">
        <v>5</v>
      </c>
      <c r="M653" s="14">
        <v>2</v>
      </c>
      <c r="N653" s="14">
        <v>234</v>
      </c>
      <c r="O653" s="14">
        <v>776</v>
      </c>
      <c r="P653" s="14" t="s">
        <v>17</v>
      </c>
      <c r="Q653" s="14" t="s">
        <v>17</v>
      </c>
      <c r="R653" s="14" t="s">
        <v>17</v>
      </c>
      <c r="S653" s="14">
        <v>6.6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  <c r="Z653" s="14" t="s">
        <v>17</v>
      </c>
      <c r="AA653" s="14" t="s">
        <v>17</v>
      </c>
      <c r="AB653" s="14" t="s">
        <v>17</v>
      </c>
      <c r="AC653" s="14" t="s">
        <v>17</v>
      </c>
      <c r="AD653" s="14" t="s">
        <v>17</v>
      </c>
      <c r="AE653" s="14" t="s">
        <v>17</v>
      </c>
    </row>
    <row r="654" spans="1:31">
      <c r="A654" t="s">
        <v>109</v>
      </c>
      <c r="B654" t="s">
        <v>130</v>
      </c>
      <c r="C654" s="216" t="s">
        <v>223</v>
      </c>
      <c r="D654" s="216" t="s">
        <v>223</v>
      </c>
      <c r="E654">
        <v>1983</v>
      </c>
      <c r="F654">
        <v>3</v>
      </c>
      <c r="G654">
        <v>6</v>
      </c>
      <c r="H654">
        <v>45.37</v>
      </c>
      <c r="I654">
        <v>2.2429000000000001</v>
      </c>
      <c r="J654" s="14">
        <v>3402</v>
      </c>
      <c r="K654" s="14">
        <v>4004</v>
      </c>
      <c r="L654" s="14">
        <v>4.9000000000000004</v>
      </c>
      <c r="M654" s="14">
        <v>1</v>
      </c>
      <c r="N654" s="14">
        <v>203</v>
      </c>
      <c r="O654" s="14">
        <v>807</v>
      </c>
      <c r="P654" s="14" t="s">
        <v>17</v>
      </c>
      <c r="Q654" s="14" t="s">
        <v>17</v>
      </c>
      <c r="R654" s="14" t="s">
        <v>17</v>
      </c>
      <c r="S654" s="14">
        <v>6.4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  <c r="Z654" s="14" t="s">
        <v>17</v>
      </c>
      <c r="AA654" s="14" t="s">
        <v>17</v>
      </c>
      <c r="AB654" s="14" t="s">
        <v>17</v>
      </c>
      <c r="AC654" s="14" t="s">
        <v>17</v>
      </c>
      <c r="AD654" s="14" t="s">
        <v>17</v>
      </c>
      <c r="AE654" s="14" t="s">
        <v>17</v>
      </c>
    </row>
    <row r="655" spans="1:31">
      <c r="A655" t="s">
        <v>109</v>
      </c>
      <c r="B655" t="s">
        <v>130</v>
      </c>
      <c r="C655" s="216" t="s">
        <v>223</v>
      </c>
      <c r="D655" s="216" t="s">
        <v>223</v>
      </c>
      <c r="E655">
        <v>1983</v>
      </c>
      <c r="F655">
        <v>3</v>
      </c>
      <c r="G655">
        <v>7</v>
      </c>
      <c r="H655">
        <v>33.64</v>
      </c>
      <c r="I655">
        <v>2.6528</v>
      </c>
      <c r="J655" s="14">
        <v>3458</v>
      </c>
      <c r="K655" s="14">
        <v>3948</v>
      </c>
      <c r="L655" s="14">
        <v>4.8</v>
      </c>
      <c r="M655" s="14">
        <v>3</v>
      </c>
      <c r="N655" s="14">
        <v>183</v>
      </c>
      <c r="O655" s="14">
        <v>777</v>
      </c>
      <c r="P655" s="14" t="s">
        <v>17</v>
      </c>
      <c r="Q655" s="14" t="s">
        <v>17</v>
      </c>
      <c r="R655" s="14" t="s">
        <v>17</v>
      </c>
      <c r="S655" s="14">
        <v>6.5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  <c r="Z655" s="14" t="s">
        <v>17</v>
      </c>
      <c r="AA655" s="14" t="s">
        <v>17</v>
      </c>
      <c r="AB655" s="14" t="s">
        <v>17</v>
      </c>
      <c r="AC655" s="14" t="s">
        <v>17</v>
      </c>
      <c r="AD655" s="14" t="s">
        <v>17</v>
      </c>
      <c r="AE655" s="14" t="s">
        <v>17</v>
      </c>
    </row>
    <row r="656" spans="1:31">
      <c r="A656" t="s">
        <v>109</v>
      </c>
      <c r="B656" t="s">
        <v>130</v>
      </c>
      <c r="C656" s="216" t="s">
        <v>223</v>
      </c>
      <c r="D656" s="216" t="s">
        <v>223</v>
      </c>
      <c r="E656">
        <v>1983</v>
      </c>
      <c r="F656">
        <v>3</v>
      </c>
      <c r="G656">
        <v>8</v>
      </c>
      <c r="H656">
        <v>50.34</v>
      </c>
      <c r="I656">
        <v>2.2766999999999999</v>
      </c>
      <c r="J656" s="14">
        <v>2800</v>
      </c>
      <c r="K656" s="14">
        <v>3094</v>
      </c>
      <c r="L656" s="14">
        <v>5</v>
      </c>
      <c r="M656" s="14">
        <v>3</v>
      </c>
      <c r="N656" s="14">
        <v>104</v>
      </c>
      <c r="O656" s="14">
        <v>896</v>
      </c>
      <c r="P656" s="14" t="s">
        <v>17</v>
      </c>
      <c r="Q656" s="14" t="s">
        <v>17</v>
      </c>
      <c r="R656" s="14" t="s">
        <v>17</v>
      </c>
      <c r="S656" s="14">
        <v>6.6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  <c r="Z656" s="14" t="s">
        <v>17</v>
      </c>
      <c r="AA656" s="14" t="s">
        <v>17</v>
      </c>
      <c r="AB656" s="14" t="s">
        <v>17</v>
      </c>
      <c r="AC656" s="14" t="s">
        <v>17</v>
      </c>
      <c r="AD656" s="14" t="s">
        <v>17</v>
      </c>
      <c r="AE656" s="14" t="s">
        <v>17</v>
      </c>
    </row>
    <row r="657" spans="1:31">
      <c r="A657" t="s">
        <v>109</v>
      </c>
      <c r="B657" t="s">
        <v>130</v>
      </c>
      <c r="C657" s="216" t="s">
        <v>223</v>
      </c>
      <c r="D657" s="216" t="s">
        <v>223</v>
      </c>
      <c r="E657">
        <v>1983</v>
      </c>
      <c r="F657">
        <v>3</v>
      </c>
      <c r="G657">
        <v>9</v>
      </c>
      <c r="H657">
        <v>50.7</v>
      </c>
      <c r="I657">
        <v>2.1175000000000002</v>
      </c>
      <c r="J657" s="14">
        <v>2940</v>
      </c>
      <c r="K657" s="14">
        <v>3696</v>
      </c>
      <c r="L657" s="14">
        <v>5</v>
      </c>
      <c r="M657" s="14">
        <v>1</v>
      </c>
      <c r="N657" s="14">
        <v>180</v>
      </c>
      <c r="O657" s="14">
        <v>822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  <c r="Z657" s="14" t="s">
        <v>17</v>
      </c>
      <c r="AA657" s="14" t="s">
        <v>17</v>
      </c>
      <c r="AB657" s="14" t="s">
        <v>17</v>
      </c>
      <c r="AC657" s="14" t="s">
        <v>17</v>
      </c>
      <c r="AD657" s="14" t="s">
        <v>17</v>
      </c>
      <c r="AE657" s="14" t="s">
        <v>17</v>
      </c>
    </row>
    <row r="658" spans="1:31">
      <c r="A658" t="s">
        <v>109</v>
      </c>
      <c r="B658" t="s">
        <v>130</v>
      </c>
      <c r="C658" s="216" t="s">
        <v>223</v>
      </c>
      <c r="D658" s="216" t="s">
        <v>223</v>
      </c>
      <c r="E658">
        <v>1983</v>
      </c>
      <c r="F658">
        <v>3</v>
      </c>
      <c r="G658">
        <v>10</v>
      </c>
      <c r="H658">
        <v>51.67</v>
      </c>
      <c r="I658">
        <v>2.1208999999999998</v>
      </c>
      <c r="J658" s="14">
        <v>3374</v>
      </c>
      <c r="K658" s="14">
        <v>3766</v>
      </c>
      <c r="L658" s="14">
        <v>5</v>
      </c>
      <c r="M658" s="14">
        <v>2</v>
      </c>
      <c r="N658" s="14">
        <v>208</v>
      </c>
      <c r="O658" s="14">
        <v>877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  <c r="Z658" s="14" t="s">
        <v>17</v>
      </c>
      <c r="AA658" s="14" t="s">
        <v>17</v>
      </c>
      <c r="AB658" s="14" t="s">
        <v>17</v>
      </c>
      <c r="AC658" s="14" t="s">
        <v>17</v>
      </c>
      <c r="AD658" s="14" t="s">
        <v>17</v>
      </c>
      <c r="AE658" s="14" t="s">
        <v>17</v>
      </c>
    </row>
    <row r="659" spans="1:31">
      <c r="A659" t="s">
        <v>109</v>
      </c>
      <c r="B659" t="s">
        <v>130</v>
      </c>
      <c r="C659" s="216" t="s">
        <v>223</v>
      </c>
      <c r="D659" s="216" t="s">
        <v>223</v>
      </c>
      <c r="E659">
        <v>1983</v>
      </c>
      <c r="F659">
        <v>3</v>
      </c>
      <c r="G659">
        <v>11</v>
      </c>
      <c r="H659">
        <v>53.24</v>
      </c>
      <c r="I659">
        <v>1.9683999999999999</v>
      </c>
      <c r="J659" s="14">
        <v>3164</v>
      </c>
      <c r="K659" s="14">
        <v>3605</v>
      </c>
      <c r="L659" s="14">
        <v>4.9000000000000004</v>
      </c>
      <c r="M659" s="14">
        <v>2</v>
      </c>
      <c r="N659" s="14">
        <v>318</v>
      </c>
      <c r="O659" s="14">
        <v>930</v>
      </c>
      <c r="P659" s="14" t="s">
        <v>17</v>
      </c>
      <c r="Q659" s="14" t="s">
        <v>17</v>
      </c>
      <c r="R659" s="14" t="s">
        <v>17</v>
      </c>
      <c r="S659" s="14">
        <v>6.5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  <c r="Z659" s="14" t="s">
        <v>17</v>
      </c>
      <c r="AA659" s="14" t="s">
        <v>17</v>
      </c>
      <c r="AB659" s="14" t="s">
        <v>17</v>
      </c>
      <c r="AC659" s="14" t="s">
        <v>17</v>
      </c>
      <c r="AD659" s="14" t="s">
        <v>17</v>
      </c>
      <c r="AE659" s="14" t="s">
        <v>17</v>
      </c>
    </row>
    <row r="660" spans="1:31">
      <c r="A660" t="s">
        <v>109</v>
      </c>
      <c r="B660" t="s">
        <v>130</v>
      </c>
      <c r="C660" s="216" t="s">
        <v>223</v>
      </c>
      <c r="D660" s="216" t="s">
        <v>223</v>
      </c>
      <c r="E660">
        <v>1983</v>
      </c>
      <c r="F660">
        <v>3</v>
      </c>
      <c r="G660">
        <v>12</v>
      </c>
      <c r="H660">
        <v>49.37</v>
      </c>
      <c r="I660">
        <v>2.0937999999999999</v>
      </c>
      <c r="J660" s="14">
        <v>3374</v>
      </c>
      <c r="K660" s="14">
        <v>3143</v>
      </c>
      <c r="L660" s="14">
        <v>5.0999999999999996</v>
      </c>
      <c r="M660" s="14">
        <v>1</v>
      </c>
      <c r="N660" s="14">
        <v>223</v>
      </c>
      <c r="O660" s="14">
        <v>660</v>
      </c>
      <c r="P660" s="14" t="s">
        <v>17</v>
      </c>
      <c r="Q660" s="14" t="s">
        <v>17</v>
      </c>
      <c r="R660" s="14" t="s">
        <v>17</v>
      </c>
      <c r="S660" s="14">
        <v>6.6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  <c r="Z660" s="14" t="s">
        <v>17</v>
      </c>
      <c r="AA660" s="14" t="s">
        <v>17</v>
      </c>
      <c r="AB660" s="14" t="s">
        <v>17</v>
      </c>
      <c r="AC660" s="14" t="s">
        <v>17</v>
      </c>
      <c r="AD660" s="14" t="s">
        <v>17</v>
      </c>
      <c r="AE660" s="14" t="s">
        <v>17</v>
      </c>
    </row>
    <row r="661" spans="1:31">
      <c r="A661" t="s">
        <v>109</v>
      </c>
      <c r="B661" t="s">
        <v>130</v>
      </c>
      <c r="C661" s="216" t="s">
        <v>223</v>
      </c>
      <c r="D661" s="216" t="s">
        <v>223</v>
      </c>
      <c r="E661">
        <v>1983</v>
      </c>
      <c r="F661">
        <v>3</v>
      </c>
      <c r="G661">
        <v>13</v>
      </c>
      <c r="H661">
        <v>31.1</v>
      </c>
      <c r="I661">
        <v>2.3479000000000001</v>
      </c>
      <c r="J661" s="14">
        <v>3878</v>
      </c>
      <c r="K661" s="14">
        <v>3759</v>
      </c>
      <c r="L661" s="14">
        <v>4.9000000000000004</v>
      </c>
      <c r="M661" s="14">
        <v>5</v>
      </c>
      <c r="N661" s="14">
        <v>313</v>
      </c>
      <c r="O661" s="14">
        <v>863</v>
      </c>
      <c r="P661" s="14" t="s">
        <v>17</v>
      </c>
      <c r="Q661" s="14" t="s">
        <v>17</v>
      </c>
      <c r="R661" s="14" t="s">
        <v>17</v>
      </c>
      <c r="S661" s="14">
        <v>6.5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  <c r="Z661" s="14" t="s">
        <v>17</v>
      </c>
      <c r="AA661" s="14" t="s">
        <v>17</v>
      </c>
      <c r="AB661" s="14" t="s">
        <v>17</v>
      </c>
      <c r="AC661" s="14" t="s">
        <v>17</v>
      </c>
      <c r="AD661" s="14" t="s">
        <v>17</v>
      </c>
      <c r="AE661" s="14" t="s">
        <v>17</v>
      </c>
    </row>
    <row r="662" spans="1:31">
      <c r="A662" t="s">
        <v>109</v>
      </c>
      <c r="B662" t="s">
        <v>130</v>
      </c>
      <c r="C662" s="216" t="s">
        <v>223</v>
      </c>
      <c r="D662" s="216" t="s">
        <v>223</v>
      </c>
      <c r="E662">
        <v>1983</v>
      </c>
      <c r="F662">
        <v>3</v>
      </c>
      <c r="G662">
        <v>14</v>
      </c>
      <c r="H662">
        <v>52.03</v>
      </c>
      <c r="I662">
        <v>2.0598999999999998</v>
      </c>
      <c r="J662" s="14">
        <v>3024</v>
      </c>
      <c r="K662" s="14">
        <v>3430</v>
      </c>
      <c r="L662" s="14">
        <v>5</v>
      </c>
      <c r="M662" s="14">
        <v>0</v>
      </c>
      <c r="N662" s="14">
        <v>134</v>
      </c>
      <c r="O662" s="14">
        <v>759</v>
      </c>
      <c r="P662" s="14" t="s">
        <v>17</v>
      </c>
      <c r="Q662" s="14" t="s">
        <v>17</v>
      </c>
      <c r="R662" s="14" t="s">
        <v>17</v>
      </c>
      <c r="S662" s="14">
        <v>6.6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  <c r="Z662" s="14" t="s">
        <v>17</v>
      </c>
      <c r="AA662" s="14" t="s">
        <v>17</v>
      </c>
      <c r="AB662" s="14" t="s">
        <v>17</v>
      </c>
      <c r="AC662" s="14" t="s">
        <v>17</v>
      </c>
      <c r="AD662" s="14" t="s">
        <v>17</v>
      </c>
      <c r="AE662" s="14" t="s">
        <v>17</v>
      </c>
    </row>
    <row r="663" spans="1:31">
      <c r="A663" t="s">
        <v>109</v>
      </c>
      <c r="B663" t="s">
        <v>130</v>
      </c>
      <c r="C663" s="216" t="s">
        <v>223</v>
      </c>
      <c r="D663" s="216" t="s">
        <v>223</v>
      </c>
      <c r="E663">
        <v>1983</v>
      </c>
      <c r="F663">
        <v>4</v>
      </c>
      <c r="G663">
        <v>1</v>
      </c>
      <c r="H663">
        <v>40.049999999999997</v>
      </c>
      <c r="I663">
        <v>1.9582999999999999</v>
      </c>
      <c r="J663" s="14">
        <v>3486</v>
      </c>
      <c r="K663" s="14">
        <v>4305</v>
      </c>
      <c r="L663" s="14">
        <v>5.2</v>
      </c>
      <c r="M663" s="14">
        <v>0</v>
      </c>
      <c r="N663" s="14">
        <v>78</v>
      </c>
      <c r="O663" s="14">
        <v>670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  <c r="Z663" s="14" t="s">
        <v>17</v>
      </c>
      <c r="AA663" s="14" t="s">
        <v>17</v>
      </c>
      <c r="AB663" s="14" t="s">
        <v>17</v>
      </c>
      <c r="AC663" s="14" t="s">
        <v>17</v>
      </c>
      <c r="AD663" s="14" t="s">
        <v>17</v>
      </c>
      <c r="AE663" s="14" t="s">
        <v>17</v>
      </c>
    </row>
    <row r="664" spans="1:31">
      <c r="A664" t="s">
        <v>109</v>
      </c>
      <c r="B664" t="s">
        <v>130</v>
      </c>
      <c r="C664" s="216" t="s">
        <v>223</v>
      </c>
      <c r="D664" s="216" t="s">
        <v>223</v>
      </c>
      <c r="E664">
        <v>1983</v>
      </c>
      <c r="F664">
        <v>4</v>
      </c>
      <c r="G664">
        <v>2</v>
      </c>
      <c r="H664">
        <v>38.96</v>
      </c>
      <c r="I664">
        <v>1.9988999999999999</v>
      </c>
      <c r="J664" s="14">
        <v>3976</v>
      </c>
      <c r="K664" s="14">
        <v>4137</v>
      </c>
      <c r="L664" s="14">
        <v>5.3</v>
      </c>
      <c r="M664" s="14">
        <v>0</v>
      </c>
      <c r="N664" s="14">
        <v>211</v>
      </c>
      <c r="O664" s="14">
        <v>826</v>
      </c>
      <c r="P664" s="14" t="s">
        <v>17</v>
      </c>
      <c r="Q664" s="14" t="s">
        <v>17</v>
      </c>
      <c r="R664" s="14" t="s">
        <v>17</v>
      </c>
      <c r="S664" s="14">
        <v>6.7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  <c r="Z664" s="14" t="s">
        <v>17</v>
      </c>
      <c r="AA664" s="14" t="s">
        <v>17</v>
      </c>
      <c r="AB664" s="14" t="s">
        <v>17</v>
      </c>
      <c r="AC664" s="14" t="s">
        <v>17</v>
      </c>
      <c r="AD664" s="14" t="s">
        <v>17</v>
      </c>
      <c r="AE664" s="14" t="s">
        <v>17</v>
      </c>
    </row>
    <row r="665" spans="1:31">
      <c r="A665" t="s">
        <v>109</v>
      </c>
      <c r="B665" t="s">
        <v>130</v>
      </c>
      <c r="C665" s="216" t="s">
        <v>223</v>
      </c>
      <c r="D665" s="216" t="s">
        <v>223</v>
      </c>
      <c r="E665">
        <v>1983</v>
      </c>
      <c r="F665">
        <v>4</v>
      </c>
      <c r="G665">
        <v>3</v>
      </c>
      <c r="H665">
        <v>51.06</v>
      </c>
      <c r="I665">
        <v>1.9413</v>
      </c>
      <c r="J665" s="14">
        <v>3248</v>
      </c>
      <c r="K665" s="14">
        <v>4179</v>
      </c>
      <c r="L665" s="14">
        <v>5.0999999999999996</v>
      </c>
      <c r="M665" s="14">
        <v>0</v>
      </c>
      <c r="N665" s="14">
        <v>225</v>
      </c>
      <c r="O665" s="14">
        <v>781</v>
      </c>
      <c r="P665" s="14" t="s">
        <v>17</v>
      </c>
      <c r="Q665" s="14" t="s">
        <v>17</v>
      </c>
      <c r="R665" s="14" t="s">
        <v>17</v>
      </c>
      <c r="S665" s="14">
        <v>6.6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  <c r="Z665" s="14" t="s">
        <v>17</v>
      </c>
      <c r="AA665" s="14" t="s">
        <v>17</v>
      </c>
      <c r="AB665" s="14" t="s">
        <v>17</v>
      </c>
      <c r="AC665" s="14" t="s">
        <v>17</v>
      </c>
      <c r="AD665" s="14" t="s">
        <v>17</v>
      </c>
      <c r="AE665" s="14" t="s">
        <v>17</v>
      </c>
    </row>
    <row r="666" spans="1:31">
      <c r="A666" t="s">
        <v>109</v>
      </c>
      <c r="B666" t="s">
        <v>130</v>
      </c>
      <c r="C666" s="216" t="s">
        <v>223</v>
      </c>
      <c r="D666" s="216" t="s">
        <v>223</v>
      </c>
      <c r="E666">
        <v>1983</v>
      </c>
      <c r="F666">
        <v>4</v>
      </c>
      <c r="G666">
        <v>4</v>
      </c>
      <c r="H666">
        <v>53.72</v>
      </c>
      <c r="I666">
        <v>1.9718</v>
      </c>
      <c r="J666" s="14">
        <v>3290</v>
      </c>
      <c r="K666" s="14">
        <v>4060</v>
      </c>
      <c r="L666" s="14">
        <v>5</v>
      </c>
      <c r="M666" s="14">
        <v>1</v>
      </c>
      <c r="N666" s="14">
        <v>212</v>
      </c>
      <c r="O666" s="14">
        <v>828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  <c r="Z666" s="14" t="s">
        <v>17</v>
      </c>
      <c r="AA666" s="14" t="s">
        <v>17</v>
      </c>
      <c r="AB666" s="14" t="s">
        <v>17</v>
      </c>
      <c r="AC666" s="14" t="s">
        <v>17</v>
      </c>
      <c r="AD666" s="14" t="s">
        <v>17</v>
      </c>
      <c r="AE666" s="14" t="s">
        <v>17</v>
      </c>
    </row>
    <row r="667" spans="1:31">
      <c r="A667" t="s">
        <v>109</v>
      </c>
      <c r="B667" t="s">
        <v>130</v>
      </c>
      <c r="C667" s="216" t="s">
        <v>223</v>
      </c>
      <c r="D667" s="216" t="s">
        <v>223</v>
      </c>
      <c r="E667">
        <v>1983</v>
      </c>
      <c r="F667">
        <v>4</v>
      </c>
      <c r="G667">
        <v>5</v>
      </c>
      <c r="H667">
        <v>48.64</v>
      </c>
      <c r="I667">
        <v>2.1175000000000002</v>
      </c>
      <c r="J667" s="14">
        <v>3276</v>
      </c>
      <c r="K667" s="14">
        <v>4053</v>
      </c>
      <c r="L667" s="14">
        <v>4.8</v>
      </c>
      <c r="M667" s="14">
        <v>2</v>
      </c>
      <c r="N667" s="14">
        <v>251</v>
      </c>
      <c r="O667" s="14">
        <v>967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  <c r="Z667" s="14" t="s">
        <v>17</v>
      </c>
      <c r="AA667" s="14" t="s">
        <v>17</v>
      </c>
      <c r="AB667" s="14" t="s">
        <v>17</v>
      </c>
      <c r="AC667" s="14" t="s">
        <v>17</v>
      </c>
      <c r="AD667" s="14" t="s">
        <v>17</v>
      </c>
      <c r="AE667" s="14" t="s">
        <v>17</v>
      </c>
    </row>
    <row r="668" spans="1:31">
      <c r="A668" t="s">
        <v>109</v>
      </c>
      <c r="B668" t="s">
        <v>130</v>
      </c>
      <c r="C668" s="216" t="s">
        <v>223</v>
      </c>
      <c r="D668" s="216" t="s">
        <v>223</v>
      </c>
      <c r="E668">
        <v>1983</v>
      </c>
      <c r="F668">
        <v>4</v>
      </c>
      <c r="G668">
        <v>6</v>
      </c>
      <c r="H668">
        <v>47.67</v>
      </c>
      <c r="I668">
        <v>2.3071999999999999</v>
      </c>
      <c r="J668" s="14">
        <v>2996</v>
      </c>
      <c r="K668" s="14">
        <v>3871</v>
      </c>
      <c r="L668" s="14">
        <v>4.8</v>
      </c>
      <c r="M668" s="14">
        <v>0</v>
      </c>
      <c r="N668" s="14">
        <v>254</v>
      </c>
      <c r="O668" s="14">
        <v>932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  <c r="Z668" s="14" t="s">
        <v>17</v>
      </c>
      <c r="AA668" s="14" t="s">
        <v>17</v>
      </c>
      <c r="AB668" s="14" t="s">
        <v>17</v>
      </c>
      <c r="AC668" s="14" t="s">
        <v>17</v>
      </c>
      <c r="AD668" s="14" t="s">
        <v>17</v>
      </c>
      <c r="AE668" s="14" t="s">
        <v>17</v>
      </c>
    </row>
    <row r="669" spans="1:31">
      <c r="A669" t="s">
        <v>109</v>
      </c>
      <c r="B669" t="s">
        <v>130</v>
      </c>
      <c r="C669" s="216" t="s">
        <v>223</v>
      </c>
      <c r="D669" s="216" t="s">
        <v>223</v>
      </c>
      <c r="E669">
        <v>1983</v>
      </c>
      <c r="F669">
        <v>4</v>
      </c>
      <c r="G669">
        <v>7</v>
      </c>
      <c r="H669">
        <v>45.01</v>
      </c>
      <c r="I669">
        <v>2.4529000000000001</v>
      </c>
      <c r="J669" s="14">
        <v>3276</v>
      </c>
      <c r="K669" s="14">
        <v>4018</v>
      </c>
      <c r="L669" s="14">
        <v>4.7</v>
      </c>
      <c r="M669" s="14">
        <v>1</v>
      </c>
      <c r="N669" s="14">
        <v>110</v>
      </c>
      <c r="O669" s="14">
        <v>711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  <c r="Z669" s="14" t="s">
        <v>17</v>
      </c>
      <c r="AA669" s="14" t="s">
        <v>17</v>
      </c>
      <c r="AB669" s="14" t="s">
        <v>17</v>
      </c>
      <c r="AC669" s="14" t="s">
        <v>17</v>
      </c>
      <c r="AD669" s="14" t="s">
        <v>17</v>
      </c>
      <c r="AE669" s="14" t="s">
        <v>17</v>
      </c>
    </row>
    <row r="670" spans="1:31">
      <c r="A670" t="s">
        <v>109</v>
      </c>
      <c r="B670" t="s">
        <v>130</v>
      </c>
      <c r="C670" s="216" t="s">
        <v>223</v>
      </c>
      <c r="D670" s="216" t="s">
        <v>223</v>
      </c>
      <c r="E670">
        <v>1983</v>
      </c>
      <c r="F670">
        <v>4</v>
      </c>
      <c r="G670">
        <v>8</v>
      </c>
      <c r="H670">
        <v>39.93</v>
      </c>
      <c r="I670">
        <v>2.2021999999999999</v>
      </c>
      <c r="J670" s="14">
        <v>2674</v>
      </c>
      <c r="K670" s="14">
        <v>3395</v>
      </c>
      <c r="L670" s="14">
        <v>4.8</v>
      </c>
      <c r="M670" s="14">
        <v>0</v>
      </c>
      <c r="N670" s="14">
        <v>100</v>
      </c>
      <c r="O670" s="14">
        <v>826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  <c r="Z670" s="14" t="s">
        <v>17</v>
      </c>
      <c r="AA670" s="14" t="s">
        <v>17</v>
      </c>
      <c r="AB670" s="14" t="s">
        <v>17</v>
      </c>
      <c r="AC670" s="14" t="s">
        <v>17</v>
      </c>
      <c r="AD670" s="14" t="s">
        <v>17</v>
      </c>
      <c r="AE670" s="14" t="s">
        <v>17</v>
      </c>
    </row>
    <row r="671" spans="1:31">
      <c r="A671" t="s">
        <v>109</v>
      </c>
      <c r="B671" t="s">
        <v>130</v>
      </c>
      <c r="C671" s="216" t="s">
        <v>223</v>
      </c>
      <c r="D671" s="216" t="s">
        <v>223</v>
      </c>
      <c r="E671">
        <v>1983</v>
      </c>
      <c r="F671">
        <v>4</v>
      </c>
      <c r="G671">
        <v>9</v>
      </c>
      <c r="H671">
        <v>50.21</v>
      </c>
      <c r="I671">
        <v>2.3037999999999998</v>
      </c>
      <c r="J671" s="14">
        <v>3584</v>
      </c>
      <c r="K671" s="14">
        <v>3577</v>
      </c>
      <c r="L671" s="14">
        <v>4.9000000000000004</v>
      </c>
      <c r="M671" s="14">
        <v>0</v>
      </c>
      <c r="N671" s="14">
        <v>176</v>
      </c>
      <c r="O671" s="14">
        <v>828</v>
      </c>
      <c r="P671" s="14" t="s">
        <v>17</v>
      </c>
      <c r="Q671" s="14" t="s">
        <v>17</v>
      </c>
      <c r="R671" s="14" t="s">
        <v>17</v>
      </c>
      <c r="S671" s="14">
        <v>6.5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  <c r="Z671" s="14" t="s">
        <v>17</v>
      </c>
      <c r="AA671" s="14" t="s">
        <v>17</v>
      </c>
      <c r="AB671" s="14" t="s">
        <v>17</v>
      </c>
      <c r="AC671" s="14" t="s">
        <v>17</v>
      </c>
      <c r="AD671" s="14" t="s">
        <v>17</v>
      </c>
      <c r="AE671" s="14" t="s">
        <v>17</v>
      </c>
    </row>
    <row r="672" spans="1:31">
      <c r="A672" t="s">
        <v>109</v>
      </c>
      <c r="B672" t="s">
        <v>130</v>
      </c>
      <c r="C672" s="216" t="s">
        <v>223</v>
      </c>
      <c r="D672" s="216" t="s">
        <v>223</v>
      </c>
      <c r="E672">
        <v>1983</v>
      </c>
      <c r="F672">
        <v>4</v>
      </c>
      <c r="G672">
        <v>10</v>
      </c>
      <c r="H672">
        <v>49.49</v>
      </c>
      <c r="I672">
        <v>2.2225000000000001</v>
      </c>
      <c r="J672" s="14">
        <v>4102</v>
      </c>
      <c r="K672" s="14">
        <v>4214</v>
      </c>
      <c r="L672" s="14">
        <v>5</v>
      </c>
      <c r="M672" s="14">
        <v>1</v>
      </c>
      <c r="N672" s="14">
        <v>247</v>
      </c>
      <c r="O672" s="14">
        <v>914</v>
      </c>
      <c r="P672" s="14" t="s">
        <v>17</v>
      </c>
      <c r="Q672" s="14" t="s">
        <v>17</v>
      </c>
      <c r="R672" s="14" t="s">
        <v>17</v>
      </c>
      <c r="S672" s="14">
        <v>6.6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  <c r="Z672" s="14" t="s">
        <v>17</v>
      </c>
      <c r="AA672" s="14" t="s">
        <v>17</v>
      </c>
      <c r="AB672" s="14" t="s">
        <v>17</v>
      </c>
      <c r="AC672" s="14" t="s">
        <v>17</v>
      </c>
      <c r="AD672" s="14" t="s">
        <v>17</v>
      </c>
      <c r="AE672" s="14" t="s">
        <v>17</v>
      </c>
    </row>
    <row r="673" spans="1:31">
      <c r="A673" t="s">
        <v>109</v>
      </c>
      <c r="B673" t="s">
        <v>130</v>
      </c>
      <c r="C673" s="216" t="s">
        <v>223</v>
      </c>
      <c r="D673" s="216" t="s">
        <v>223</v>
      </c>
      <c r="E673">
        <v>1983</v>
      </c>
      <c r="F673">
        <v>4</v>
      </c>
      <c r="G673">
        <v>11</v>
      </c>
      <c r="H673">
        <v>46.1</v>
      </c>
      <c r="I673">
        <v>2.1343999999999999</v>
      </c>
      <c r="J673" s="14">
        <v>3486</v>
      </c>
      <c r="K673" s="14">
        <v>3815</v>
      </c>
      <c r="L673" s="14">
        <v>4.9000000000000004</v>
      </c>
      <c r="M673" s="14">
        <v>0</v>
      </c>
      <c r="N673" s="14">
        <v>256</v>
      </c>
      <c r="O673" s="14">
        <v>767</v>
      </c>
      <c r="P673" s="14" t="s">
        <v>17</v>
      </c>
      <c r="Q673" s="14" t="s">
        <v>17</v>
      </c>
      <c r="R673" s="14" t="s">
        <v>17</v>
      </c>
      <c r="S673" s="14">
        <v>6.5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  <c r="Z673" s="14" t="s">
        <v>17</v>
      </c>
      <c r="AA673" s="14" t="s">
        <v>17</v>
      </c>
      <c r="AB673" s="14" t="s">
        <v>17</v>
      </c>
      <c r="AC673" s="14" t="s">
        <v>17</v>
      </c>
      <c r="AD673" s="14" t="s">
        <v>17</v>
      </c>
      <c r="AE673" s="14" t="s">
        <v>17</v>
      </c>
    </row>
    <row r="674" spans="1:31">
      <c r="A674" t="s">
        <v>109</v>
      </c>
      <c r="B674" t="s">
        <v>130</v>
      </c>
      <c r="C674" s="216" t="s">
        <v>223</v>
      </c>
      <c r="D674" s="216" t="s">
        <v>223</v>
      </c>
      <c r="E674">
        <v>1983</v>
      </c>
      <c r="F674">
        <v>4</v>
      </c>
      <c r="G674">
        <v>12</v>
      </c>
      <c r="H674">
        <v>47.92</v>
      </c>
      <c r="I674">
        <v>2.2429000000000001</v>
      </c>
      <c r="J674" s="14">
        <v>3836</v>
      </c>
      <c r="K674" s="14">
        <v>4935</v>
      </c>
      <c r="L674" s="14">
        <v>5</v>
      </c>
      <c r="M674" s="14">
        <v>0</v>
      </c>
      <c r="N674" s="14">
        <v>195</v>
      </c>
      <c r="O674" s="14">
        <v>574</v>
      </c>
      <c r="P674" s="14" t="s">
        <v>17</v>
      </c>
      <c r="Q674" s="14" t="s">
        <v>17</v>
      </c>
      <c r="R674" s="14" t="s">
        <v>17</v>
      </c>
      <c r="S674" s="14">
        <v>6.6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  <c r="Z674" s="14" t="s">
        <v>17</v>
      </c>
      <c r="AA674" s="14" t="s">
        <v>17</v>
      </c>
      <c r="AB674" s="14" t="s">
        <v>17</v>
      </c>
      <c r="AC674" s="14" t="s">
        <v>17</v>
      </c>
      <c r="AD674" s="14" t="s">
        <v>17</v>
      </c>
      <c r="AE674" s="14" t="s">
        <v>17</v>
      </c>
    </row>
    <row r="675" spans="1:31">
      <c r="A675" t="s">
        <v>109</v>
      </c>
      <c r="B675" t="s">
        <v>130</v>
      </c>
      <c r="C675" s="216" t="s">
        <v>223</v>
      </c>
      <c r="D675" s="216" t="s">
        <v>223</v>
      </c>
      <c r="E675">
        <v>1983</v>
      </c>
      <c r="F675">
        <v>4</v>
      </c>
      <c r="G675">
        <v>13</v>
      </c>
      <c r="H675">
        <v>33.880000000000003</v>
      </c>
      <c r="I675">
        <v>2.375</v>
      </c>
      <c r="J675" s="14">
        <v>2940</v>
      </c>
      <c r="K675" s="14">
        <v>4032</v>
      </c>
      <c r="L675" s="14">
        <v>4.7</v>
      </c>
      <c r="M675" s="14">
        <v>2</v>
      </c>
      <c r="N675" s="14">
        <v>308</v>
      </c>
      <c r="O675" s="14">
        <v>934</v>
      </c>
      <c r="P675" s="14" t="s">
        <v>17</v>
      </c>
      <c r="Q675" s="14" t="s">
        <v>17</v>
      </c>
      <c r="R675" s="14" t="s">
        <v>17</v>
      </c>
      <c r="S675" s="14">
        <v>6.3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  <c r="Z675" s="14" t="s">
        <v>17</v>
      </c>
      <c r="AA675" s="14" t="s">
        <v>17</v>
      </c>
      <c r="AB675" s="14" t="s">
        <v>17</v>
      </c>
      <c r="AC675" s="14" t="s">
        <v>17</v>
      </c>
      <c r="AD675" s="14" t="s">
        <v>17</v>
      </c>
      <c r="AE675" s="14" t="s">
        <v>17</v>
      </c>
    </row>
    <row r="676" spans="1:31">
      <c r="A676" t="s">
        <v>109</v>
      </c>
      <c r="B676" t="s">
        <v>130</v>
      </c>
      <c r="C676" s="216" t="s">
        <v>223</v>
      </c>
      <c r="D676" s="216" t="s">
        <v>223</v>
      </c>
      <c r="E676">
        <v>1983</v>
      </c>
      <c r="F676">
        <v>4</v>
      </c>
      <c r="G676">
        <v>14</v>
      </c>
      <c r="H676">
        <v>43.56</v>
      </c>
      <c r="I676">
        <v>2.3953000000000002</v>
      </c>
      <c r="J676" s="14">
        <v>3808</v>
      </c>
      <c r="K676" s="14">
        <v>3507</v>
      </c>
      <c r="L676" s="14">
        <v>4.9000000000000004</v>
      </c>
      <c r="M676" s="14">
        <v>0</v>
      </c>
      <c r="N676" s="14">
        <v>166</v>
      </c>
      <c r="O676" s="14">
        <v>792</v>
      </c>
      <c r="P676" s="14" t="s">
        <v>17</v>
      </c>
      <c r="Q676" s="14" t="s">
        <v>17</v>
      </c>
      <c r="R676" s="14" t="s">
        <v>17</v>
      </c>
      <c r="S676" s="14">
        <v>6.5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  <c r="Z676" s="14" t="s">
        <v>17</v>
      </c>
      <c r="AA676" s="14" t="s">
        <v>17</v>
      </c>
      <c r="AB676" s="14" t="s">
        <v>17</v>
      </c>
      <c r="AC676" s="14" t="s">
        <v>17</v>
      </c>
      <c r="AD676" s="14" t="s">
        <v>17</v>
      </c>
      <c r="AE676" s="14" t="s">
        <v>17</v>
      </c>
    </row>
    <row r="677" spans="1:31">
      <c r="A677" t="s">
        <v>109</v>
      </c>
      <c r="B677" t="s">
        <v>130</v>
      </c>
      <c r="C677" s="216" t="s">
        <v>223</v>
      </c>
      <c r="D677" s="216" t="s">
        <v>223</v>
      </c>
      <c r="E677">
        <v>1984</v>
      </c>
      <c r="F677">
        <v>1</v>
      </c>
      <c r="G677">
        <v>1</v>
      </c>
      <c r="H677">
        <v>29.77</v>
      </c>
      <c r="I677">
        <v>2.16</v>
      </c>
      <c r="J677" s="14">
        <v>4300</v>
      </c>
      <c r="K677" s="14">
        <v>3400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  <c r="Z677" s="14" t="s">
        <v>17</v>
      </c>
      <c r="AA677" s="14" t="s">
        <v>17</v>
      </c>
      <c r="AB677" s="14" t="s">
        <v>17</v>
      </c>
      <c r="AC677" s="14" t="s">
        <v>17</v>
      </c>
      <c r="AD677" s="14" t="s">
        <v>17</v>
      </c>
      <c r="AE677" s="14" t="s">
        <v>17</v>
      </c>
    </row>
    <row r="678" spans="1:31">
      <c r="A678" t="s">
        <v>109</v>
      </c>
      <c r="B678" t="s">
        <v>130</v>
      </c>
      <c r="C678" s="216" t="s">
        <v>223</v>
      </c>
      <c r="D678" s="216" t="s">
        <v>223</v>
      </c>
      <c r="E678">
        <v>1984</v>
      </c>
      <c r="F678">
        <v>1</v>
      </c>
      <c r="G678">
        <v>2</v>
      </c>
      <c r="H678">
        <v>31.1</v>
      </c>
      <c r="I678">
        <v>2.2000000000000002</v>
      </c>
      <c r="J678" s="14">
        <v>4100</v>
      </c>
      <c r="K678" s="14">
        <v>3300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  <c r="Z678" s="14" t="s">
        <v>17</v>
      </c>
      <c r="AA678" s="14" t="s">
        <v>17</v>
      </c>
      <c r="AB678" s="14" t="s">
        <v>17</v>
      </c>
      <c r="AC678" s="14" t="s">
        <v>17</v>
      </c>
      <c r="AD678" s="14" t="s">
        <v>17</v>
      </c>
      <c r="AE678" s="14" t="s">
        <v>17</v>
      </c>
    </row>
    <row r="679" spans="1:31">
      <c r="A679" t="s">
        <v>109</v>
      </c>
      <c r="B679" t="s">
        <v>130</v>
      </c>
      <c r="C679" s="216" t="s">
        <v>223</v>
      </c>
      <c r="D679" s="216" t="s">
        <v>223</v>
      </c>
      <c r="E679">
        <v>1984</v>
      </c>
      <c r="F679">
        <v>1</v>
      </c>
      <c r="G679">
        <v>3</v>
      </c>
      <c r="H679">
        <v>45.13</v>
      </c>
      <c r="I679">
        <v>2.0299999999999998</v>
      </c>
      <c r="J679" s="14">
        <v>3600</v>
      </c>
      <c r="K679" s="14">
        <v>3100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  <c r="Z679" s="14" t="s">
        <v>17</v>
      </c>
      <c r="AA679" s="14" t="s">
        <v>17</v>
      </c>
      <c r="AB679" s="14" t="s">
        <v>17</v>
      </c>
      <c r="AC679" s="14" t="s">
        <v>17</v>
      </c>
      <c r="AD679" s="14" t="s">
        <v>17</v>
      </c>
      <c r="AE679" s="14" t="s">
        <v>17</v>
      </c>
    </row>
    <row r="680" spans="1:31">
      <c r="A680" t="s">
        <v>109</v>
      </c>
      <c r="B680" t="s">
        <v>130</v>
      </c>
      <c r="C680" s="216" t="s">
        <v>223</v>
      </c>
      <c r="D680" s="216" t="s">
        <v>223</v>
      </c>
      <c r="E680">
        <v>1984</v>
      </c>
      <c r="F680">
        <v>1</v>
      </c>
      <c r="G680">
        <v>4</v>
      </c>
      <c r="H680">
        <v>36.54</v>
      </c>
      <c r="I680">
        <v>1.89</v>
      </c>
      <c r="J680" s="14">
        <v>3400</v>
      </c>
      <c r="K680" s="14">
        <v>2900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  <c r="Z680" s="14" t="s">
        <v>17</v>
      </c>
      <c r="AA680" s="14" t="s">
        <v>17</v>
      </c>
      <c r="AB680" s="14" t="s">
        <v>17</v>
      </c>
      <c r="AC680" s="14" t="s">
        <v>17</v>
      </c>
      <c r="AD680" s="14" t="s">
        <v>17</v>
      </c>
      <c r="AE680" s="14" t="s">
        <v>17</v>
      </c>
    </row>
    <row r="681" spans="1:31">
      <c r="A681" t="s">
        <v>109</v>
      </c>
      <c r="B681" t="s">
        <v>130</v>
      </c>
      <c r="C681" s="216" t="s">
        <v>223</v>
      </c>
      <c r="D681" s="216" t="s">
        <v>223</v>
      </c>
      <c r="E681">
        <v>1984</v>
      </c>
      <c r="F681">
        <v>1</v>
      </c>
      <c r="G681">
        <v>5</v>
      </c>
      <c r="H681">
        <v>45.5</v>
      </c>
      <c r="I681">
        <v>2.31</v>
      </c>
      <c r="J681" s="14">
        <v>3700</v>
      </c>
      <c r="K681" s="14">
        <v>3300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  <c r="Z681" s="14" t="s">
        <v>17</v>
      </c>
      <c r="AA681" s="14" t="s">
        <v>17</v>
      </c>
      <c r="AB681" s="14" t="s">
        <v>17</v>
      </c>
      <c r="AC681" s="14" t="s">
        <v>17</v>
      </c>
      <c r="AD681" s="14" t="s">
        <v>17</v>
      </c>
      <c r="AE681" s="14" t="s">
        <v>17</v>
      </c>
    </row>
    <row r="682" spans="1:31">
      <c r="A682" t="s">
        <v>109</v>
      </c>
      <c r="B682" t="s">
        <v>130</v>
      </c>
      <c r="C682" s="216" t="s">
        <v>223</v>
      </c>
      <c r="D682" s="216" t="s">
        <v>223</v>
      </c>
      <c r="E682">
        <v>1984</v>
      </c>
      <c r="F682">
        <v>1</v>
      </c>
      <c r="G682">
        <v>6</v>
      </c>
      <c r="H682">
        <v>42.35</v>
      </c>
      <c r="I682">
        <v>2.33</v>
      </c>
      <c r="J682" s="14">
        <v>4100</v>
      </c>
      <c r="K682" s="14">
        <v>3600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  <c r="Z682" s="14" t="s">
        <v>17</v>
      </c>
      <c r="AA682" s="14" t="s">
        <v>17</v>
      </c>
      <c r="AB682" s="14" t="s">
        <v>17</v>
      </c>
      <c r="AC682" s="14" t="s">
        <v>17</v>
      </c>
      <c r="AD682" s="14" t="s">
        <v>17</v>
      </c>
      <c r="AE682" s="14" t="s">
        <v>17</v>
      </c>
    </row>
    <row r="683" spans="1:31">
      <c r="A683" t="s">
        <v>109</v>
      </c>
      <c r="B683" t="s">
        <v>130</v>
      </c>
      <c r="C683" s="216" t="s">
        <v>223</v>
      </c>
      <c r="D683" s="216" t="s">
        <v>223</v>
      </c>
      <c r="E683">
        <v>1984</v>
      </c>
      <c r="F683">
        <v>1</v>
      </c>
      <c r="G683">
        <v>7</v>
      </c>
      <c r="H683">
        <v>42.23</v>
      </c>
      <c r="I683">
        <v>2.41</v>
      </c>
      <c r="J683" s="14">
        <v>3500</v>
      </c>
      <c r="K683" s="14">
        <v>3200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  <c r="Z683" s="14" t="s">
        <v>17</v>
      </c>
      <c r="AA683" s="14" t="s">
        <v>17</v>
      </c>
      <c r="AB683" s="14" t="s">
        <v>17</v>
      </c>
      <c r="AC683" s="14" t="s">
        <v>17</v>
      </c>
      <c r="AD683" s="14" t="s">
        <v>17</v>
      </c>
      <c r="AE683" s="14" t="s">
        <v>17</v>
      </c>
    </row>
    <row r="684" spans="1:31">
      <c r="A684" t="s">
        <v>109</v>
      </c>
      <c r="B684" t="s">
        <v>130</v>
      </c>
      <c r="C684" s="216" t="s">
        <v>223</v>
      </c>
      <c r="D684" s="216" t="s">
        <v>223</v>
      </c>
      <c r="E684">
        <v>1984</v>
      </c>
      <c r="F684">
        <v>1</v>
      </c>
      <c r="G684">
        <v>8</v>
      </c>
      <c r="H684">
        <v>31.1</v>
      </c>
      <c r="I684">
        <v>2.42</v>
      </c>
      <c r="J684" s="14">
        <v>2900</v>
      </c>
      <c r="K684" s="14">
        <v>3100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  <c r="Z684" s="14" t="s">
        <v>17</v>
      </c>
      <c r="AA684" s="14" t="s">
        <v>17</v>
      </c>
      <c r="AB684" s="14" t="s">
        <v>17</v>
      </c>
      <c r="AC684" s="14" t="s">
        <v>17</v>
      </c>
      <c r="AD684" s="14" t="s">
        <v>17</v>
      </c>
      <c r="AE684" s="14" t="s">
        <v>17</v>
      </c>
    </row>
    <row r="685" spans="1:31">
      <c r="A685" t="s">
        <v>109</v>
      </c>
      <c r="B685" t="s">
        <v>130</v>
      </c>
      <c r="C685" s="216" t="s">
        <v>223</v>
      </c>
      <c r="D685" s="216" t="s">
        <v>223</v>
      </c>
      <c r="E685">
        <v>1984</v>
      </c>
      <c r="F685">
        <v>1</v>
      </c>
      <c r="G685">
        <v>9</v>
      </c>
      <c r="H685">
        <v>40.9</v>
      </c>
      <c r="I685">
        <v>2.1800000000000002</v>
      </c>
      <c r="J685" s="14">
        <v>3600</v>
      </c>
      <c r="K685" s="14">
        <v>3300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  <c r="Z685" s="14" t="s">
        <v>17</v>
      </c>
      <c r="AA685" s="14" t="s">
        <v>17</v>
      </c>
      <c r="AB685" s="14" t="s">
        <v>17</v>
      </c>
      <c r="AC685" s="14" t="s">
        <v>17</v>
      </c>
      <c r="AD685" s="14" t="s">
        <v>17</v>
      </c>
      <c r="AE685" s="14" t="s">
        <v>17</v>
      </c>
    </row>
    <row r="686" spans="1:31">
      <c r="A686" t="s">
        <v>109</v>
      </c>
      <c r="B686" t="s">
        <v>130</v>
      </c>
      <c r="C686" s="216" t="s">
        <v>223</v>
      </c>
      <c r="D686" s="216" t="s">
        <v>223</v>
      </c>
      <c r="E686">
        <v>1984</v>
      </c>
      <c r="F686">
        <v>1</v>
      </c>
      <c r="G686">
        <v>10</v>
      </c>
      <c r="H686">
        <v>38.6</v>
      </c>
      <c r="I686">
        <v>2.09</v>
      </c>
      <c r="J686" s="14">
        <v>3400</v>
      </c>
      <c r="K686" s="14">
        <v>3100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  <c r="Z686" s="14" t="s">
        <v>17</v>
      </c>
      <c r="AA686" s="14" t="s">
        <v>17</v>
      </c>
      <c r="AB686" s="14" t="s">
        <v>17</v>
      </c>
      <c r="AC686" s="14" t="s">
        <v>17</v>
      </c>
      <c r="AD686" s="14" t="s">
        <v>17</v>
      </c>
      <c r="AE686" s="14" t="s">
        <v>17</v>
      </c>
    </row>
    <row r="687" spans="1:31">
      <c r="A687" t="s">
        <v>109</v>
      </c>
      <c r="B687" t="s">
        <v>130</v>
      </c>
      <c r="C687" s="216" t="s">
        <v>223</v>
      </c>
      <c r="D687" s="216" t="s">
        <v>223</v>
      </c>
      <c r="E687">
        <v>1984</v>
      </c>
      <c r="F687">
        <v>1</v>
      </c>
      <c r="G687">
        <v>11</v>
      </c>
      <c r="H687">
        <v>60.38</v>
      </c>
      <c r="I687">
        <v>2.54</v>
      </c>
      <c r="J687" s="14">
        <v>3900</v>
      </c>
      <c r="K687" s="14">
        <v>3700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  <c r="Z687" s="14" t="s">
        <v>17</v>
      </c>
      <c r="AA687" s="14" t="s">
        <v>17</v>
      </c>
      <c r="AB687" s="14" t="s">
        <v>17</v>
      </c>
      <c r="AC687" s="14" t="s">
        <v>17</v>
      </c>
      <c r="AD687" s="14" t="s">
        <v>17</v>
      </c>
      <c r="AE687" s="14" t="s">
        <v>17</v>
      </c>
    </row>
    <row r="688" spans="1:31">
      <c r="A688" t="s">
        <v>109</v>
      </c>
      <c r="B688" t="s">
        <v>130</v>
      </c>
      <c r="C688" s="216" t="s">
        <v>223</v>
      </c>
      <c r="D688" s="216" t="s">
        <v>223</v>
      </c>
      <c r="E688">
        <v>1984</v>
      </c>
      <c r="F688">
        <v>1</v>
      </c>
      <c r="G688">
        <v>12</v>
      </c>
      <c r="H688">
        <v>43.56</v>
      </c>
      <c r="I688">
        <v>2.4</v>
      </c>
      <c r="J688" s="14">
        <v>3300</v>
      </c>
      <c r="K688" s="14">
        <v>3200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  <c r="Z688" s="14" t="s">
        <v>17</v>
      </c>
      <c r="AA688" s="14" t="s">
        <v>17</v>
      </c>
      <c r="AB688" s="14" t="s">
        <v>17</v>
      </c>
      <c r="AC688" s="14" t="s">
        <v>17</v>
      </c>
      <c r="AD688" s="14" t="s">
        <v>17</v>
      </c>
      <c r="AE688" s="14" t="s">
        <v>17</v>
      </c>
    </row>
    <row r="689" spans="1:31">
      <c r="A689" t="s">
        <v>109</v>
      </c>
      <c r="B689" t="s">
        <v>130</v>
      </c>
      <c r="C689" s="216" t="s">
        <v>223</v>
      </c>
      <c r="D689" s="216" t="s">
        <v>223</v>
      </c>
      <c r="E689">
        <v>1984</v>
      </c>
      <c r="F689">
        <v>1</v>
      </c>
      <c r="G689">
        <v>13</v>
      </c>
      <c r="H689">
        <v>40.409999999999997</v>
      </c>
      <c r="I689">
        <v>1.91</v>
      </c>
      <c r="J689" s="14">
        <v>3300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  <c r="Z689" s="14" t="s">
        <v>17</v>
      </c>
      <c r="AA689" s="14" t="s">
        <v>17</v>
      </c>
      <c r="AB689" s="14" t="s">
        <v>17</v>
      </c>
      <c r="AC689" s="14" t="s">
        <v>17</v>
      </c>
      <c r="AD689" s="14" t="s">
        <v>17</v>
      </c>
      <c r="AE689" s="14" t="s">
        <v>17</v>
      </c>
    </row>
    <row r="690" spans="1:31">
      <c r="A690" t="s">
        <v>109</v>
      </c>
      <c r="B690" t="s">
        <v>130</v>
      </c>
      <c r="C690" s="216" t="s">
        <v>223</v>
      </c>
      <c r="D690" s="216" t="s">
        <v>223</v>
      </c>
      <c r="E690">
        <v>1984</v>
      </c>
      <c r="F690">
        <v>1</v>
      </c>
      <c r="G690">
        <v>14</v>
      </c>
      <c r="H690">
        <v>37.99</v>
      </c>
      <c r="I690">
        <v>2.2799999999999998</v>
      </c>
      <c r="J690" s="14">
        <v>3200</v>
      </c>
      <c r="K690" s="14">
        <v>3100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  <c r="Z690" s="14" t="s">
        <v>17</v>
      </c>
      <c r="AA690" s="14" t="s">
        <v>17</v>
      </c>
      <c r="AB690" s="14" t="s">
        <v>17</v>
      </c>
      <c r="AC690" s="14" t="s">
        <v>17</v>
      </c>
      <c r="AD690" s="14" t="s">
        <v>17</v>
      </c>
      <c r="AE690" s="14" t="s">
        <v>17</v>
      </c>
    </row>
    <row r="691" spans="1:31">
      <c r="A691" t="s">
        <v>109</v>
      </c>
      <c r="B691" t="s">
        <v>130</v>
      </c>
      <c r="C691" s="216" t="s">
        <v>223</v>
      </c>
      <c r="D691" s="216" t="s">
        <v>223</v>
      </c>
      <c r="E691">
        <v>1984</v>
      </c>
      <c r="F691">
        <v>2</v>
      </c>
      <c r="G691">
        <v>1</v>
      </c>
      <c r="H691">
        <v>28.56</v>
      </c>
      <c r="I691">
        <v>2.2999999999999998</v>
      </c>
      <c r="J691" s="14">
        <v>3400</v>
      </c>
      <c r="K691" s="14">
        <v>3200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  <c r="Z691" s="14" t="s">
        <v>17</v>
      </c>
      <c r="AA691" s="14" t="s">
        <v>17</v>
      </c>
      <c r="AB691" s="14" t="s">
        <v>17</v>
      </c>
      <c r="AC691" s="14" t="s">
        <v>17</v>
      </c>
      <c r="AD691" s="14" t="s">
        <v>17</v>
      </c>
      <c r="AE691" s="14" t="s">
        <v>17</v>
      </c>
    </row>
    <row r="692" spans="1:31">
      <c r="A692" t="s">
        <v>109</v>
      </c>
      <c r="B692" t="s">
        <v>130</v>
      </c>
      <c r="C692" s="216" t="s">
        <v>223</v>
      </c>
      <c r="D692" s="216" t="s">
        <v>223</v>
      </c>
      <c r="E692">
        <v>1984</v>
      </c>
      <c r="F692">
        <v>2</v>
      </c>
      <c r="G692">
        <v>2</v>
      </c>
      <c r="H692">
        <v>36.9</v>
      </c>
      <c r="I692">
        <v>1.94</v>
      </c>
      <c r="J692" s="14">
        <v>3700</v>
      </c>
      <c r="K692" s="14">
        <v>4100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  <c r="Z692" s="14" t="s">
        <v>17</v>
      </c>
      <c r="AA692" s="14" t="s">
        <v>17</v>
      </c>
      <c r="AB692" s="14" t="s">
        <v>17</v>
      </c>
      <c r="AC692" s="14" t="s">
        <v>17</v>
      </c>
      <c r="AD692" s="14" t="s">
        <v>17</v>
      </c>
      <c r="AE692" s="14" t="s">
        <v>17</v>
      </c>
    </row>
    <row r="693" spans="1:31">
      <c r="A693" t="s">
        <v>109</v>
      </c>
      <c r="B693" t="s">
        <v>130</v>
      </c>
      <c r="C693" s="216" t="s">
        <v>223</v>
      </c>
      <c r="D693" s="216" t="s">
        <v>223</v>
      </c>
      <c r="E693">
        <v>1984</v>
      </c>
      <c r="F693">
        <v>2</v>
      </c>
      <c r="G693">
        <v>3</v>
      </c>
      <c r="H693">
        <v>40.659999999999997</v>
      </c>
      <c r="I693">
        <v>1.93</v>
      </c>
      <c r="J693" s="14">
        <v>4300</v>
      </c>
      <c r="K693" s="14">
        <v>4300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  <c r="Z693" s="14" t="s">
        <v>17</v>
      </c>
      <c r="AA693" s="14" t="s">
        <v>17</v>
      </c>
      <c r="AB693" s="14" t="s">
        <v>17</v>
      </c>
      <c r="AC693" s="14" t="s">
        <v>17</v>
      </c>
      <c r="AD693" s="14" t="s">
        <v>17</v>
      </c>
      <c r="AE693" s="14" t="s">
        <v>17</v>
      </c>
    </row>
    <row r="694" spans="1:31">
      <c r="A694" t="s">
        <v>109</v>
      </c>
      <c r="B694" t="s">
        <v>130</v>
      </c>
      <c r="C694" s="216" t="s">
        <v>223</v>
      </c>
      <c r="D694" s="216" t="s">
        <v>223</v>
      </c>
      <c r="E694">
        <v>1984</v>
      </c>
      <c r="F694">
        <v>2</v>
      </c>
      <c r="G694">
        <v>4</v>
      </c>
      <c r="H694">
        <v>42.71</v>
      </c>
      <c r="I694">
        <v>2.2599999999999998</v>
      </c>
      <c r="J694" s="14">
        <v>3200</v>
      </c>
      <c r="K694" s="14">
        <v>3800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  <c r="Z694" s="14" t="s">
        <v>17</v>
      </c>
      <c r="AA694" s="14" t="s">
        <v>17</v>
      </c>
      <c r="AB694" s="14" t="s">
        <v>17</v>
      </c>
      <c r="AC694" s="14" t="s">
        <v>17</v>
      </c>
      <c r="AD694" s="14" t="s">
        <v>17</v>
      </c>
      <c r="AE694" s="14" t="s">
        <v>17</v>
      </c>
    </row>
    <row r="695" spans="1:31">
      <c r="A695" t="s">
        <v>109</v>
      </c>
      <c r="B695" t="s">
        <v>130</v>
      </c>
      <c r="C695" s="216" t="s">
        <v>223</v>
      </c>
      <c r="D695" s="216" t="s">
        <v>223</v>
      </c>
      <c r="E695">
        <v>1984</v>
      </c>
      <c r="F695">
        <v>2</v>
      </c>
      <c r="G695">
        <v>5</v>
      </c>
      <c r="H695">
        <v>47.79</v>
      </c>
      <c r="I695">
        <v>2.16</v>
      </c>
      <c r="J695" s="14">
        <v>3100</v>
      </c>
      <c r="K695" s="14">
        <v>3600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  <c r="Z695" s="14" t="s">
        <v>17</v>
      </c>
      <c r="AA695" s="14" t="s">
        <v>17</v>
      </c>
      <c r="AB695" s="14" t="s">
        <v>17</v>
      </c>
      <c r="AC695" s="14" t="s">
        <v>17</v>
      </c>
      <c r="AD695" s="14" t="s">
        <v>17</v>
      </c>
      <c r="AE695" s="14" t="s">
        <v>17</v>
      </c>
    </row>
    <row r="696" spans="1:31">
      <c r="A696" t="s">
        <v>109</v>
      </c>
      <c r="B696" t="s">
        <v>130</v>
      </c>
      <c r="C696" s="216" t="s">
        <v>223</v>
      </c>
      <c r="D696" s="216" t="s">
        <v>223</v>
      </c>
      <c r="E696">
        <v>1984</v>
      </c>
      <c r="F696">
        <v>2</v>
      </c>
      <c r="G696">
        <v>6</v>
      </c>
      <c r="H696">
        <v>39.93</v>
      </c>
      <c r="I696">
        <v>2.58</v>
      </c>
      <c r="J696" s="14">
        <v>3300</v>
      </c>
      <c r="K696" s="14">
        <v>3800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  <c r="Z696" s="14" t="s">
        <v>17</v>
      </c>
      <c r="AA696" s="14" t="s">
        <v>17</v>
      </c>
      <c r="AB696" s="14" t="s">
        <v>17</v>
      </c>
      <c r="AC696" s="14" t="s">
        <v>17</v>
      </c>
      <c r="AD696" s="14" t="s">
        <v>17</v>
      </c>
      <c r="AE696" s="14" t="s">
        <v>17</v>
      </c>
    </row>
    <row r="697" spans="1:31">
      <c r="A697" t="s">
        <v>109</v>
      </c>
      <c r="B697" t="s">
        <v>130</v>
      </c>
      <c r="C697" s="216" t="s">
        <v>223</v>
      </c>
      <c r="D697" s="216" t="s">
        <v>223</v>
      </c>
      <c r="E697">
        <v>1984</v>
      </c>
      <c r="F697">
        <v>2</v>
      </c>
      <c r="G697">
        <v>7</v>
      </c>
      <c r="H697">
        <v>42.95</v>
      </c>
      <c r="I697">
        <v>2.5099999999999998</v>
      </c>
      <c r="J697" s="14">
        <v>3500</v>
      </c>
      <c r="K697" s="14">
        <v>3900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  <c r="Z697" s="14" t="s">
        <v>17</v>
      </c>
      <c r="AA697" s="14" t="s">
        <v>17</v>
      </c>
      <c r="AB697" s="14" t="s">
        <v>17</v>
      </c>
      <c r="AC697" s="14" t="s">
        <v>17</v>
      </c>
      <c r="AD697" s="14" t="s">
        <v>17</v>
      </c>
      <c r="AE697" s="14" t="s">
        <v>17</v>
      </c>
    </row>
    <row r="698" spans="1:31">
      <c r="A698" t="s">
        <v>109</v>
      </c>
      <c r="B698" t="s">
        <v>130</v>
      </c>
      <c r="C698" s="216" t="s">
        <v>223</v>
      </c>
      <c r="D698" s="216" t="s">
        <v>223</v>
      </c>
      <c r="E698">
        <v>1984</v>
      </c>
      <c r="F698">
        <v>2</v>
      </c>
      <c r="G698">
        <v>8</v>
      </c>
      <c r="H698">
        <v>39.93</v>
      </c>
      <c r="I698">
        <v>2.21</v>
      </c>
      <c r="J698" s="14">
        <v>3200</v>
      </c>
      <c r="K698" s="14">
        <v>3600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  <c r="Z698" s="14" t="s">
        <v>17</v>
      </c>
      <c r="AA698" s="14" t="s">
        <v>17</v>
      </c>
      <c r="AB698" s="14" t="s">
        <v>17</v>
      </c>
      <c r="AC698" s="14" t="s">
        <v>17</v>
      </c>
      <c r="AD698" s="14" t="s">
        <v>17</v>
      </c>
      <c r="AE698" s="14" t="s">
        <v>17</v>
      </c>
    </row>
    <row r="699" spans="1:31">
      <c r="A699" t="s">
        <v>109</v>
      </c>
      <c r="B699" t="s">
        <v>130</v>
      </c>
      <c r="C699" s="216" t="s">
        <v>223</v>
      </c>
      <c r="D699" s="216" t="s">
        <v>223</v>
      </c>
      <c r="E699">
        <v>1984</v>
      </c>
      <c r="F699">
        <v>2</v>
      </c>
      <c r="G699">
        <v>9</v>
      </c>
      <c r="H699">
        <v>34.479999999999997</v>
      </c>
      <c r="I699">
        <v>2.4700000000000002</v>
      </c>
      <c r="J699" s="14">
        <v>3600</v>
      </c>
      <c r="K699" s="14">
        <v>4000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  <c r="Z699" s="14" t="s">
        <v>17</v>
      </c>
      <c r="AA699" s="14" t="s">
        <v>17</v>
      </c>
      <c r="AB699" s="14" t="s">
        <v>17</v>
      </c>
      <c r="AC699" s="14" t="s">
        <v>17</v>
      </c>
      <c r="AD699" s="14" t="s">
        <v>17</v>
      </c>
      <c r="AE699" s="14" t="s">
        <v>17</v>
      </c>
    </row>
    <row r="700" spans="1:31">
      <c r="A700" t="s">
        <v>109</v>
      </c>
      <c r="B700" t="s">
        <v>130</v>
      </c>
      <c r="C700" s="216" t="s">
        <v>223</v>
      </c>
      <c r="D700" s="216" t="s">
        <v>223</v>
      </c>
      <c r="E700">
        <v>1984</v>
      </c>
      <c r="F700">
        <v>2</v>
      </c>
      <c r="G700">
        <v>10</v>
      </c>
      <c r="H700">
        <v>49.61</v>
      </c>
      <c r="I700">
        <v>2.41</v>
      </c>
      <c r="J700" s="14">
        <v>3300</v>
      </c>
      <c r="K700" s="14">
        <v>3600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  <c r="Z700" s="14" t="s">
        <v>17</v>
      </c>
      <c r="AA700" s="14" t="s">
        <v>17</v>
      </c>
      <c r="AB700" s="14" t="s">
        <v>17</v>
      </c>
      <c r="AC700" s="14" t="s">
        <v>17</v>
      </c>
      <c r="AD700" s="14" t="s">
        <v>17</v>
      </c>
      <c r="AE700" s="14" t="s">
        <v>17</v>
      </c>
    </row>
    <row r="701" spans="1:31">
      <c r="A701" t="s">
        <v>109</v>
      </c>
      <c r="B701" t="s">
        <v>130</v>
      </c>
      <c r="C701" s="216" t="s">
        <v>223</v>
      </c>
      <c r="D701" s="216" t="s">
        <v>223</v>
      </c>
      <c r="E701">
        <v>1984</v>
      </c>
      <c r="F701">
        <v>2</v>
      </c>
      <c r="G701">
        <v>11</v>
      </c>
      <c r="H701">
        <v>46.34</v>
      </c>
      <c r="I701">
        <v>2.2400000000000002</v>
      </c>
      <c r="J701" s="14">
        <v>3600</v>
      </c>
      <c r="K701" s="14">
        <v>4000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  <c r="Z701" s="14" t="s">
        <v>17</v>
      </c>
      <c r="AA701" s="14" t="s">
        <v>17</v>
      </c>
      <c r="AB701" s="14" t="s">
        <v>17</v>
      </c>
      <c r="AC701" s="14" t="s">
        <v>17</v>
      </c>
      <c r="AD701" s="14" t="s">
        <v>17</v>
      </c>
      <c r="AE701" s="14" t="s">
        <v>17</v>
      </c>
    </row>
    <row r="702" spans="1:31">
      <c r="A702" t="s">
        <v>109</v>
      </c>
      <c r="B702" t="s">
        <v>130</v>
      </c>
      <c r="C702" s="216" t="s">
        <v>223</v>
      </c>
      <c r="D702" s="216" t="s">
        <v>223</v>
      </c>
      <c r="E702">
        <v>1984</v>
      </c>
      <c r="F702">
        <v>2</v>
      </c>
      <c r="G702">
        <v>12</v>
      </c>
      <c r="H702">
        <v>43.08</v>
      </c>
      <c r="I702">
        <v>2.25</v>
      </c>
      <c r="J702" s="14">
        <v>4100</v>
      </c>
      <c r="K702" s="14">
        <v>3700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  <c r="Z702" s="14" t="s">
        <v>17</v>
      </c>
      <c r="AA702" s="14" t="s">
        <v>17</v>
      </c>
      <c r="AB702" s="14" t="s">
        <v>17</v>
      </c>
      <c r="AC702" s="14" t="s">
        <v>17</v>
      </c>
      <c r="AD702" s="14" t="s">
        <v>17</v>
      </c>
      <c r="AE702" s="14" t="s">
        <v>17</v>
      </c>
    </row>
    <row r="703" spans="1:31">
      <c r="A703" t="s">
        <v>109</v>
      </c>
      <c r="B703" t="s">
        <v>130</v>
      </c>
      <c r="C703" s="216" t="s">
        <v>223</v>
      </c>
      <c r="D703" s="216" t="s">
        <v>223</v>
      </c>
      <c r="E703">
        <v>1984</v>
      </c>
      <c r="F703">
        <v>2</v>
      </c>
      <c r="G703">
        <v>13</v>
      </c>
      <c r="H703">
        <v>41.62</v>
      </c>
      <c r="I703">
        <v>2.33</v>
      </c>
      <c r="J703" s="14">
        <v>4100</v>
      </c>
      <c r="K703" s="14">
        <v>3800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  <c r="Z703" s="14" t="s">
        <v>17</v>
      </c>
      <c r="AA703" s="14" t="s">
        <v>17</v>
      </c>
      <c r="AB703" s="14" t="s">
        <v>17</v>
      </c>
      <c r="AC703" s="14" t="s">
        <v>17</v>
      </c>
      <c r="AD703" s="14" t="s">
        <v>17</v>
      </c>
      <c r="AE703" s="14" t="s">
        <v>17</v>
      </c>
    </row>
    <row r="704" spans="1:31">
      <c r="A704" t="s">
        <v>109</v>
      </c>
      <c r="B704" t="s">
        <v>130</v>
      </c>
      <c r="C704" s="216" t="s">
        <v>223</v>
      </c>
      <c r="D704" s="216" t="s">
        <v>223</v>
      </c>
      <c r="E704">
        <v>1984</v>
      </c>
      <c r="F704">
        <v>2</v>
      </c>
      <c r="G704">
        <v>14</v>
      </c>
      <c r="H704">
        <v>38.72</v>
      </c>
      <c r="I704">
        <v>2.41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  <c r="Z704" s="14" t="s">
        <v>17</v>
      </c>
      <c r="AA704" s="14" t="s">
        <v>17</v>
      </c>
      <c r="AB704" s="14" t="s">
        <v>17</v>
      </c>
      <c r="AC704" s="14" t="s">
        <v>17</v>
      </c>
      <c r="AD704" s="14" t="s">
        <v>17</v>
      </c>
      <c r="AE704" s="14" t="s">
        <v>17</v>
      </c>
    </row>
    <row r="705" spans="1:31">
      <c r="A705" t="s">
        <v>109</v>
      </c>
      <c r="B705" t="s">
        <v>130</v>
      </c>
      <c r="C705" s="216" t="s">
        <v>223</v>
      </c>
      <c r="D705" s="216" t="s">
        <v>223</v>
      </c>
      <c r="E705">
        <v>1984</v>
      </c>
      <c r="F705">
        <v>3</v>
      </c>
      <c r="G705">
        <v>1</v>
      </c>
      <c r="H705">
        <v>37.51</v>
      </c>
      <c r="I705">
        <v>2.2400000000000002</v>
      </c>
      <c r="J705" s="14">
        <v>3100</v>
      </c>
      <c r="K705" s="14">
        <v>3400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  <c r="Z705" s="14" t="s">
        <v>17</v>
      </c>
      <c r="AA705" s="14" t="s">
        <v>17</v>
      </c>
      <c r="AB705" s="14" t="s">
        <v>17</v>
      </c>
      <c r="AC705" s="14" t="s">
        <v>17</v>
      </c>
      <c r="AD705" s="14" t="s">
        <v>17</v>
      </c>
      <c r="AE705" s="14" t="s">
        <v>17</v>
      </c>
    </row>
    <row r="706" spans="1:31">
      <c r="A706" t="s">
        <v>109</v>
      </c>
      <c r="B706" t="s">
        <v>130</v>
      </c>
      <c r="C706" s="216" t="s">
        <v>223</v>
      </c>
      <c r="D706" s="216" t="s">
        <v>223</v>
      </c>
      <c r="E706">
        <v>1984</v>
      </c>
      <c r="F706">
        <v>3</v>
      </c>
      <c r="G706">
        <v>2</v>
      </c>
      <c r="H706">
        <v>30.37</v>
      </c>
      <c r="I706">
        <v>1.81</v>
      </c>
      <c r="J706" s="14">
        <v>3700</v>
      </c>
      <c r="K706" s="14">
        <v>3900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  <c r="Z706" s="14" t="s">
        <v>17</v>
      </c>
      <c r="AA706" s="14" t="s">
        <v>17</v>
      </c>
      <c r="AB706" s="14" t="s">
        <v>17</v>
      </c>
      <c r="AC706" s="14" t="s">
        <v>17</v>
      </c>
      <c r="AD706" s="14" t="s">
        <v>17</v>
      </c>
      <c r="AE706" s="14" t="s">
        <v>17</v>
      </c>
    </row>
    <row r="707" spans="1:31">
      <c r="A707" t="s">
        <v>109</v>
      </c>
      <c r="B707" t="s">
        <v>130</v>
      </c>
      <c r="C707" s="216" t="s">
        <v>223</v>
      </c>
      <c r="D707" s="216" t="s">
        <v>223</v>
      </c>
      <c r="E707">
        <v>1984</v>
      </c>
      <c r="F707">
        <v>3</v>
      </c>
      <c r="G707">
        <v>3</v>
      </c>
      <c r="H707">
        <v>43.44</v>
      </c>
      <c r="I707">
        <v>1.97</v>
      </c>
      <c r="J707" s="14">
        <v>4200</v>
      </c>
      <c r="K707" s="14">
        <v>4100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  <c r="Z707" s="14" t="s">
        <v>17</v>
      </c>
      <c r="AA707" s="14" t="s">
        <v>17</v>
      </c>
      <c r="AB707" s="14" t="s">
        <v>17</v>
      </c>
      <c r="AC707" s="14" t="s">
        <v>17</v>
      </c>
      <c r="AD707" s="14" t="s">
        <v>17</v>
      </c>
      <c r="AE707" s="14" t="s">
        <v>17</v>
      </c>
    </row>
    <row r="708" spans="1:31">
      <c r="A708" t="s">
        <v>109</v>
      </c>
      <c r="B708" t="s">
        <v>130</v>
      </c>
      <c r="C708" s="216" t="s">
        <v>223</v>
      </c>
      <c r="D708" s="216" t="s">
        <v>223</v>
      </c>
      <c r="E708">
        <v>1984</v>
      </c>
      <c r="F708">
        <v>3</v>
      </c>
      <c r="G708">
        <v>4</v>
      </c>
      <c r="H708">
        <v>42.83</v>
      </c>
      <c r="I708">
        <v>2.4</v>
      </c>
      <c r="J708" s="14">
        <v>3400</v>
      </c>
      <c r="K708" s="14">
        <v>3800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  <c r="Z708" s="14" t="s">
        <v>17</v>
      </c>
      <c r="AA708" s="14" t="s">
        <v>17</v>
      </c>
      <c r="AB708" s="14" t="s">
        <v>17</v>
      </c>
      <c r="AC708" s="14" t="s">
        <v>17</v>
      </c>
      <c r="AD708" s="14" t="s">
        <v>17</v>
      </c>
      <c r="AE708" s="14" t="s">
        <v>17</v>
      </c>
    </row>
    <row r="709" spans="1:31">
      <c r="A709" t="s">
        <v>109</v>
      </c>
      <c r="B709" t="s">
        <v>130</v>
      </c>
      <c r="C709" s="216" t="s">
        <v>223</v>
      </c>
      <c r="D709" s="216" t="s">
        <v>223</v>
      </c>
      <c r="E709">
        <v>1984</v>
      </c>
      <c r="F709">
        <v>3</v>
      </c>
      <c r="G709">
        <v>5</v>
      </c>
      <c r="H709">
        <v>37.630000000000003</v>
      </c>
      <c r="I709">
        <v>2.48</v>
      </c>
      <c r="J709" s="14">
        <v>3700</v>
      </c>
      <c r="K709" s="14">
        <v>4100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  <c r="Z709" s="14" t="s">
        <v>17</v>
      </c>
      <c r="AA709" s="14" t="s">
        <v>17</v>
      </c>
      <c r="AB709" s="14" t="s">
        <v>17</v>
      </c>
      <c r="AC709" s="14" t="s">
        <v>17</v>
      </c>
      <c r="AD709" s="14" t="s">
        <v>17</v>
      </c>
      <c r="AE709" s="14" t="s">
        <v>17</v>
      </c>
    </row>
    <row r="710" spans="1:31">
      <c r="A710" t="s">
        <v>109</v>
      </c>
      <c r="B710" t="s">
        <v>130</v>
      </c>
      <c r="C710" s="216" t="s">
        <v>223</v>
      </c>
      <c r="D710" s="216" t="s">
        <v>223</v>
      </c>
      <c r="E710">
        <v>1984</v>
      </c>
      <c r="F710">
        <v>3</v>
      </c>
      <c r="G710">
        <v>6</v>
      </c>
      <c r="H710">
        <v>46.34</v>
      </c>
      <c r="I710">
        <v>2.31</v>
      </c>
      <c r="J710" s="14">
        <v>3400</v>
      </c>
      <c r="K710" s="14">
        <v>3600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  <c r="Z710" s="14" t="s">
        <v>17</v>
      </c>
      <c r="AA710" s="14" t="s">
        <v>17</v>
      </c>
      <c r="AB710" s="14" t="s">
        <v>17</v>
      </c>
      <c r="AC710" s="14" t="s">
        <v>17</v>
      </c>
      <c r="AD710" s="14" t="s">
        <v>17</v>
      </c>
      <c r="AE710" s="14" t="s">
        <v>17</v>
      </c>
    </row>
    <row r="711" spans="1:31">
      <c r="A711" t="s">
        <v>109</v>
      </c>
      <c r="B711" t="s">
        <v>130</v>
      </c>
      <c r="C711" s="216" t="s">
        <v>223</v>
      </c>
      <c r="D711" s="216" t="s">
        <v>223</v>
      </c>
      <c r="E711">
        <v>1984</v>
      </c>
      <c r="F711">
        <v>3</v>
      </c>
      <c r="G711">
        <v>7</v>
      </c>
      <c r="H711">
        <v>39.32</v>
      </c>
      <c r="I711">
        <v>2.65</v>
      </c>
      <c r="J711" s="14">
        <v>3600</v>
      </c>
      <c r="K711" s="14">
        <v>6700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  <c r="Z711" s="14" t="s">
        <v>17</v>
      </c>
      <c r="AA711" s="14" t="s">
        <v>17</v>
      </c>
      <c r="AB711" s="14" t="s">
        <v>17</v>
      </c>
      <c r="AC711" s="14" t="s">
        <v>17</v>
      </c>
      <c r="AD711" s="14" t="s">
        <v>17</v>
      </c>
      <c r="AE711" s="14" t="s">
        <v>17</v>
      </c>
    </row>
    <row r="712" spans="1:31">
      <c r="A712" t="s">
        <v>109</v>
      </c>
      <c r="B712" t="s">
        <v>130</v>
      </c>
      <c r="C712" s="216" t="s">
        <v>223</v>
      </c>
      <c r="D712" s="216" t="s">
        <v>223</v>
      </c>
      <c r="E712">
        <v>1984</v>
      </c>
      <c r="F712">
        <v>3</v>
      </c>
      <c r="G712">
        <v>8</v>
      </c>
      <c r="H712">
        <v>39.32</v>
      </c>
      <c r="I712">
        <v>2.37</v>
      </c>
      <c r="J712" s="14">
        <v>3700</v>
      </c>
      <c r="K712" s="14">
        <v>3900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  <c r="Z712" s="14" t="s">
        <v>17</v>
      </c>
      <c r="AA712" s="14" t="s">
        <v>17</v>
      </c>
      <c r="AB712" s="14" t="s">
        <v>17</v>
      </c>
      <c r="AC712" s="14" t="s">
        <v>17</v>
      </c>
      <c r="AD712" s="14" t="s">
        <v>17</v>
      </c>
      <c r="AE712" s="14" t="s">
        <v>17</v>
      </c>
    </row>
    <row r="713" spans="1:31">
      <c r="A713" t="s">
        <v>109</v>
      </c>
      <c r="B713" t="s">
        <v>130</v>
      </c>
      <c r="C713" s="216" t="s">
        <v>223</v>
      </c>
      <c r="D713" s="216" t="s">
        <v>223</v>
      </c>
      <c r="E713">
        <v>1984</v>
      </c>
      <c r="F713">
        <v>3</v>
      </c>
      <c r="G713">
        <v>9</v>
      </c>
      <c r="H713">
        <v>41.14</v>
      </c>
      <c r="I713">
        <v>2.23</v>
      </c>
      <c r="J713" s="14">
        <v>3800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  <c r="Z713" s="14" t="s">
        <v>17</v>
      </c>
      <c r="AA713" s="14" t="s">
        <v>17</v>
      </c>
      <c r="AB713" s="14" t="s">
        <v>17</v>
      </c>
      <c r="AC713" s="14" t="s">
        <v>17</v>
      </c>
      <c r="AD713" s="14" t="s">
        <v>17</v>
      </c>
      <c r="AE713" s="14" t="s">
        <v>17</v>
      </c>
    </row>
    <row r="714" spans="1:31">
      <c r="A714" t="s">
        <v>109</v>
      </c>
      <c r="B714" t="s">
        <v>130</v>
      </c>
      <c r="C714" s="216" t="s">
        <v>223</v>
      </c>
      <c r="D714" s="216" t="s">
        <v>223</v>
      </c>
      <c r="E714">
        <v>1984</v>
      </c>
      <c r="F714">
        <v>3</v>
      </c>
      <c r="G714">
        <v>10</v>
      </c>
      <c r="H714">
        <v>41.5</v>
      </c>
      <c r="I714">
        <v>2.19</v>
      </c>
      <c r="J714" s="14">
        <v>3500</v>
      </c>
      <c r="K714" s="14">
        <v>3800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  <c r="Z714" s="14" t="s">
        <v>17</v>
      </c>
      <c r="AA714" s="14" t="s">
        <v>17</v>
      </c>
      <c r="AB714" s="14" t="s">
        <v>17</v>
      </c>
      <c r="AC714" s="14" t="s">
        <v>17</v>
      </c>
      <c r="AD714" s="14" t="s">
        <v>17</v>
      </c>
      <c r="AE714" s="14" t="s">
        <v>17</v>
      </c>
    </row>
    <row r="715" spans="1:31">
      <c r="A715" t="s">
        <v>109</v>
      </c>
      <c r="B715" t="s">
        <v>130</v>
      </c>
      <c r="C715" s="216" t="s">
        <v>223</v>
      </c>
      <c r="D715" s="216" t="s">
        <v>223</v>
      </c>
      <c r="E715">
        <v>1984</v>
      </c>
      <c r="F715">
        <v>3</v>
      </c>
      <c r="G715">
        <v>11</v>
      </c>
      <c r="H715">
        <v>48.16</v>
      </c>
      <c r="I715">
        <v>2.15</v>
      </c>
      <c r="J715" s="14">
        <v>3900</v>
      </c>
      <c r="K715" s="14">
        <v>3900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  <c r="Z715" s="14" t="s">
        <v>17</v>
      </c>
      <c r="AA715" s="14" t="s">
        <v>17</v>
      </c>
      <c r="AB715" s="14" t="s">
        <v>17</v>
      </c>
      <c r="AC715" s="14" t="s">
        <v>17</v>
      </c>
      <c r="AD715" s="14" t="s">
        <v>17</v>
      </c>
      <c r="AE715" s="14" t="s">
        <v>17</v>
      </c>
    </row>
    <row r="716" spans="1:31">
      <c r="A716" t="s">
        <v>109</v>
      </c>
      <c r="B716" t="s">
        <v>130</v>
      </c>
      <c r="C716" s="216" t="s">
        <v>223</v>
      </c>
      <c r="D716" s="216" t="s">
        <v>223</v>
      </c>
      <c r="E716">
        <v>1984</v>
      </c>
      <c r="F716">
        <v>3</v>
      </c>
      <c r="G716">
        <v>12</v>
      </c>
      <c r="H716">
        <v>43.2</v>
      </c>
      <c r="I716">
        <v>2.33</v>
      </c>
      <c r="J716" s="14">
        <v>4000</v>
      </c>
      <c r="K716" s="14">
        <v>4300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  <c r="Z716" s="14" t="s">
        <v>17</v>
      </c>
      <c r="AA716" s="14" t="s">
        <v>17</v>
      </c>
      <c r="AB716" s="14" t="s">
        <v>17</v>
      </c>
      <c r="AC716" s="14" t="s">
        <v>17</v>
      </c>
      <c r="AD716" s="14" t="s">
        <v>17</v>
      </c>
      <c r="AE716" s="14" t="s">
        <v>17</v>
      </c>
    </row>
    <row r="717" spans="1:31">
      <c r="A717" t="s">
        <v>109</v>
      </c>
      <c r="B717" t="s">
        <v>130</v>
      </c>
      <c r="C717" s="216" t="s">
        <v>223</v>
      </c>
      <c r="D717" s="216" t="s">
        <v>223</v>
      </c>
      <c r="E717">
        <v>1984</v>
      </c>
      <c r="F717">
        <v>3</v>
      </c>
      <c r="G717">
        <v>13</v>
      </c>
      <c r="H717">
        <v>37.39</v>
      </c>
      <c r="I717">
        <v>2.44</v>
      </c>
      <c r="J717" s="14">
        <v>4500</v>
      </c>
      <c r="K717" s="14">
        <v>5100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  <c r="Z717" s="14" t="s">
        <v>17</v>
      </c>
      <c r="AA717" s="14" t="s">
        <v>17</v>
      </c>
      <c r="AB717" s="14" t="s">
        <v>17</v>
      </c>
      <c r="AC717" s="14" t="s">
        <v>17</v>
      </c>
      <c r="AD717" s="14" t="s">
        <v>17</v>
      </c>
      <c r="AE717" s="14" t="s">
        <v>17</v>
      </c>
    </row>
    <row r="718" spans="1:31">
      <c r="A718" t="s">
        <v>109</v>
      </c>
      <c r="B718" t="s">
        <v>130</v>
      </c>
      <c r="C718" s="216" t="s">
        <v>223</v>
      </c>
      <c r="D718" s="216" t="s">
        <v>223</v>
      </c>
      <c r="E718">
        <v>1984</v>
      </c>
      <c r="F718">
        <v>3</v>
      </c>
      <c r="G718">
        <v>14</v>
      </c>
      <c r="H718">
        <v>44.77</v>
      </c>
      <c r="I718">
        <v>2.34</v>
      </c>
      <c r="J718" s="14">
        <v>3700</v>
      </c>
      <c r="K718" s="14">
        <v>3500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  <c r="Z718" s="14" t="s">
        <v>17</v>
      </c>
      <c r="AA718" s="14" t="s">
        <v>17</v>
      </c>
      <c r="AB718" s="14" t="s">
        <v>17</v>
      </c>
      <c r="AC718" s="14" t="s">
        <v>17</v>
      </c>
      <c r="AD718" s="14" t="s">
        <v>17</v>
      </c>
      <c r="AE718" s="14" t="s">
        <v>17</v>
      </c>
    </row>
    <row r="719" spans="1:31">
      <c r="A719" t="s">
        <v>109</v>
      </c>
      <c r="B719" t="s">
        <v>130</v>
      </c>
      <c r="C719" s="216" t="s">
        <v>223</v>
      </c>
      <c r="D719" s="216" t="s">
        <v>223</v>
      </c>
      <c r="E719">
        <v>1984</v>
      </c>
      <c r="F719">
        <v>4</v>
      </c>
      <c r="G719">
        <v>1</v>
      </c>
      <c r="H719">
        <v>35.94</v>
      </c>
      <c r="I719">
        <v>2.16</v>
      </c>
      <c r="J719" s="14">
        <v>4000</v>
      </c>
      <c r="K719" s="14">
        <v>4200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  <c r="Z719" s="14" t="s">
        <v>17</v>
      </c>
      <c r="AA719" s="14" t="s">
        <v>17</v>
      </c>
      <c r="AB719" s="14" t="s">
        <v>17</v>
      </c>
      <c r="AC719" s="14" t="s">
        <v>17</v>
      </c>
      <c r="AD719" s="14" t="s">
        <v>17</v>
      </c>
      <c r="AE719" s="14" t="s">
        <v>17</v>
      </c>
    </row>
    <row r="720" spans="1:31">
      <c r="A720" t="s">
        <v>109</v>
      </c>
      <c r="B720" t="s">
        <v>130</v>
      </c>
      <c r="C720" s="216" t="s">
        <v>223</v>
      </c>
      <c r="D720" s="216" t="s">
        <v>223</v>
      </c>
      <c r="E720">
        <v>1984</v>
      </c>
      <c r="F720">
        <v>4</v>
      </c>
      <c r="G720">
        <v>2</v>
      </c>
      <c r="H720">
        <v>35.090000000000003</v>
      </c>
      <c r="I720">
        <v>2.0299999999999998</v>
      </c>
      <c r="J720" s="14">
        <v>4500</v>
      </c>
      <c r="K720" s="14">
        <v>4000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  <c r="Z720" s="14" t="s">
        <v>17</v>
      </c>
      <c r="AA720" s="14" t="s">
        <v>17</v>
      </c>
      <c r="AB720" s="14" t="s">
        <v>17</v>
      </c>
      <c r="AC720" s="14" t="s">
        <v>17</v>
      </c>
      <c r="AD720" s="14" t="s">
        <v>17</v>
      </c>
      <c r="AE720" s="14" t="s">
        <v>17</v>
      </c>
    </row>
    <row r="721" spans="1:31">
      <c r="A721" t="s">
        <v>109</v>
      </c>
      <c r="B721" t="s">
        <v>130</v>
      </c>
      <c r="C721" s="216" t="s">
        <v>223</v>
      </c>
      <c r="D721" s="216" t="s">
        <v>223</v>
      </c>
      <c r="E721">
        <v>1984</v>
      </c>
      <c r="F721">
        <v>4</v>
      </c>
      <c r="G721">
        <v>3</v>
      </c>
      <c r="H721">
        <v>45.62</v>
      </c>
      <c r="I721">
        <v>2.0499999999999998</v>
      </c>
      <c r="J721" s="14">
        <v>3300</v>
      </c>
      <c r="K721" s="14">
        <v>4100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  <c r="Z721" s="14" t="s">
        <v>17</v>
      </c>
      <c r="AA721" s="14" t="s">
        <v>17</v>
      </c>
      <c r="AB721" s="14" t="s">
        <v>17</v>
      </c>
      <c r="AC721" s="14" t="s">
        <v>17</v>
      </c>
      <c r="AD721" s="14" t="s">
        <v>17</v>
      </c>
      <c r="AE721" s="14" t="s">
        <v>17</v>
      </c>
    </row>
    <row r="722" spans="1:31">
      <c r="A722" t="s">
        <v>109</v>
      </c>
      <c r="B722" t="s">
        <v>130</v>
      </c>
      <c r="C722" s="216" t="s">
        <v>223</v>
      </c>
      <c r="D722" s="216" t="s">
        <v>223</v>
      </c>
      <c r="E722">
        <v>1984</v>
      </c>
      <c r="F722">
        <v>4</v>
      </c>
      <c r="G722">
        <v>4</v>
      </c>
      <c r="H722">
        <v>48.16</v>
      </c>
      <c r="I722">
        <v>2.19</v>
      </c>
      <c r="J722" s="14">
        <v>4100</v>
      </c>
      <c r="K722" s="14">
        <v>4300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  <c r="Z722" s="14" t="s">
        <v>17</v>
      </c>
      <c r="AA722" s="14" t="s">
        <v>17</v>
      </c>
      <c r="AB722" s="14" t="s">
        <v>17</v>
      </c>
      <c r="AC722" s="14" t="s">
        <v>17</v>
      </c>
      <c r="AD722" s="14" t="s">
        <v>17</v>
      </c>
      <c r="AE722" s="14" t="s">
        <v>17</v>
      </c>
    </row>
    <row r="723" spans="1:31">
      <c r="A723" t="s">
        <v>109</v>
      </c>
      <c r="B723" t="s">
        <v>130</v>
      </c>
      <c r="C723" s="216" t="s">
        <v>223</v>
      </c>
      <c r="D723" s="216" t="s">
        <v>223</v>
      </c>
      <c r="E723">
        <v>1984</v>
      </c>
      <c r="F723">
        <v>4</v>
      </c>
      <c r="G723">
        <v>5</v>
      </c>
      <c r="H723">
        <v>47.55</v>
      </c>
      <c r="I723">
        <v>2.0299999999999998</v>
      </c>
      <c r="J723" s="14">
        <v>4000</v>
      </c>
      <c r="K723" s="14">
        <v>4000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  <c r="Z723" s="14" t="s">
        <v>17</v>
      </c>
      <c r="AA723" s="14" t="s">
        <v>17</v>
      </c>
      <c r="AB723" s="14" t="s">
        <v>17</v>
      </c>
      <c r="AC723" s="14" t="s">
        <v>17</v>
      </c>
      <c r="AD723" s="14" t="s">
        <v>17</v>
      </c>
      <c r="AE723" s="14" t="s">
        <v>17</v>
      </c>
    </row>
    <row r="724" spans="1:31">
      <c r="A724" t="s">
        <v>109</v>
      </c>
      <c r="B724" t="s">
        <v>130</v>
      </c>
      <c r="C724" s="216" t="s">
        <v>223</v>
      </c>
      <c r="D724" s="216" t="s">
        <v>223</v>
      </c>
      <c r="E724">
        <v>1984</v>
      </c>
      <c r="F724">
        <v>4</v>
      </c>
      <c r="G724">
        <v>6</v>
      </c>
      <c r="H724">
        <v>40.29</v>
      </c>
      <c r="I724">
        <v>2.5499999999999998</v>
      </c>
      <c r="J724" s="14">
        <v>4500</v>
      </c>
      <c r="K724" s="14">
        <v>4600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  <c r="Z724" s="14" t="s">
        <v>17</v>
      </c>
      <c r="AA724" s="14" t="s">
        <v>17</v>
      </c>
      <c r="AB724" s="14" t="s">
        <v>17</v>
      </c>
      <c r="AC724" s="14" t="s">
        <v>17</v>
      </c>
      <c r="AD724" s="14" t="s">
        <v>17</v>
      </c>
      <c r="AE724" s="14" t="s">
        <v>17</v>
      </c>
    </row>
    <row r="725" spans="1:31">
      <c r="A725" t="s">
        <v>109</v>
      </c>
      <c r="B725" t="s">
        <v>130</v>
      </c>
      <c r="C725" s="216" t="s">
        <v>223</v>
      </c>
      <c r="D725" s="216" t="s">
        <v>223</v>
      </c>
      <c r="E725">
        <v>1984</v>
      </c>
      <c r="F725">
        <v>4</v>
      </c>
      <c r="G725">
        <v>7</v>
      </c>
      <c r="H725">
        <v>36.9</v>
      </c>
      <c r="I725">
        <v>2.5</v>
      </c>
      <c r="J725" s="14">
        <v>3800</v>
      </c>
      <c r="K725" s="14">
        <v>4000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  <c r="Z725" s="14" t="s">
        <v>17</v>
      </c>
      <c r="AA725" s="14" t="s">
        <v>17</v>
      </c>
      <c r="AB725" s="14" t="s">
        <v>17</v>
      </c>
      <c r="AC725" s="14" t="s">
        <v>17</v>
      </c>
      <c r="AD725" s="14" t="s">
        <v>17</v>
      </c>
      <c r="AE725" s="14" t="s">
        <v>17</v>
      </c>
    </row>
    <row r="726" spans="1:31">
      <c r="A726" t="s">
        <v>109</v>
      </c>
      <c r="B726" t="s">
        <v>130</v>
      </c>
      <c r="C726" s="216" t="s">
        <v>223</v>
      </c>
      <c r="D726" s="216" t="s">
        <v>223</v>
      </c>
      <c r="E726">
        <v>1984</v>
      </c>
      <c r="F726">
        <v>4</v>
      </c>
      <c r="G726">
        <v>8</v>
      </c>
      <c r="H726">
        <v>36.54</v>
      </c>
      <c r="I726">
        <v>2.4700000000000002</v>
      </c>
      <c r="J726" s="14">
        <v>4000</v>
      </c>
      <c r="K726" s="14">
        <v>5000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  <c r="Z726" s="14" t="s">
        <v>17</v>
      </c>
      <c r="AA726" s="14" t="s">
        <v>17</v>
      </c>
      <c r="AB726" s="14" t="s">
        <v>17</v>
      </c>
      <c r="AC726" s="14" t="s">
        <v>17</v>
      </c>
      <c r="AD726" s="14" t="s">
        <v>17</v>
      </c>
      <c r="AE726" s="14" t="s">
        <v>17</v>
      </c>
    </row>
    <row r="727" spans="1:31">
      <c r="A727" t="s">
        <v>109</v>
      </c>
      <c r="B727" t="s">
        <v>130</v>
      </c>
      <c r="C727" s="216" t="s">
        <v>223</v>
      </c>
      <c r="D727" s="216" t="s">
        <v>223</v>
      </c>
      <c r="E727">
        <v>1984</v>
      </c>
      <c r="F727">
        <v>4</v>
      </c>
      <c r="G727">
        <v>9</v>
      </c>
      <c r="H727">
        <v>48.52</v>
      </c>
      <c r="I727">
        <v>2.37</v>
      </c>
      <c r="J727" s="14">
        <v>3700</v>
      </c>
      <c r="K727" s="14">
        <v>3700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  <c r="Z727" s="14" t="s">
        <v>17</v>
      </c>
      <c r="AA727" s="14" t="s">
        <v>17</v>
      </c>
      <c r="AB727" s="14" t="s">
        <v>17</v>
      </c>
      <c r="AC727" s="14" t="s">
        <v>17</v>
      </c>
      <c r="AD727" s="14" t="s">
        <v>17</v>
      </c>
      <c r="AE727" s="14" t="s">
        <v>17</v>
      </c>
    </row>
    <row r="728" spans="1:31">
      <c r="A728" t="s">
        <v>109</v>
      </c>
      <c r="B728" t="s">
        <v>130</v>
      </c>
      <c r="C728" s="216" t="s">
        <v>223</v>
      </c>
      <c r="D728" s="216" t="s">
        <v>223</v>
      </c>
      <c r="E728">
        <v>1984</v>
      </c>
      <c r="F728">
        <v>4</v>
      </c>
      <c r="G728">
        <v>10</v>
      </c>
      <c r="H728">
        <v>40.9</v>
      </c>
      <c r="I728">
        <v>2.27</v>
      </c>
      <c r="J728" s="14">
        <v>4400</v>
      </c>
      <c r="K728" s="14">
        <v>3800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  <c r="Z728" s="14" t="s">
        <v>17</v>
      </c>
      <c r="AA728" s="14" t="s">
        <v>17</v>
      </c>
      <c r="AB728" s="14" t="s">
        <v>17</v>
      </c>
      <c r="AC728" s="14" t="s">
        <v>17</v>
      </c>
      <c r="AD728" s="14" t="s">
        <v>17</v>
      </c>
      <c r="AE728" s="14" t="s">
        <v>17</v>
      </c>
    </row>
    <row r="729" spans="1:31">
      <c r="A729" t="s">
        <v>109</v>
      </c>
      <c r="B729" t="s">
        <v>130</v>
      </c>
      <c r="C729" s="216" t="s">
        <v>223</v>
      </c>
      <c r="D729" s="216" t="s">
        <v>223</v>
      </c>
      <c r="E729">
        <v>1984</v>
      </c>
      <c r="F729">
        <v>4</v>
      </c>
      <c r="G729">
        <v>11</v>
      </c>
      <c r="H729">
        <v>47.79</v>
      </c>
      <c r="I729">
        <v>2.2200000000000002</v>
      </c>
      <c r="J729" s="14">
        <v>3800</v>
      </c>
      <c r="K729" s="14">
        <v>4200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  <c r="Z729" s="14" t="s">
        <v>17</v>
      </c>
      <c r="AA729" s="14" t="s">
        <v>17</v>
      </c>
      <c r="AB729" s="14" t="s">
        <v>17</v>
      </c>
      <c r="AC729" s="14" t="s">
        <v>17</v>
      </c>
      <c r="AD729" s="14" t="s">
        <v>17</v>
      </c>
      <c r="AE729" s="14" t="s">
        <v>17</v>
      </c>
    </row>
    <row r="730" spans="1:31">
      <c r="A730" t="s">
        <v>109</v>
      </c>
      <c r="B730" t="s">
        <v>130</v>
      </c>
      <c r="C730" s="216" t="s">
        <v>223</v>
      </c>
      <c r="D730" s="216" t="s">
        <v>223</v>
      </c>
      <c r="E730">
        <v>1984</v>
      </c>
      <c r="F730">
        <v>4</v>
      </c>
      <c r="G730">
        <v>12</v>
      </c>
      <c r="H730">
        <v>43.8</v>
      </c>
      <c r="I730">
        <v>2.23</v>
      </c>
      <c r="J730" s="14">
        <v>3300</v>
      </c>
      <c r="K730" s="14">
        <v>3500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  <c r="Z730" s="14" t="s">
        <v>17</v>
      </c>
      <c r="AA730" s="14" t="s">
        <v>17</v>
      </c>
      <c r="AB730" s="14" t="s">
        <v>17</v>
      </c>
      <c r="AC730" s="14" t="s">
        <v>17</v>
      </c>
      <c r="AD730" s="14" t="s">
        <v>17</v>
      </c>
      <c r="AE730" s="14" t="s">
        <v>17</v>
      </c>
    </row>
    <row r="731" spans="1:31">
      <c r="A731" t="s">
        <v>109</v>
      </c>
      <c r="B731" t="s">
        <v>130</v>
      </c>
      <c r="C731" s="216" t="s">
        <v>223</v>
      </c>
      <c r="D731" s="216" t="s">
        <v>223</v>
      </c>
      <c r="E731">
        <v>1984</v>
      </c>
      <c r="F731">
        <v>4</v>
      </c>
      <c r="G731">
        <v>13</v>
      </c>
      <c r="H731">
        <v>33.270000000000003</v>
      </c>
      <c r="I731">
        <v>2.19</v>
      </c>
      <c r="J731" s="14">
        <v>4100</v>
      </c>
      <c r="K731" s="14">
        <v>3600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  <c r="Z731" s="14" t="s">
        <v>17</v>
      </c>
      <c r="AA731" s="14" t="s">
        <v>17</v>
      </c>
      <c r="AB731" s="14" t="s">
        <v>17</v>
      </c>
      <c r="AC731" s="14" t="s">
        <v>17</v>
      </c>
      <c r="AD731" s="14" t="s">
        <v>17</v>
      </c>
      <c r="AE731" s="14" t="s">
        <v>17</v>
      </c>
    </row>
    <row r="732" spans="1:31">
      <c r="A732" t="s">
        <v>109</v>
      </c>
      <c r="B732" t="s">
        <v>130</v>
      </c>
      <c r="C732" s="216" t="s">
        <v>223</v>
      </c>
      <c r="D732" s="216" t="s">
        <v>223</v>
      </c>
      <c r="E732">
        <v>1984</v>
      </c>
      <c r="F732">
        <v>4</v>
      </c>
      <c r="G732">
        <v>14</v>
      </c>
      <c r="H732">
        <v>46.46</v>
      </c>
      <c r="I732">
        <v>2.46</v>
      </c>
      <c r="J732" s="14">
        <v>3300</v>
      </c>
      <c r="K732" s="14">
        <v>4400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  <c r="Z732" s="14" t="s">
        <v>17</v>
      </c>
      <c r="AA732" s="14" t="s">
        <v>17</v>
      </c>
      <c r="AB732" s="14" t="s">
        <v>17</v>
      </c>
      <c r="AC732" s="14" t="s">
        <v>17</v>
      </c>
      <c r="AD732" s="14" t="s">
        <v>17</v>
      </c>
      <c r="AE732" s="14" t="s">
        <v>17</v>
      </c>
    </row>
    <row r="733" spans="1:31">
      <c r="A733" t="s">
        <v>109</v>
      </c>
      <c r="B733" t="s">
        <v>130</v>
      </c>
      <c r="C733" s="216" t="s">
        <v>223</v>
      </c>
      <c r="D733" s="216" t="s">
        <v>223</v>
      </c>
      <c r="E733">
        <v>1985</v>
      </c>
      <c r="F733">
        <v>1</v>
      </c>
      <c r="G733">
        <v>1</v>
      </c>
      <c r="H733">
        <v>20.57</v>
      </c>
      <c r="I733">
        <v>0.93</v>
      </c>
      <c r="J733" s="14">
        <v>4300</v>
      </c>
      <c r="K733" s="14">
        <v>5500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  <c r="Z733" s="14" t="s">
        <v>17</v>
      </c>
      <c r="AA733" s="14" t="s">
        <v>17</v>
      </c>
      <c r="AB733" s="14" t="s">
        <v>17</v>
      </c>
      <c r="AC733" s="14" t="s">
        <v>17</v>
      </c>
      <c r="AD733" s="14" t="s">
        <v>17</v>
      </c>
      <c r="AE733" s="14" t="s">
        <v>17</v>
      </c>
    </row>
    <row r="734" spans="1:31">
      <c r="A734" t="s">
        <v>109</v>
      </c>
      <c r="B734" t="s">
        <v>130</v>
      </c>
      <c r="C734" s="216" t="s">
        <v>223</v>
      </c>
      <c r="D734" s="216" t="s">
        <v>223</v>
      </c>
      <c r="E734">
        <v>1985</v>
      </c>
      <c r="F734">
        <v>1</v>
      </c>
      <c r="G734">
        <v>2</v>
      </c>
      <c r="H734">
        <v>19.84</v>
      </c>
      <c r="I734">
        <v>1.91</v>
      </c>
      <c r="J734" s="14">
        <v>4200</v>
      </c>
      <c r="K734" s="14">
        <v>5900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  <c r="Z734" s="14" t="s">
        <v>17</v>
      </c>
      <c r="AA734" s="14" t="s">
        <v>17</v>
      </c>
      <c r="AB734" s="14" t="s">
        <v>17</v>
      </c>
      <c r="AC734" s="14" t="s">
        <v>17</v>
      </c>
      <c r="AD734" s="14" t="s">
        <v>17</v>
      </c>
      <c r="AE734" s="14" t="s">
        <v>17</v>
      </c>
    </row>
    <row r="735" spans="1:31">
      <c r="A735" t="s">
        <v>109</v>
      </c>
      <c r="B735" t="s">
        <v>130</v>
      </c>
      <c r="C735" s="216" t="s">
        <v>223</v>
      </c>
      <c r="D735" s="216" t="s">
        <v>223</v>
      </c>
      <c r="E735">
        <v>1985</v>
      </c>
      <c r="F735">
        <v>1</v>
      </c>
      <c r="G735">
        <v>3</v>
      </c>
      <c r="H735">
        <v>28.56</v>
      </c>
      <c r="I735">
        <v>1.6</v>
      </c>
      <c r="J735" s="14">
        <v>4000</v>
      </c>
      <c r="K735" s="14">
        <v>5500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  <c r="Z735" s="14" t="s">
        <v>17</v>
      </c>
      <c r="AA735" s="14" t="s">
        <v>17</v>
      </c>
      <c r="AB735" s="14" t="s">
        <v>17</v>
      </c>
      <c r="AC735" s="14" t="s">
        <v>17</v>
      </c>
      <c r="AD735" s="14" t="s">
        <v>17</v>
      </c>
      <c r="AE735" s="14" t="s">
        <v>17</v>
      </c>
    </row>
    <row r="736" spans="1:31">
      <c r="A736" t="s">
        <v>109</v>
      </c>
      <c r="B736" t="s">
        <v>130</v>
      </c>
      <c r="C736" s="216" t="s">
        <v>223</v>
      </c>
      <c r="D736" s="216" t="s">
        <v>223</v>
      </c>
      <c r="E736">
        <v>1985</v>
      </c>
      <c r="F736">
        <v>1</v>
      </c>
      <c r="G736">
        <v>4</v>
      </c>
      <c r="H736">
        <v>32.549999999999997</v>
      </c>
      <c r="I736">
        <v>1.75</v>
      </c>
      <c r="J736" s="14">
        <v>5100</v>
      </c>
      <c r="K736" s="14">
        <v>5300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  <c r="Z736" s="14" t="s">
        <v>17</v>
      </c>
      <c r="AA736" s="14" t="s">
        <v>17</v>
      </c>
      <c r="AB736" s="14" t="s">
        <v>17</v>
      </c>
      <c r="AC736" s="14" t="s">
        <v>17</v>
      </c>
      <c r="AD736" s="14" t="s">
        <v>17</v>
      </c>
      <c r="AE736" s="14" t="s">
        <v>17</v>
      </c>
    </row>
    <row r="737" spans="1:31">
      <c r="A737" t="s">
        <v>109</v>
      </c>
      <c r="B737" t="s">
        <v>130</v>
      </c>
      <c r="C737" s="216" t="s">
        <v>223</v>
      </c>
      <c r="D737" s="216" t="s">
        <v>223</v>
      </c>
      <c r="E737">
        <v>1985</v>
      </c>
      <c r="F737">
        <v>1</v>
      </c>
      <c r="G737">
        <v>5</v>
      </c>
      <c r="H737">
        <v>37.51</v>
      </c>
      <c r="I737">
        <v>2.04</v>
      </c>
      <c r="J737" s="14">
        <v>4700</v>
      </c>
      <c r="K737" s="14">
        <v>4800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  <c r="Z737" s="14" t="s">
        <v>17</v>
      </c>
      <c r="AA737" s="14" t="s">
        <v>17</v>
      </c>
      <c r="AB737" s="14" t="s">
        <v>17</v>
      </c>
      <c r="AC737" s="14" t="s">
        <v>17</v>
      </c>
      <c r="AD737" s="14" t="s">
        <v>17</v>
      </c>
      <c r="AE737" s="14" t="s">
        <v>17</v>
      </c>
    </row>
    <row r="738" spans="1:31">
      <c r="A738" t="s">
        <v>109</v>
      </c>
      <c r="B738" t="s">
        <v>130</v>
      </c>
      <c r="C738" s="216" t="s">
        <v>223</v>
      </c>
      <c r="D738" s="216" t="s">
        <v>223</v>
      </c>
      <c r="E738">
        <v>1985</v>
      </c>
      <c r="F738">
        <v>1</v>
      </c>
      <c r="G738">
        <v>6</v>
      </c>
      <c r="H738">
        <v>36.659999999999997</v>
      </c>
      <c r="I738">
        <v>2.23</v>
      </c>
      <c r="J738" s="14">
        <v>4500</v>
      </c>
      <c r="K738" s="14">
        <v>5900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  <c r="Z738" s="14" t="s">
        <v>17</v>
      </c>
      <c r="AA738" s="14" t="s">
        <v>17</v>
      </c>
      <c r="AB738" s="14" t="s">
        <v>17</v>
      </c>
      <c r="AC738" s="14" t="s">
        <v>17</v>
      </c>
      <c r="AD738" s="14" t="s">
        <v>17</v>
      </c>
      <c r="AE738" s="14" t="s">
        <v>17</v>
      </c>
    </row>
    <row r="739" spans="1:31">
      <c r="A739" t="s">
        <v>109</v>
      </c>
      <c r="B739" t="s">
        <v>130</v>
      </c>
      <c r="C739" s="216" t="s">
        <v>223</v>
      </c>
      <c r="D739" s="216" t="s">
        <v>223</v>
      </c>
      <c r="E739">
        <v>1985</v>
      </c>
      <c r="F739">
        <v>1</v>
      </c>
      <c r="G739">
        <v>7</v>
      </c>
      <c r="H739">
        <v>32.549999999999997</v>
      </c>
      <c r="I739">
        <v>2.88</v>
      </c>
      <c r="J739" s="14">
        <v>4700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  <c r="Z739" s="14" t="s">
        <v>17</v>
      </c>
      <c r="AA739" s="14" t="s">
        <v>17</v>
      </c>
      <c r="AB739" s="14" t="s">
        <v>17</v>
      </c>
      <c r="AC739" s="14" t="s">
        <v>17</v>
      </c>
      <c r="AD739" s="14" t="s">
        <v>17</v>
      </c>
      <c r="AE739" s="14" t="s">
        <v>17</v>
      </c>
    </row>
    <row r="740" spans="1:31">
      <c r="A740" t="s">
        <v>109</v>
      </c>
      <c r="B740" t="s">
        <v>130</v>
      </c>
      <c r="C740" s="216" t="s">
        <v>223</v>
      </c>
      <c r="D740" s="216" t="s">
        <v>223</v>
      </c>
      <c r="E740">
        <v>1985</v>
      </c>
      <c r="F740">
        <v>1</v>
      </c>
      <c r="G740">
        <v>8</v>
      </c>
      <c r="H740">
        <v>29.4</v>
      </c>
      <c r="I740">
        <v>2.59</v>
      </c>
      <c r="J740" s="14">
        <v>5300</v>
      </c>
      <c r="K740" s="14">
        <v>5800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  <c r="Z740" s="14" t="s">
        <v>17</v>
      </c>
      <c r="AA740" s="14" t="s">
        <v>17</v>
      </c>
      <c r="AB740" s="14" t="s">
        <v>17</v>
      </c>
      <c r="AC740" s="14" t="s">
        <v>17</v>
      </c>
      <c r="AD740" s="14" t="s">
        <v>17</v>
      </c>
      <c r="AE740" s="14" t="s">
        <v>17</v>
      </c>
    </row>
    <row r="741" spans="1:31">
      <c r="A741" t="s">
        <v>109</v>
      </c>
      <c r="B741" t="s">
        <v>130</v>
      </c>
      <c r="C741" s="216" t="s">
        <v>223</v>
      </c>
      <c r="D741" s="216" t="s">
        <v>223</v>
      </c>
      <c r="E741">
        <v>1985</v>
      </c>
      <c r="F741">
        <v>1</v>
      </c>
      <c r="G741">
        <v>9</v>
      </c>
      <c r="H741">
        <v>35.450000000000003</v>
      </c>
      <c r="I741">
        <v>2.14</v>
      </c>
      <c r="J741" s="14">
        <v>5200</v>
      </c>
      <c r="K741" s="14">
        <v>4800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  <c r="Z741" s="14" t="s">
        <v>17</v>
      </c>
      <c r="AA741" s="14" t="s">
        <v>17</v>
      </c>
      <c r="AB741" s="14" t="s">
        <v>17</v>
      </c>
      <c r="AC741" s="14" t="s">
        <v>17</v>
      </c>
      <c r="AD741" s="14" t="s">
        <v>17</v>
      </c>
      <c r="AE741" s="14" t="s">
        <v>17</v>
      </c>
    </row>
    <row r="742" spans="1:31">
      <c r="A742" t="s">
        <v>109</v>
      </c>
      <c r="B742" t="s">
        <v>130</v>
      </c>
      <c r="C742" s="216" t="s">
        <v>223</v>
      </c>
      <c r="D742" s="216" t="s">
        <v>223</v>
      </c>
      <c r="E742">
        <v>1985</v>
      </c>
      <c r="F742">
        <v>1</v>
      </c>
      <c r="G742">
        <v>10</v>
      </c>
      <c r="H742">
        <v>36.54</v>
      </c>
      <c r="I742">
        <v>2.12</v>
      </c>
      <c r="J742" s="14">
        <v>5700</v>
      </c>
      <c r="K742" s="14">
        <v>5500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  <c r="Z742" s="14" t="s">
        <v>17</v>
      </c>
      <c r="AA742" s="14" t="s">
        <v>17</v>
      </c>
      <c r="AB742" s="14" t="s">
        <v>17</v>
      </c>
      <c r="AC742" s="14" t="s">
        <v>17</v>
      </c>
      <c r="AD742" s="14" t="s">
        <v>17</v>
      </c>
      <c r="AE742" s="14" t="s">
        <v>17</v>
      </c>
    </row>
    <row r="743" spans="1:31">
      <c r="A743" t="s">
        <v>109</v>
      </c>
      <c r="B743" t="s">
        <v>130</v>
      </c>
      <c r="C743" s="216" t="s">
        <v>223</v>
      </c>
      <c r="D743" s="216" t="s">
        <v>223</v>
      </c>
      <c r="E743">
        <v>1985</v>
      </c>
      <c r="F743">
        <v>1</v>
      </c>
      <c r="G743">
        <v>11</v>
      </c>
      <c r="H743">
        <v>35.94</v>
      </c>
      <c r="I743">
        <v>2.1800000000000002</v>
      </c>
      <c r="J743" s="14">
        <v>5700</v>
      </c>
      <c r="K743" s="14">
        <v>5400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  <c r="Z743" s="14" t="s">
        <v>17</v>
      </c>
      <c r="AA743" s="14" t="s">
        <v>17</v>
      </c>
      <c r="AB743" s="14" t="s">
        <v>17</v>
      </c>
      <c r="AC743" s="14" t="s">
        <v>17</v>
      </c>
      <c r="AD743" s="14" t="s">
        <v>17</v>
      </c>
      <c r="AE743" s="14" t="s">
        <v>17</v>
      </c>
    </row>
    <row r="744" spans="1:31">
      <c r="A744" t="s">
        <v>109</v>
      </c>
      <c r="B744" t="s">
        <v>130</v>
      </c>
      <c r="C744" s="216" t="s">
        <v>223</v>
      </c>
      <c r="D744" s="216" t="s">
        <v>223</v>
      </c>
      <c r="E744">
        <v>1985</v>
      </c>
      <c r="F744">
        <v>1</v>
      </c>
      <c r="G744">
        <v>12</v>
      </c>
      <c r="H744">
        <v>37.630000000000003</v>
      </c>
      <c r="I744">
        <v>2.33</v>
      </c>
      <c r="J744" s="14">
        <v>5500</v>
      </c>
      <c r="K744" s="14">
        <v>5200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  <c r="Z744" s="14" t="s">
        <v>17</v>
      </c>
      <c r="AA744" s="14" t="s">
        <v>17</v>
      </c>
      <c r="AB744" s="14" t="s">
        <v>17</v>
      </c>
      <c r="AC744" s="14" t="s">
        <v>17</v>
      </c>
      <c r="AD744" s="14" t="s">
        <v>17</v>
      </c>
      <c r="AE744" s="14" t="s">
        <v>17</v>
      </c>
    </row>
    <row r="745" spans="1:31">
      <c r="A745" t="s">
        <v>109</v>
      </c>
      <c r="B745" t="s">
        <v>130</v>
      </c>
      <c r="C745" s="216" t="s">
        <v>223</v>
      </c>
      <c r="D745" s="216" t="s">
        <v>223</v>
      </c>
      <c r="E745">
        <v>1985</v>
      </c>
      <c r="F745">
        <v>1</v>
      </c>
      <c r="G745">
        <v>13</v>
      </c>
      <c r="H745">
        <v>34.729999999999997</v>
      </c>
      <c r="I745">
        <v>2.5299999999999998</v>
      </c>
      <c r="J745" s="14">
        <v>5900</v>
      </c>
      <c r="K745" s="14">
        <v>6000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  <c r="Z745" s="14" t="s">
        <v>17</v>
      </c>
      <c r="AA745" s="14" t="s">
        <v>17</v>
      </c>
      <c r="AB745" s="14" t="s">
        <v>17</v>
      </c>
      <c r="AC745" s="14" t="s">
        <v>17</v>
      </c>
      <c r="AD745" s="14" t="s">
        <v>17</v>
      </c>
      <c r="AE745" s="14" t="s">
        <v>17</v>
      </c>
    </row>
    <row r="746" spans="1:31">
      <c r="A746" t="s">
        <v>109</v>
      </c>
      <c r="B746" t="s">
        <v>130</v>
      </c>
      <c r="C746" s="216" t="s">
        <v>223</v>
      </c>
      <c r="D746" s="216" t="s">
        <v>223</v>
      </c>
      <c r="E746">
        <v>1985</v>
      </c>
      <c r="F746">
        <v>1</v>
      </c>
      <c r="G746">
        <v>14</v>
      </c>
      <c r="H746">
        <v>32.06</v>
      </c>
      <c r="I746">
        <v>2.25</v>
      </c>
      <c r="J746" s="14">
        <v>5100</v>
      </c>
      <c r="K746" s="14">
        <v>5600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  <c r="Z746" s="14" t="s">
        <v>17</v>
      </c>
      <c r="AA746" s="14" t="s">
        <v>17</v>
      </c>
      <c r="AB746" s="14" t="s">
        <v>17</v>
      </c>
      <c r="AC746" s="14" t="s">
        <v>17</v>
      </c>
      <c r="AD746" s="14" t="s">
        <v>17</v>
      </c>
      <c r="AE746" s="14" t="s">
        <v>17</v>
      </c>
    </row>
    <row r="747" spans="1:31">
      <c r="A747" t="s">
        <v>109</v>
      </c>
      <c r="B747" t="s">
        <v>130</v>
      </c>
      <c r="C747" s="216" t="s">
        <v>223</v>
      </c>
      <c r="D747" s="216" t="s">
        <v>223</v>
      </c>
      <c r="E747">
        <v>1985</v>
      </c>
      <c r="F747">
        <v>2</v>
      </c>
      <c r="G747">
        <v>1</v>
      </c>
      <c r="H747">
        <v>19.600000000000001</v>
      </c>
      <c r="I747">
        <v>1.86</v>
      </c>
      <c r="J747" s="14">
        <v>5700</v>
      </c>
      <c r="K747" s="14">
        <v>5500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  <c r="Z747" s="14" t="s">
        <v>17</v>
      </c>
      <c r="AA747" s="14" t="s">
        <v>17</v>
      </c>
      <c r="AB747" s="14" t="s">
        <v>17</v>
      </c>
      <c r="AC747" s="14" t="s">
        <v>17</v>
      </c>
      <c r="AD747" s="14" t="s">
        <v>17</v>
      </c>
      <c r="AE747" s="14" t="s">
        <v>17</v>
      </c>
    </row>
    <row r="748" spans="1:31">
      <c r="A748" t="s">
        <v>109</v>
      </c>
      <c r="B748" t="s">
        <v>130</v>
      </c>
      <c r="C748" s="216" t="s">
        <v>223</v>
      </c>
      <c r="D748" s="216" t="s">
        <v>223</v>
      </c>
      <c r="E748">
        <v>1985</v>
      </c>
      <c r="F748">
        <v>2</v>
      </c>
      <c r="G748">
        <v>2</v>
      </c>
      <c r="H748">
        <v>20.81</v>
      </c>
      <c r="I748">
        <v>1.86</v>
      </c>
      <c r="J748" s="14">
        <v>5500</v>
      </c>
      <c r="K748" s="14">
        <v>6000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  <c r="Z748" s="14" t="s">
        <v>17</v>
      </c>
      <c r="AA748" s="14" t="s">
        <v>17</v>
      </c>
      <c r="AB748" s="14" t="s">
        <v>17</v>
      </c>
      <c r="AC748" s="14" t="s">
        <v>17</v>
      </c>
      <c r="AD748" s="14" t="s">
        <v>17</v>
      </c>
      <c r="AE748" s="14" t="s">
        <v>17</v>
      </c>
    </row>
    <row r="749" spans="1:31">
      <c r="A749" t="s">
        <v>109</v>
      </c>
      <c r="B749" t="s">
        <v>130</v>
      </c>
      <c r="C749" s="216" t="s">
        <v>223</v>
      </c>
      <c r="D749" s="216" t="s">
        <v>223</v>
      </c>
      <c r="E749">
        <v>1985</v>
      </c>
      <c r="F749">
        <v>2</v>
      </c>
      <c r="G749">
        <v>3</v>
      </c>
      <c r="H749">
        <v>28.19</v>
      </c>
      <c r="I749">
        <v>1.76</v>
      </c>
      <c r="J749" s="14">
        <v>5100</v>
      </c>
      <c r="K749" s="14">
        <v>5700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  <c r="Z749" s="14" t="s">
        <v>17</v>
      </c>
      <c r="AA749" s="14" t="s">
        <v>17</v>
      </c>
      <c r="AB749" s="14" t="s">
        <v>17</v>
      </c>
      <c r="AC749" s="14" t="s">
        <v>17</v>
      </c>
      <c r="AD749" s="14" t="s">
        <v>17</v>
      </c>
      <c r="AE749" s="14" t="s">
        <v>17</v>
      </c>
    </row>
    <row r="750" spans="1:31">
      <c r="A750" t="s">
        <v>109</v>
      </c>
      <c r="B750" t="s">
        <v>130</v>
      </c>
      <c r="C750" s="216" t="s">
        <v>223</v>
      </c>
      <c r="D750" s="216" t="s">
        <v>223</v>
      </c>
      <c r="E750">
        <v>1985</v>
      </c>
      <c r="F750">
        <v>2</v>
      </c>
      <c r="G750">
        <v>4</v>
      </c>
      <c r="H750">
        <v>37.15</v>
      </c>
      <c r="I750">
        <v>1.88</v>
      </c>
      <c r="J750" s="14">
        <v>5200</v>
      </c>
      <c r="K750" s="14">
        <v>5400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  <c r="Z750" s="14" t="s">
        <v>17</v>
      </c>
      <c r="AA750" s="14" t="s">
        <v>17</v>
      </c>
      <c r="AB750" s="14" t="s">
        <v>17</v>
      </c>
      <c r="AC750" s="14" t="s">
        <v>17</v>
      </c>
      <c r="AD750" s="14" t="s">
        <v>17</v>
      </c>
      <c r="AE750" s="14" t="s">
        <v>17</v>
      </c>
    </row>
    <row r="751" spans="1:31">
      <c r="A751" t="s">
        <v>109</v>
      </c>
      <c r="B751" t="s">
        <v>130</v>
      </c>
      <c r="C751" s="216" t="s">
        <v>223</v>
      </c>
      <c r="D751" s="216" t="s">
        <v>223</v>
      </c>
      <c r="E751">
        <v>1985</v>
      </c>
      <c r="F751">
        <v>2</v>
      </c>
      <c r="G751">
        <v>5</v>
      </c>
      <c r="H751">
        <v>33.76</v>
      </c>
      <c r="I751">
        <v>2.1</v>
      </c>
      <c r="J751" s="14">
        <v>5300</v>
      </c>
      <c r="K751" s="14">
        <v>4500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  <c r="Z751" s="14" t="s">
        <v>17</v>
      </c>
      <c r="AA751" s="14" t="s">
        <v>17</v>
      </c>
      <c r="AB751" s="14" t="s">
        <v>17</v>
      </c>
      <c r="AC751" s="14" t="s">
        <v>17</v>
      </c>
      <c r="AD751" s="14" t="s">
        <v>17</v>
      </c>
      <c r="AE751" s="14" t="s">
        <v>17</v>
      </c>
    </row>
    <row r="752" spans="1:31">
      <c r="A752" t="s">
        <v>109</v>
      </c>
      <c r="B752" t="s">
        <v>130</v>
      </c>
      <c r="C752" s="216" t="s">
        <v>223</v>
      </c>
      <c r="D752" s="216" t="s">
        <v>223</v>
      </c>
      <c r="E752">
        <v>1985</v>
      </c>
      <c r="F752">
        <v>2</v>
      </c>
      <c r="G752">
        <v>6</v>
      </c>
      <c r="H752">
        <v>30.85</v>
      </c>
      <c r="I752">
        <v>2.4700000000000002</v>
      </c>
      <c r="J752" s="14">
        <v>4100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  <c r="Z752" s="14" t="s">
        <v>17</v>
      </c>
      <c r="AA752" s="14" t="s">
        <v>17</v>
      </c>
      <c r="AB752" s="14" t="s">
        <v>17</v>
      </c>
      <c r="AC752" s="14" t="s">
        <v>17</v>
      </c>
      <c r="AD752" s="14" t="s">
        <v>17</v>
      </c>
      <c r="AE752" s="14" t="s">
        <v>17</v>
      </c>
    </row>
    <row r="753" spans="1:31">
      <c r="A753" t="s">
        <v>109</v>
      </c>
      <c r="B753" t="s">
        <v>130</v>
      </c>
      <c r="C753" s="216" t="s">
        <v>223</v>
      </c>
      <c r="D753" s="216" t="s">
        <v>223</v>
      </c>
      <c r="E753">
        <v>1985</v>
      </c>
      <c r="F753">
        <v>2</v>
      </c>
      <c r="G753">
        <v>7</v>
      </c>
      <c r="H753">
        <v>28.68</v>
      </c>
      <c r="I753">
        <v>2.4300000000000002</v>
      </c>
      <c r="J753" s="14">
        <v>4300</v>
      </c>
      <c r="K753" s="14">
        <v>4600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  <c r="Z753" s="14" t="s">
        <v>17</v>
      </c>
      <c r="AA753" s="14" t="s">
        <v>17</v>
      </c>
      <c r="AB753" s="14" t="s">
        <v>17</v>
      </c>
      <c r="AC753" s="14" t="s">
        <v>17</v>
      </c>
      <c r="AD753" s="14" t="s">
        <v>17</v>
      </c>
      <c r="AE753" s="14" t="s">
        <v>17</v>
      </c>
    </row>
    <row r="754" spans="1:31">
      <c r="A754" t="s">
        <v>109</v>
      </c>
      <c r="B754" t="s">
        <v>130</v>
      </c>
      <c r="C754" s="216" t="s">
        <v>223</v>
      </c>
      <c r="D754" s="216" t="s">
        <v>223</v>
      </c>
      <c r="E754">
        <v>1985</v>
      </c>
      <c r="F754">
        <v>2</v>
      </c>
      <c r="G754">
        <v>8</v>
      </c>
      <c r="H754">
        <v>30.73</v>
      </c>
      <c r="I754">
        <v>2.65</v>
      </c>
      <c r="J754" s="14">
        <v>3800</v>
      </c>
      <c r="K754" s="14">
        <v>5600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  <c r="Z754" s="14" t="s">
        <v>17</v>
      </c>
      <c r="AA754" s="14" t="s">
        <v>17</v>
      </c>
      <c r="AB754" s="14" t="s">
        <v>17</v>
      </c>
      <c r="AC754" s="14" t="s">
        <v>17</v>
      </c>
      <c r="AD754" s="14" t="s">
        <v>17</v>
      </c>
      <c r="AE754" s="14" t="s">
        <v>17</v>
      </c>
    </row>
    <row r="755" spans="1:31">
      <c r="A755" t="s">
        <v>109</v>
      </c>
      <c r="B755" t="s">
        <v>130</v>
      </c>
      <c r="C755" s="216" t="s">
        <v>223</v>
      </c>
      <c r="D755" s="216" t="s">
        <v>223</v>
      </c>
      <c r="E755">
        <v>1985</v>
      </c>
      <c r="F755">
        <v>2</v>
      </c>
      <c r="G755">
        <v>9</v>
      </c>
      <c r="H755">
        <v>31.94</v>
      </c>
      <c r="I755">
        <v>2.5299999999999998</v>
      </c>
      <c r="J755" s="14">
        <v>4500</v>
      </c>
      <c r="K755" s="14">
        <v>4400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  <c r="Z755" s="14" t="s">
        <v>17</v>
      </c>
      <c r="AA755" s="14" t="s">
        <v>17</v>
      </c>
      <c r="AB755" s="14" t="s">
        <v>17</v>
      </c>
      <c r="AC755" s="14" t="s">
        <v>17</v>
      </c>
      <c r="AD755" s="14" t="s">
        <v>17</v>
      </c>
      <c r="AE755" s="14" t="s">
        <v>17</v>
      </c>
    </row>
    <row r="756" spans="1:31">
      <c r="A756" t="s">
        <v>109</v>
      </c>
      <c r="B756" t="s">
        <v>130</v>
      </c>
      <c r="C756" s="216" t="s">
        <v>223</v>
      </c>
      <c r="D756" s="216" t="s">
        <v>223</v>
      </c>
      <c r="E756">
        <v>1985</v>
      </c>
      <c r="F756">
        <v>2</v>
      </c>
      <c r="G756">
        <v>10</v>
      </c>
      <c r="H756">
        <v>36.54</v>
      </c>
      <c r="I756">
        <v>2.14</v>
      </c>
      <c r="J756" s="14">
        <v>5400</v>
      </c>
      <c r="K756" s="14">
        <v>5100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  <c r="Z756" s="14" t="s">
        <v>17</v>
      </c>
      <c r="AA756" s="14" t="s">
        <v>17</v>
      </c>
      <c r="AB756" s="14" t="s">
        <v>17</v>
      </c>
      <c r="AC756" s="14" t="s">
        <v>17</v>
      </c>
      <c r="AD756" s="14" t="s">
        <v>17</v>
      </c>
      <c r="AE756" s="14" t="s">
        <v>17</v>
      </c>
    </row>
    <row r="757" spans="1:31">
      <c r="A757" t="s">
        <v>109</v>
      </c>
      <c r="B757" t="s">
        <v>130</v>
      </c>
      <c r="C757" s="216" t="s">
        <v>223</v>
      </c>
      <c r="D757" s="216" t="s">
        <v>223</v>
      </c>
      <c r="E757">
        <v>1985</v>
      </c>
      <c r="F757">
        <v>2</v>
      </c>
      <c r="G757">
        <v>11</v>
      </c>
      <c r="H757">
        <v>38.72</v>
      </c>
      <c r="I757">
        <v>1.9</v>
      </c>
      <c r="J757" s="14">
        <v>4400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  <c r="Z757" s="14" t="s">
        <v>17</v>
      </c>
      <c r="AA757" s="14" t="s">
        <v>17</v>
      </c>
      <c r="AB757" s="14" t="s">
        <v>17</v>
      </c>
      <c r="AC757" s="14" t="s">
        <v>17</v>
      </c>
      <c r="AD757" s="14" t="s">
        <v>17</v>
      </c>
      <c r="AE757" s="14" t="s">
        <v>17</v>
      </c>
    </row>
    <row r="758" spans="1:31">
      <c r="A758" t="s">
        <v>109</v>
      </c>
      <c r="B758" t="s">
        <v>130</v>
      </c>
      <c r="C758" s="216" t="s">
        <v>223</v>
      </c>
      <c r="D758" s="216" t="s">
        <v>223</v>
      </c>
      <c r="E758">
        <v>1985</v>
      </c>
      <c r="F758">
        <v>2</v>
      </c>
      <c r="G758">
        <v>12</v>
      </c>
      <c r="H758">
        <v>33.4</v>
      </c>
      <c r="I758">
        <v>2.4900000000000002</v>
      </c>
      <c r="J758" s="14">
        <v>4800</v>
      </c>
      <c r="K758" s="14">
        <v>4300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  <c r="Z758" s="14" t="s">
        <v>17</v>
      </c>
      <c r="AA758" s="14" t="s">
        <v>17</v>
      </c>
      <c r="AB758" s="14" t="s">
        <v>17</v>
      </c>
      <c r="AC758" s="14" t="s">
        <v>17</v>
      </c>
      <c r="AD758" s="14" t="s">
        <v>17</v>
      </c>
      <c r="AE758" s="14" t="s">
        <v>17</v>
      </c>
    </row>
    <row r="759" spans="1:31">
      <c r="A759" t="s">
        <v>109</v>
      </c>
      <c r="B759" t="s">
        <v>130</v>
      </c>
      <c r="C759" s="216" t="s">
        <v>223</v>
      </c>
      <c r="D759" s="216" t="s">
        <v>223</v>
      </c>
      <c r="E759">
        <v>1985</v>
      </c>
      <c r="F759">
        <v>2</v>
      </c>
      <c r="G759">
        <v>13</v>
      </c>
      <c r="H759">
        <v>25.41</v>
      </c>
      <c r="I759">
        <v>1.55</v>
      </c>
      <c r="J759" s="14">
        <v>5500</v>
      </c>
      <c r="K759" s="14">
        <v>5000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  <c r="Z759" s="14" t="s">
        <v>17</v>
      </c>
      <c r="AA759" s="14" t="s">
        <v>17</v>
      </c>
      <c r="AB759" s="14" t="s">
        <v>17</v>
      </c>
      <c r="AC759" s="14" t="s">
        <v>17</v>
      </c>
      <c r="AD759" s="14" t="s">
        <v>17</v>
      </c>
      <c r="AE759" s="14" t="s">
        <v>17</v>
      </c>
    </row>
    <row r="760" spans="1:31">
      <c r="A760" t="s">
        <v>109</v>
      </c>
      <c r="B760" t="s">
        <v>130</v>
      </c>
      <c r="C760" s="216" t="s">
        <v>223</v>
      </c>
      <c r="D760" s="216" t="s">
        <v>223</v>
      </c>
      <c r="E760">
        <v>1985</v>
      </c>
      <c r="F760">
        <v>2</v>
      </c>
      <c r="G760">
        <v>14</v>
      </c>
      <c r="H760">
        <v>37.75</v>
      </c>
      <c r="I760">
        <v>2.38</v>
      </c>
      <c r="J760" s="14">
        <v>4700</v>
      </c>
      <c r="K760" s="14">
        <v>4500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  <c r="Z760" s="14" t="s">
        <v>17</v>
      </c>
      <c r="AA760" s="14" t="s">
        <v>17</v>
      </c>
      <c r="AB760" s="14" t="s">
        <v>17</v>
      </c>
      <c r="AC760" s="14" t="s">
        <v>17</v>
      </c>
      <c r="AD760" s="14" t="s">
        <v>17</v>
      </c>
      <c r="AE760" s="14" t="s">
        <v>17</v>
      </c>
    </row>
    <row r="761" spans="1:31">
      <c r="A761" t="s">
        <v>109</v>
      </c>
      <c r="B761" t="s">
        <v>130</v>
      </c>
      <c r="C761" s="216" t="s">
        <v>223</v>
      </c>
      <c r="D761" s="216" t="s">
        <v>223</v>
      </c>
      <c r="E761">
        <v>1985</v>
      </c>
      <c r="F761">
        <v>3</v>
      </c>
      <c r="G761">
        <v>1</v>
      </c>
      <c r="H761">
        <v>26.5</v>
      </c>
      <c r="I761">
        <v>1.85</v>
      </c>
      <c r="J761" s="14">
        <v>4500</v>
      </c>
      <c r="K761" s="14">
        <v>5000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  <c r="Z761" s="14" t="s">
        <v>17</v>
      </c>
      <c r="AA761" s="14" t="s">
        <v>17</v>
      </c>
      <c r="AB761" s="14" t="s">
        <v>17</v>
      </c>
      <c r="AC761" s="14" t="s">
        <v>17</v>
      </c>
      <c r="AD761" s="14" t="s">
        <v>17</v>
      </c>
      <c r="AE761" s="14" t="s">
        <v>17</v>
      </c>
    </row>
    <row r="762" spans="1:31">
      <c r="A762" t="s">
        <v>109</v>
      </c>
      <c r="B762" t="s">
        <v>130</v>
      </c>
      <c r="C762" s="216" t="s">
        <v>223</v>
      </c>
      <c r="D762" s="216" t="s">
        <v>223</v>
      </c>
      <c r="E762">
        <v>1985</v>
      </c>
      <c r="F762">
        <v>3</v>
      </c>
      <c r="G762">
        <v>2</v>
      </c>
      <c r="H762">
        <v>21.66</v>
      </c>
      <c r="I762">
        <v>1.74</v>
      </c>
      <c r="J762" s="14">
        <v>5100</v>
      </c>
      <c r="K762" s="14">
        <v>5100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  <c r="Z762" s="14" t="s">
        <v>17</v>
      </c>
      <c r="AA762" s="14" t="s">
        <v>17</v>
      </c>
      <c r="AB762" s="14" t="s">
        <v>17</v>
      </c>
      <c r="AC762" s="14" t="s">
        <v>17</v>
      </c>
      <c r="AD762" s="14" t="s">
        <v>17</v>
      </c>
      <c r="AE762" s="14" t="s">
        <v>17</v>
      </c>
    </row>
    <row r="763" spans="1:31">
      <c r="A763" t="s">
        <v>109</v>
      </c>
      <c r="B763" t="s">
        <v>130</v>
      </c>
      <c r="C763" s="216" t="s">
        <v>223</v>
      </c>
      <c r="D763" s="216" t="s">
        <v>223</v>
      </c>
      <c r="E763">
        <v>1985</v>
      </c>
      <c r="F763">
        <v>3</v>
      </c>
      <c r="G763">
        <v>3</v>
      </c>
      <c r="H763">
        <v>31.82</v>
      </c>
      <c r="I763">
        <v>1.54</v>
      </c>
      <c r="J763" s="14">
        <v>5100</v>
      </c>
      <c r="K763" s="14">
        <v>4900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  <c r="Z763" s="14" t="s">
        <v>17</v>
      </c>
      <c r="AA763" s="14" t="s">
        <v>17</v>
      </c>
      <c r="AB763" s="14" t="s">
        <v>17</v>
      </c>
      <c r="AC763" s="14" t="s">
        <v>17</v>
      </c>
      <c r="AD763" s="14" t="s">
        <v>17</v>
      </c>
      <c r="AE763" s="14" t="s">
        <v>17</v>
      </c>
    </row>
    <row r="764" spans="1:31">
      <c r="A764" t="s">
        <v>109</v>
      </c>
      <c r="B764" t="s">
        <v>130</v>
      </c>
      <c r="C764" s="216" t="s">
        <v>223</v>
      </c>
      <c r="D764" s="216" t="s">
        <v>223</v>
      </c>
      <c r="E764">
        <v>1985</v>
      </c>
      <c r="F764">
        <v>3</v>
      </c>
      <c r="G764">
        <v>4</v>
      </c>
      <c r="H764">
        <v>33.64</v>
      </c>
      <c r="I764">
        <v>2.4700000000000002</v>
      </c>
      <c r="J764" s="14">
        <v>5400</v>
      </c>
      <c r="K764" s="14">
        <v>5100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  <c r="Z764" s="14" t="s">
        <v>17</v>
      </c>
      <c r="AA764" s="14" t="s">
        <v>17</v>
      </c>
      <c r="AB764" s="14" t="s">
        <v>17</v>
      </c>
      <c r="AC764" s="14" t="s">
        <v>17</v>
      </c>
      <c r="AD764" s="14" t="s">
        <v>17</v>
      </c>
      <c r="AE764" s="14" t="s">
        <v>17</v>
      </c>
    </row>
    <row r="765" spans="1:31">
      <c r="A765" t="s">
        <v>109</v>
      </c>
      <c r="B765" t="s">
        <v>130</v>
      </c>
      <c r="C765" s="216" t="s">
        <v>223</v>
      </c>
      <c r="D765" s="216" t="s">
        <v>223</v>
      </c>
      <c r="E765">
        <v>1985</v>
      </c>
      <c r="F765">
        <v>3</v>
      </c>
      <c r="G765">
        <v>5</v>
      </c>
      <c r="H765">
        <v>37.75</v>
      </c>
      <c r="I765">
        <v>2.1800000000000002</v>
      </c>
      <c r="J765" s="14">
        <v>5000</v>
      </c>
      <c r="K765" s="14">
        <v>4800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  <c r="Z765" s="14" t="s">
        <v>17</v>
      </c>
      <c r="AA765" s="14" t="s">
        <v>17</v>
      </c>
      <c r="AB765" s="14" t="s">
        <v>17</v>
      </c>
      <c r="AC765" s="14" t="s">
        <v>17</v>
      </c>
      <c r="AD765" s="14" t="s">
        <v>17</v>
      </c>
      <c r="AE765" s="14" t="s">
        <v>17</v>
      </c>
    </row>
    <row r="766" spans="1:31">
      <c r="A766" t="s">
        <v>109</v>
      </c>
      <c r="B766" t="s">
        <v>130</v>
      </c>
      <c r="C766" s="216" t="s">
        <v>223</v>
      </c>
      <c r="D766" s="216" t="s">
        <v>223</v>
      </c>
      <c r="E766">
        <v>1985</v>
      </c>
      <c r="F766">
        <v>3</v>
      </c>
      <c r="G766">
        <v>6</v>
      </c>
      <c r="H766">
        <v>35.82</v>
      </c>
      <c r="I766">
        <v>2.4700000000000002</v>
      </c>
      <c r="J766" s="14">
        <v>5400</v>
      </c>
      <c r="K766" s="14">
        <v>5000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  <c r="Z766" s="14" t="s">
        <v>17</v>
      </c>
      <c r="AA766" s="14" t="s">
        <v>17</v>
      </c>
      <c r="AB766" s="14" t="s">
        <v>17</v>
      </c>
      <c r="AC766" s="14" t="s">
        <v>17</v>
      </c>
      <c r="AD766" s="14" t="s">
        <v>17</v>
      </c>
      <c r="AE766" s="14" t="s">
        <v>17</v>
      </c>
    </row>
    <row r="767" spans="1:31">
      <c r="A767" t="s">
        <v>109</v>
      </c>
      <c r="B767" t="s">
        <v>130</v>
      </c>
      <c r="C767" s="216" t="s">
        <v>223</v>
      </c>
      <c r="D767" s="216" t="s">
        <v>223</v>
      </c>
      <c r="E767">
        <v>1985</v>
      </c>
      <c r="F767">
        <v>3</v>
      </c>
      <c r="G767">
        <v>7</v>
      </c>
      <c r="H767">
        <v>31.46</v>
      </c>
      <c r="I767">
        <v>2.71</v>
      </c>
      <c r="J767" s="14">
        <v>4900</v>
      </c>
      <c r="K767" s="14">
        <v>4500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  <c r="Z767" s="14" t="s">
        <v>17</v>
      </c>
      <c r="AA767" s="14" t="s">
        <v>17</v>
      </c>
      <c r="AB767" s="14" t="s">
        <v>17</v>
      </c>
      <c r="AC767" s="14" t="s">
        <v>17</v>
      </c>
      <c r="AD767" s="14" t="s">
        <v>17</v>
      </c>
      <c r="AE767" s="14" t="s">
        <v>17</v>
      </c>
    </row>
    <row r="768" spans="1:31">
      <c r="A768" t="s">
        <v>109</v>
      </c>
      <c r="B768" t="s">
        <v>130</v>
      </c>
      <c r="C768" s="216" t="s">
        <v>223</v>
      </c>
      <c r="D768" s="216" t="s">
        <v>223</v>
      </c>
      <c r="E768">
        <v>1985</v>
      </c>
      <c r="F768">
        <v>3</v>
      </c>
      <c r="G768">
        <v>8</v>
      </c>
      <c r="H768">
        <v>32.43</v>
      </c>
      <c r="I768">
        <v>2.61</v>
      </c>
      <c r="J768" s="14">
        <v>4700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  <c r="Z768" s="14" t="s">
        <v>17</v>
      </c>
      <c r="AA768" s="14" t="s">
        <v>17</v>
      </c>
      <c r="AB768" s="14" t="s">
        <v>17</v>
      </c>
      <c r="AC768" s="14" t="s">
        <v>17</v>
      </c>
      <c r="AD768" s="14" t="s">
        <v>17</v>
      </c>
      <c r="AE768" s="14" t="s">
        <v>17</v>
      </c>
    </row>
    <row r="769" spans="1:31">
      <c r="A769" t="s">
        <v>109</v>
      </c>
      <c r="B769" t="s">
        <v>130</v>
      </c>
      <c r="C769" s="216" t="s">
        <v>223</v>
      </c>
      <c r="D769" s="216" t="s">
        <v>223</v>
      </c>
      <c r="E769">
        <v>1985</v>
      </c>
      <c r="F769">
        <v>3</v>
      </c>
      <c r="G769">
        <v>9</v>
      </c>
      <c r="H769">
        <v>35.090000000000003</v>
      </c>
      <c r="I769">
        <v>2.21</v>
      </c>
      <c r="J769" s="14">
        <v>5100</v>
      </c>
      <c r="K769" s="14">
        <v>4900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  <c r="Z769" s="14" t="s">
        <v>17</v>
      </c>
      <c r="AA769" s="14" t="s">
        <v>17</v>
      </c>
      <c r="AB769" s="14" t="s">
        <v>17</v>
      </c>
      <c r="AC769" s="14" t="s">
        <v>17</v>
      </c>
      <c r="AD769" s="14" t="s">
        <v>17</v>
      </c>
      <c r="AE769" s="14" t="s">
        <v>17</v>
      </c>
    </row>
    <row r="770" spans="1:31">
      <c r="A770" t="s">
        <v>109</v>
      </c>
      <c r="B770" t="s">
        <v>130</v>
      </c>
      <c r="C770" s="216" t="s">
        <v>223</v>
      </c>
      <c r="D770" s="216" t="s">
        <v>223</v>
      </c>
      <c r="E770">
        <v>1985</v>
      </c>
      <c r="F770">
        <v>3</v>
      </c>
      <c r="G770">
        <v>10</v>
      </c>
      <c r="H770">
        <v>35.450000000000003</v>
      </c>
      <c r="I770">
        <v>2.23</v>
      </c>
      <c r="J770" s="14">
        <v>4700</v>
      </c>
      <c r="K770" s="14">
        <v>4400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  <c r="Z770" s="14" t="s">
        <v>17</v>
      </c>
      <c r="AA770" s="14" t="s">
        <v>17</v>
      </c>
      <c r="AB770" s="14" t="s">
        <v>17</v>
      </c>
      <c r="AC770" s="14" t="s">
        <v>17</v>
      </c>
      <c r="AD770" s="14" t="s">
        <v>17</v>
      </c>
      <c r="AE770" s="14" t="s">
        <v>17</v>
      </c>
    </row>
    <row r="771" spans="1:31">
      <c r="A771" t="s">
        <v>109</v>
      </c>
      <c r="B771" t="s">
        <v>130</v>
      </c>
      <c r="C771" s="216" t="s">
        <v>223</v>
      </c>
      <c r="D771" s="216" t="s">
        <v>223</v>
      </c>
      <c r="E771">
        <v>1985</v>
      </c>
      <c r="F771">
        <v>3</v>
      </c>
      <c r="G771">
        <v>11</v>
      </c>
      <c r="H771">
        <v>31.82</v>
      </c>
      <c r="I771">
        <v>2.56</v>
      </c>
      <c r="J771" s="14">
        <v>4300</v>
      </c>
      <c r="K771" s="14">
        <v>4800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  <c r="Z771" s="14" t="s">
        <v>17</v>
      </c>
      <c r="AA771" s="14" t="s">
        <v>17</v>
      </c>
      <c r="AB771" s="14" t="s">
        <v>17</v>
      </c>
      <c r="AC771" s="14" t="s">
        <v>17</v>
      </c>
      <c r="AD771" s="14" t="s">
        <v>17</v>
      </c>
      <c r="AE771" s="14" t="s">
        <v>17</v>
      </c>
    </row>
    <row r="772" spans="1:31">
      <c r="A772" t="s">
        <v>109</v>
      </c>
      <c r="B772" t="s">
        <v>130</v>
      </c>
      <c r="C772" s="216" t="s">
        <v>223</v>
      </c>
      <c r="D772" s="216" t="s">
        <v>223</v>
      </c>
      <c r="E772">
        <v>1985</v>
      </c>
      <c r="F772">
        <v>3</v>
      </c>
      <c r="G772">
        <v>12</v>
      </c>
      <c r="H772">
        <v>36.54</v>
      </c>
      <c r="I772">
        <v>2.3199999999999998</v>
      </c>
      <c r="J772" s="14">
        <v>3900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  <c r="Z772" s="14" t="s">
        <v>17</v>
      </c>
      <c r="AA772" s="14" t="s">
        <v>17</v>
      </c>
      <c r="AB772" s="14" t="s">
        <v>17</v>
      </c>
      <c r="AC772" s="14" t="s">
        <v>17</v>
      </c>
      <c r="AD772" s="14" t="s">
        <v>17</v>
      </c>
      <c r="AE772" s="14" t="s">
        <v>17</v>
      </c>
    </row>
    <row r="773" spans="1:31">
      <c r="A773" t="s">
        <v>109</v>
      </c>
      <c r="B773" t="s">
        <v>130</v>
      </c>
      <c r="C773" s="216" t="s">
        <v>223</v>
      </c>
      <c r="D773" s="216" t="s">
        <v>223</v>
      </c>
      <c r="E773">
        <v>1985</v>
      </c>
      <c r="F773">
        <v>3</v>
      </c>
      <c r="G773">
        <v>13</v>
      </c>
      <c r="H773">
        <v>27.83</v>
      </c>
      <c r="I773">
        <v>2.6</v>
      </c>
      <c r="J773" s="14">
        <v>4100</v>
      </c>
      <c r="K773" s="14">
        <v>4600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  <c r="Z773" s="14" t="s">
        <v>17</v>
      </c>
      <c r="AA773" s="14" t="s">
        <v>17</v>
      </c>
      <c r="AB773" s="14" t="s">
        <v>17</v>
      </c>
      <c r="AC773" s="14" t="s">
        <v>17</v>
      </c>
      <c r="AD773" s="14" t="s">
        <v>17</v>
      </c>
      <c r="AE773" s="14" t="s">
        <v>17</v>
      </c>
    </row>
    <row r="774" spans="1:31">
      <c r="A774" t="s">
        <v>109</v>
      </c>
      <c r="B774" t="s">
        <v>130</v>
      </c>
      <c r="C774" s="216" t="s">
        <v>223</v>
      </c>
      <c r="D774" s="216" t="s">
        <v>223</v>
      </c>
      <c r="E774">
        <v>1985</v>
      </c>
      <c r="F774">
        <v>3</v>
      </c>
      <c r="G774">
        <v>14</v>
      </c>
      <c r="H774">
        <v>37.15</v>
      </c>
      <c r="I774">
        <v>2.36</v>
      </c>
      <c r="J774" s="14">
        <v>4100</v>
      </c>
      <c r="K774" s="14">
        <v>4800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  <c r="Z774" s="14" t="s">
        <v>17</v>
      </c>
      <c r="AA774" s="14" t="s">
        <v>17</v>
      </c>
      <c r="AB774" s="14" t="s">
        <v>17</v>
      </c>
      <c r="AC774" s="14" t="s">
        <v>17</v>
      </c>
      <c r="AD774" s="14" t="s">
        <v>17</v>
      </c>
      <c r="AE774" s="14" t="s">
        <v>17</v>
      </c>
    </row>
    <row r="775" spans="1:31">
      <c r="A775" t="s">
        <v>109</v>
      </c>
      <c r="B775" t="s">
        <v>130</v>
      </c>
      <c r="C775" s="216" t="s">
        <v>223</v>
      </c>
      <c r="D775" s="216" t="s">
        <v>223</v>
      </c>
      <c r="E775">
        <v>1985</v>
      </c>
      <c r="F775">
        <v>4</v>
      </c>
      <c r="G775">
        <v>1</v>
      </c>
      <c r="H775">
        <v>24.56</v>
      </c>
      <c r="I775">
        <v>1.95</v>
      </c>
      <c r="J775" s="14">
        <v>4200</v>
      </c>
      <c r="K775" s="14">
        <v>5400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  <c r="Z775" s="14" t="s">
        <v>17</v>
      </c>
      <c r="AA775" s="14" t="s">
        <v>17</v>
      </c>
      <c r="AB775" s="14" t="s">
        <v>17</v>
      </c>
      <c r="AC775" s="14" t="s">
        <v>17</v>
      </c>
      <c r="AD775" s="14" t="s">
        <v>17</v>
      </c>
      <c r="AE775" s="14" t="s">
        <v>17</v>
      </c>
    </row>
    <row r="776" spans="1:31">
      <c r="A776" t="s">
        <v>109</v>
      </c>
      <c r="B776" t="s">
        <v>130</v>
      </c>
      <c r="C776" s="216" t="s">
        <v>223</v>
      </c>
      <c r="D776" s="216" t="s">
        <v>223</v>
      </c>
      <c r="E776">
        <v>1985</v>
      </c>
      <c r="F776">
        <v>4</v>
      </c>
      <c r="G776">
        <v>2</v>
      </c>
      <c r="H776">
        <v>19.36</v>
      </c>
      <c r="I776">
        <v>2.14</v>
      </c>
      <c r="J776" s="14">
        <v>4100</v>
      </c>
      <c r="K776" s="14">
        <v>4800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  <c r="Z776" s="14" t="s">
        <v>17</v>
      </c>
      <c r="AA776" s="14" t="s">
        <v>17</v>
      </c>
      <c r="AB776" s="14" t="s">
        <v>17</v>
      </c>
      <c r="AC776" s="14" t="s">
        <v>17</v>
      </c>
      <c r="AD776" s="14" t="s">
        <v>17</v>
      </c>
      <c r="AE776" s="14" t="s">
        <v>17</v>
      </c>
    </row>
    <row r="777" spans="1:31">
      <c r="A777" t="s">
        <v>109</v>
      </c>
      <c r="B777" t="s">
        <v>130</v>
      </c>
      <c r="C777" s="216" t="s">
        <v>223</v>
      </c>
      <c r="D777" s="216" t="s">
        <v>223</v>
      </c>
      <c r="E777">
        <v>1985</v>
      </c>
      <c r="F777">
        <v>4</v>
      </c>
      <c r="G777">
        <v>3</v>
      </c>
      <c r="H777">
        <v>33.4</v>
      </c>
      <c r="I777">
        <v>2.0099999999999998</v>
      </c>
      <c r="J777" s="14">
        <v>3700</v>
      </c>
      <c r="K777" s="14">
        <v>4200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  <c r="Z777" s="14" t="s">
        <v>17</v>
      </c>
      <c r="AA777" s="14" t="s">
        <v>17</v>
      </c>
      <c r="AB777" s="14" t="s">
        <v>17</v>
      </c>
      <c r="AC777" s="14" t="s">
        <v>17</v>
      </c>
      <c r="AD777" s="14" t="s">
        <v>17</v>
      </c>
      <c r="AE777" s="14" t="s">
        <v>17</v>
      </c>
    </row>
    <row r="778" spans="1:31">
      <c r="A778" t="s">
        <v>109</v>
      </c>
      <c r="B778" t="s">
        <v>130</v>
      </c>
      <c r="C778" s="216" t="s">
        <v>223</v>
      </c>
      <c r="D778" s="216" t="s">
        <v>223</v>
      </c>
      <c r="E778">
        <v>1985</v>
      </c>
      <c r="F778">
        <v>4</v>
      </c>
      <c r="G778">
        <v>4</v>
      </c>
      <c r="H778">
        <v>33.880000000000003</v>
      </c>
      <c r="I778">
        <v>2.57</v>
      </c>
      <c r="J778" s="14">
        <v>4900</v>
      </c>
      <c r="K778" s="14">
        <v>4600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  <c r="Z778" s="14" t="s">
        <v>17</v>
      </c>
      <c r="AA778" s="14" t="s">
        <v>17</v>
      </c>
      <c r="AB778" s="14" t="s">
        <v>17</v>
      </c>
      <c r="AC778" s="14" t="s">
        <v>17</v>
      </c>
      <c r="AD778" s="14" t="s">
        <v>17</v>
      </c>
      <c r="AE778" s="14" t="s">
        <v>17</v>
      </c>
    </row>
    <row r="779" spans="1:31">
      <c r="A779" t="s">
        <v>109</v>
      </c>
      <c r="B779" t="s">
        <v>130</v>
      </c>
      <c r="C779" s="216" t="s">
        <v>223</v>
      </c>
      <c r="D779" s="216" t="s">
        <v>223</v>
      </c>
      <c r="E779">
        <v>1985</v>
      </c>
      <c r="F779">
        <v>4</v>
      </c>
      <c r="G779">
        <v>5</v>
      </c>
      <c r="H779">
        <v>29.64</v>
      </c>
      <c r="I779">
        <v>2.8</v>
      </c>
      <c r="J779" s="14">
        <v>4300</v>
      </c>
      <c r="K779" s="14">
        <v>4400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  <c r="Z779" s="14" t="s">
        <v>17</v>
      </c>
      <c r="AA779" s="14" t="s">
        <v>17</v>
      </c>
      <c r="AB779" s="14" t="s">
        <v>17</v>
      </c>
      <c r="AC779" s="14" t="s">
        <v>17</v>
      </c>
      <c r="AD779" s="14" t="s">
        <v>17</v>
      </c>
      <c r="AE779" s="14" t="s">
        <v>17</v>
      </c>
    </row>
    <row r="780" spans="1:31">
      <c r="A780" t="s">
        <v>109</v>
      </c>
      <c r="B780" t="s">
        <v>130</v>
      </c>
      <c r="C780" s="216" t="s">
        <v>223</v>
      </c>
      <c r="D780" s="216" t="s">
        <v>223</v>
      </c>
      <c r="E780">
        <v>1985</v>
      </c>
      <c r="F780">
        <v>4</v>
      </c>
      <c r="G780">
        <v>6</v>
      </c>
      <c r="H780">
        <v>30.25</v>
      </c>
      <c r="I780">
        <v>2.58</v>
      </c>
      <c r="J780" s="14">
        <v>4700</v>
      </c>
      <c r="K780" s="14">
        <v>4600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  <c r="Z780" s="14" t="s">
        <v>17</v>
      </c>
      <c r="AA780" s="14" t="s">
        <v>17</v>
      </c>
      <c r="AB780" s="14" t="s">
        <v>17</v>
      </c>
      <c r="AC780" s="14" t="s">
        <v>17</v>
      </c>
      <c r="AD780" s="14" t="s">
        <v>17</v>
      </c>
      <c r="AE780" s="14" t="s">
        <v>17</v>
      </c>
    </row>
    <row r="781" spans="1:31">
      <c r="A781" t="s">
        <v>109</v>
      </c>
      <c r="B781" t="s">
        <v>130</v>
      </c>
      <c r="C781" s="216" t="s">
        <v>223</v>
      </c>
      <c r="D781" s="216" t="s">
        <v>223</v>
      </c>
      <c r="E781">
        <v>1985</v>
      </c>
      <c r="F781">
        <v>4</v>
      </c>
      <c r="G781">
        <v>7</v>
      </c>
      <c r="H781">
        <v>28.19</v>
      </c>
      <c r="I781">
        <v>2.65</v>
      </c>
      <c r="J781" s="14">
        <v>4700</v>
      </c>
      <c r="K781" s="14">
        <v>4700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  <c r="Z781" s="14" t="s">
        <v>17</v>
      </c>
      <c r="AA781" s="14" t="s">
        <v>17</v>
      </c>
      <c r="AB781" s="14" t="s">
        <v>17</v>
      </c>
      <c r="AC781" s="14" t="s">
        <v>17</v>
      </c>
      <c r="AD781" s="14" t="s">
        <v>17</v>
      </c>
      <c r="AE781" s="14" t="s">
        <v>17</v>
      </c>
    </row>
    <row r="782" spans="1:31">
      <c r="A782" t="s">
        <v>109</v>
      </c>
      <c r="B782" t="s">
        <v>130</v>
      </c>
      <c r="C782" s="216" t="s">
        <v>223</v>
      </c>
      <c r="D782" s="216" t="s">
        <v>223</v>
      </c>
      <c r="E782">
        <v>1985</v>
      </c>
      <c r="F782">
        <v>4</v>
      </c>
      <c r="G782">
        <v>8</v>
      </c>
      <c r="H782">
        <v>30.13</v>
      </c>
      <c r="I782">
        <v>2.58</v>
      </c>
      <c r="J782" s="14">
        <v>4800</v>
      </c>
      <c r="K782" s="14">
        <v>4900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  <c r="Z782" s="14" t="s">
        <v>17</v>
      </c>
      <c r="AA782" s="14" t="s">
        <v>17</v>
      </c>
      <c r="AB782" s="14" t="s">
        <v>17</v>
      </c>
      <c r="AC782" s="14" t="s">
        <v>17</v>
      </c>
      <c r="AD782" s="14" t="s">
        <v>17</v>
      </c>
      <c r="AE782" s="14" t="s">
        <v>17</v>
      </c>
    </row>
    <row r="783" spans="1:31">
      <c r="A783" t="s">
        <v>109</v>
      </c>
      <c r="B783" t="s">
        <v>130</v>
      </c>
      <c r="C783" s="216" t="s">
        <v>223</v>
      </c>
      <c r="D783" s="216" t="s">
        <v>223</v>
      </c>
      <c r="E783">
        <v>1985</v>
      </c>
      <c r="F783">
        <v>4</v>
      </c>
      <c r="G783">
        <v>9</v>
      </c>
      <c r="H783">
        <v>37.630000000000003</v>
      </c>
      <c r="I783">
        <v>2.13</v>
      </c>
      <c r="J783" s="14">
        <v>4800</v>
      </c>
      <c r="K783" s="14">
        <v>4600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  <c r="Z783" s="14" t="s">
        <v>17</v>
      </c>
      <c r="AA783" s="14" t="s">
        <v>17</v>
      </c>
      <c r="AB783" s="14" t="s">
        <v>17</v>
      </c>
      <c r="AC783" s="14" t="s">
        <v>17</v>
      </c>
      <c r="AD783" s="14" t="s">
        <v>17</v>
      </c>
      <c r="AE783" s="14" t="s">
        <v>17</v>
      </c>
    </row>
    <row r="784" spans="1:31">
      <c r="A784" t="s">
        <v>109</v>
      </c>
      <c r="B784" t="s">
        <v>130</v>
      </c>
      <c r="C784" s="216" t="s">
        <v>223</v>
      </c>
      <c r="D784" s="216" t="s">
        <v>223</v>
      </c>
      <c r="E784">
        <v>1985</v>
      </c>
      <c r="F784">
        <v>4</v>
      </c>
      <c r="G784">
        <v>10</v>
      </c>
      <c r="H784">
        <v>32.549999999999997</v>
      </c>
      <c r="I784">
        <v>2.4900000000000002</v>
      </c>
      <c r="J784" s="14">
        <v>5300</v>
      </c>
      <c r="K784" s="14">
        <v>4900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  <c r="Z784" s="14" t="s">
        <v>17</v>
      </c>
      <c r="AA784" s="14" t="s">
        <v>17</v>
      </c>
      <c r="AB784" s="14" t="s">
        <v>17</v>
      </c>
      <c r="AC784" s="14" t="s">
        <v>17</v>
      </c>
      <c r="AD784" s="14" t="s">
        <v>17</v>
      </c>
      <c r="AE784" s="14" t="s">
        <v>17</v>
      </c>
    </row>
    <row r="785" spans="1:31">
      <c r="A785" t="s">
        <v>109</v>
      </c>
      <c r="B785" t="s">
        <v>130</v>
      </c>
      <c r="C785" s="216" t="s">
        <v>223</v>
      </c>
      <c r="D785" s="216" t="s">
        <v>223</v>
      </c>
      <c r="E785">
        <v>1985</v>
      </c>
      <c r="F785">
        <v>4</v>
      </c>
      <c r="G785">
        <v>11</v>
      </c>
      <c r="H785">
        <v>32.79</v>
      </c>
      <c r="I785">
        <v>2.38</v>
      </c>
      <c r="J785" s="14">
        <v>5000</v>
      </c>
      <c r="K785" s="14">
        <v>4700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  <c r="Z785" s="14" t="s">
        <v>17</v>
      </c>
      <c r="AA785" s="14" t="s">
        <v>17</v>
      </c>
      <c r="AB785" s="14" t="s">
        <v>17</v>
      </c>
      <c r="AC785" s="14" t="s">
        <v>17</v>
      </c>
      <c r="AD785" s="14" t="s">
        <v>17</v>
      </c>
      <c r="AE785" s="14" t="s">
        <v>17</v>
      </c>
    </row>
    <row r="786" spans="1:31">
      <c r="A786" t="s">
        <v>109</v>
      </c>
      <c r="B786" t="s">
        <v>130</v>
      </c>
      <c r="C786" s="216" t="s">
        <v>223</v>
      </c>
      <c r="D786" s="216" t="s">
        <v>223</v>
      </c>
      <c r="E786">
        <v>1985</v>
      </c>
      <c r="F786">
        <v>4</v>
      </c>
      <c r="G786">
        <v>12</v>
      </c>
      <c r="H786">
        <v>35.21</v>
      </c>
      <c r="I786">
        <v>2.06</v>
      </c>
      <c r="J786" s="14">
        <v>5200</v>
      </c>
      <c r="K786" s="14">
        <v>5000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  <c r="Z786" s="14" t="s">
        <v>17</v>
      </c>
      <c r="AA786" s="14" t="s">
        <v>17</v>
      </c>
      <c r="AB786" s="14" t="s">
        <v>17</v>
      </c>
      <c r="AC786" s="14" t="s">
        <v>17</v>
      </c>
      <c r="AD786" s="14" t="s">
        <v>17</v>
      </c>
      <c r="AE786" s="14" t="s">
        <v>17</v>
      </c>
    </row>
    <row r="787" spans="1:31">
      <c r="A787" t="s">
        <v>109</v>
      </c>
      <c r="B787" t="s">
        <v>130</v>
      </c>
      <c r="C787" s="216" t="s">
        <v>223</v>
      </c>
      <c r="D787" s="216" t="s">
        <v>223</v>
      </c>
      <c r="E787">
        <v>1985</v>
      </c>
      <c r="F787">
        <v>4</v>
      </c>
      <c r="G787">
        <v>13</v>
      </c>
      <c r="H787">
        <v>23.47</v>
      </c>
      <c r="I787">
        <v>2.84</v>
      </c>
      <c r="J787" s="14">
        <v>5000</v>
      </c>
      <c r="K787" s="14">
        <v>4400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  <c r="Z787" s="14" t="s">
        <v>17</v>
      </c>
      <c r="AA787" s="14" t="s">
        <v>17</v>
      </c>
      <c r="AB787" s="14" t="s">
        <v>17</v>
      </c>
      <c r="AC787" s="14" t="s">
        <v>17</v>
      </c>
      <c r="AD787" s="14" t="s">
        <v>17</v>
      </c>
      <c r="AE787" s="14" t="s">
        <v>17</v>
      </c>
    </row>
    <row r="788" spans="1:31">
      <c r="A788" t="s">
        <v>109</v>
      </c>
      <c r="B788" t="s">
        <v>130</v>
      </c>
      <c r="C788" s="216" t="s">
        <v>223</v>
      </c>
      <c r="D788" s="216" t="s">
        <v>223</v>
      </c>
      <c r="E788">
        <v>1985</v>
      </c>
      <c r="F788">
        <v>4</v>
      </c>
      <c r="G788">
        <v>14</v>
      </c>
      <c r="H788">
        <v>33.270000000000003</v>
      </c>
      <c r="I788">
        <v>2.58</v>
      </c>
      <c r="J788" s="14">
        <v>5100</v>
      </c>
      <c r="K788" s="14">
        <v>5300</v>
      </c>
      <c r="L788" s="14" t="s">
        <v>17</v>
      </c>
      <c r="M788" s="14" t="s">
        <v>17</v>
      </c>
      <c r="N788" s="14" t="s">
        <v>17</v>
      </c>
      <c r="O788" s="14" t="s">
        <v>17</v>
      </c>
      <c r="P788" s="14" t="s">
        <v>17</v>
      </c>
      <c r="Q788" s="14" t="s">
        <v>17</v>
      </c>
      <c r="R788" s="14" t="s">
        <v>17</v>
      </c>
      <c r="S788" s="14" t="s">
        <v>17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  <c r="Z788" s="14" t="s">
        <v>17</v>
      </c>
      <c r="AA788" s="14" t="s">
        <v>17</v>
      </c>
      <c r="AB788" s="14" t="s">
        <v>17</v>
      </c>
      <c r="AC788" s="14" t="s">
        <v>17</v>
      </c>
      <c r="AD788" s="14" t="s">
        <v>17</v>
      </c>
      <c r="AE788" s="14" t="s">
        <v>17</v>
      </c>
    </row>
    <row r="789" spans="1:31">
      <c r="A789" t="s">
        <v>109</v>
      </c>
      <c r="B789" t="s">
        <v>130</v>
      </c>
      <c r="C789" s="216" t="s">
        <v>223</v>
      </c>
      <c r="D789" s="216" t="s">
        <v>223</v>
      </c>
      <c r="E789">
        <v>1986</v>
      </c>
      <c r="F789">
        <v>1</v>
      </c>
      <c r="G789">
        <v>1</v>
      </c>
      <c r="H789">
        <v>38.11</v>
      </c>
      <c r="I789" t="s">
        <v>17</v>
      </c>
      <c r="J789" s="14" t="s">
        <v>17</v>
      </c>
      <c r="K789" s="14" t="s">
        <v>17</v>
      </c>
      <c r="L789" s="14">
        <v>5.6</v>
      </c>
      <c r="M789" s="14">
        <v>4</v>
      </c>
      <c r="N789" s="14">
        <v>91</v>
      </c>
      <c r="O789" s="14">
        <v>566</v>
      </c>
      <c r="P789" s="14" t="s">
        <v>17</v>
      </c>
      <c r="Q789" s="14" t="s">
        <v>17</v>
      </c>
      <c r="R789" s="14" t="s">
        <v>17</v>
      </c>
      <c r="S789" s="14">
        <v>6.7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  <c r="Z789" s="14" t="s">
        <v>17</v>
      </c>
      <c r="AA789" s="14" t="s">
        <v>17</v>
      </c>
      <c r="AB789" s="14" t="s">
        <v>17</v>
      </c>
      <c r="AC789" s="14" t="s">
        <v>17</v>
      </c>
      <c r="AD789" s="14" t="s">
        <v>17</v>
      </c>
      <c r="AE789" s="14" t="s">
        <v>17</v>
      </c>
    </row>
    <row r="790" spans="1:31">
      <c r="A790" t="s">
        <v>109</v>
      </c>
      <c r="B790" t="s">
        <v>130</v>
      </c>
      <c r="C790" s="216" t="s">
        <v>223</v>
      </c>
      <c r="D790" s="216" t="s">
        <v>223</v>
      </c>
      <c r="E790">
        <v>1986</v>
      </c>
      <c r="F790">
        <v>1</v>
      </c>
      <c r="G790">
        <v>2</v>
      </c>
      <c r="H790">
        <v>38.6</v>
      </c>
      <c r="I790" t="s">
        <v>17</v>
      </c>
      <c r="J790" s="14" t="s">
        <v>17</v>
      </c>
      <c r="K790" s="14" t="s">
        <v>17</v>
      </c>
      <c r="L790" s="14">
        <v>5.8</v>
      </c>
      <c r="M790" s="14">
        <v>12</v>
      </c>
      <c r="N790" s="14">
        <v>63</v>
      </c>
      <c r="O790" s="14">
        <v>751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  <c r="Z790" s="14" t="s">
        <v>17</v>
      </c>
      <c r="AA790" s="14" t="s">
        <v>17</v>
      </c>
      <c r="AB790" s="14" t="s">
        <v>17</v>
      </c>
      <c r="AC790" s="14" t="s">
        <v>17</v>
      </c>
      <c r="AD790" s="14" t="s">
        <v>17</v>
      </c>
      <c r="AE790" s="14" t="s">
        <v>17</v>
      </c>
    </row>
    <row r="791" spans="1:31">
      <c r="A791" t="s">
        <v>109</v>
      </c>
      <c r="B791" t="s">
        <v>130</v>
      </c>
      <c r="C791" s="216" t="s">
        <v>223</v>
      </c>
      <c r="D791" s="216" t="s">
        <v>223</v>
      </c>
      <c r="E791">
        <v>1986</v>
      </c>
      <c r="F791">
        <v>1</v>
      </c>
      <c r="G791">
        <v>3</v>
      </c>
      <c r="H791">
        <v>44.41</v>
      </c>
      <c r="I791" t="s">
        <v>17</v>
      </c>
      <c r="J791" s="14" t="s">
        <v>17</v>
      </c>
      <c r="K791" s="14" t="s">
        <v>17</v>
      </c>
      <c r="L791" s="14">
        <v>6</v>
      </c>
      <c r="M791" s="14">
        <v>3</v>
      </c>
      <c r="N791" s="14">
        <v>65</v>
      </c>
      <c r="O791" s="14">
        <v>636</v>
      </c>
      <c r="P791" s="14" t="s">
        <v>17</v>
      </c>
      <c r="Q791" s="14" t="s">
        <v>17</v>
      </c>
      <c r="R791" s="14" t="s">
        <v>17</v>
      </c>
      <c r="S791" s="14">
        <v>6.8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  <c r="Z791" s="14" t="s">
        <v>17</v>
      </c>
      <c r="AA791" s="14" t="s">
        <v>17</v>
      </c>
      <c r="AB791" s="14" t="s">
        <v>17</v>
      </c>
      <c r="AC791" s="14" t="s">
        <v>17</v>
      </c>
      <c r="AD791" s="14" t="s">
        <v>17</v>
      </c>
      <c r="AE791" s="14" t="s">
        <v>17</v>
      </c>
    </row>
    <row r="792" spans="1:31">
      <c r="A792" t="s">
        <v>109</v>
      </c>
      <c r="B792" t="s">
        <v>130</v>
      </c>
      <c r="C792" s="216" t="s">
        <v>223</v>
      </c>
      <c r="D792" s="216" t="s">
        <v>223</v>
      </c>
      <c r="E792">
        <v>1986</v>
      </c>
      <c r="F792">
        <v>1</v>
      </c>
      <c r="G792">
        <v>4</v>
      </c>
      <c r="H792">
        <v>39.81</v>
      </c>
      <c r="I792" t="s">
        <v>17</v>
      </c>
      <c r="J792" s="14" t="s">
        <v>17</v>
      </c>
      <c r="K792" s="14" t="s">
        <v>17</v>
      </c>
      <c r="L792" s="14">
        <v>5.9</v>
      </c>
      <c r="M792" s="14">
        <v>15</v>
      </c>
      <c r="N792" s="14">
        <v>148</v>
      </c>
      <c r="O792" s="14">
        <v>704</v>
      </c>
      <c r="P792" s="14" t="s">
        <v>17</v>
      </c>
      <c r="Q792" s="14" t="s">
        <v>17</v>
      </c>
      <c r="R792" s="14" t="s">
        <v>17</v>
      </c>
      <c r="S792" s="14">
        <v>6.9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  <c r="Z792" s="14" t="s">
        <v>17</v>
      </c>
      <c r="AA792" s="14" t="s">
        <v>17</v>
      </c>
      <c r="AB792" s="14" t="s">
        <v>17</v>
      </c>
      <c r="AC792" s="14" t="s">
        <v>17</v>
      </c>
      <c r="AD792" s="14" t="s">
        <v>17</v>
      </c>
      <c r="AE792" s="14" t="s">
        <v>17</v>
      </c>
    </row>
    <row r="793" spans="1:31">
      <c r="A793" t="s">
        <v>109</v>
      </c>
      <c r="B793" t="s">
        <v>130</v>
      </c>
      <c r="C793" s="216" t="s">
        <v>223</v>
      </c>
      <c r="D793" s="216" t="s">
        <v>223</v>
      </c>
      <c r="E793">
        <v>1986</v>
      </c>
      <c r="F793">
        <v>1</v>
      </c>
      <c r="G793">
        <v>5</v>
      </c>
      <c r="H793">
        <v>47.07</v>
      </c>
      <c r="I793" t="s">
        <v>17</v>
      </c>
      <c r="J793" s="14" t="s">
        <v>17</v>
      </c>
      <c r="K793" s="14" t="s">
        <v>17</v>
      </c>
      <c r="L793" s="14">
        <v>5.6</v>
      </c>
      <c r="M793" s="14">
        <v>5</v>
      </c>
      <c r="N793" s="14">
        <v>106</v>
      </c>
      <c r="O793" s="14">
        <v>764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  <c r="Z793" s="14" t="s">
        <v>17</v>
      </c>
      <c r="AA793" s="14" t="s">
        <v>17</v>
      </c>
      <c r="AB793" s="14" t="s">
        <v>17</v>
      </c>
      <c r="AC793" s="14" t="s">
        <v>17</v>
      </c>
      <c r="AD793" s="14" t="s">
        <v>17</v>
      </c>
      <c r="AE793" s="14" t="s">
        <v>17</v>
      </c>
    </row>
    <row r="794" spans="1:31">
      <c r="A794" t="s">
        <v>109</v>
      </c>
      <c r="B794" t="s">
        <v>130</v>
      </c>
      <c r="C794" s="216" t="s">
        <v>223</v>
      </c>
      <c r="D794" s="216" t="s">
        <v>223</v>
      </c>
      <c r="E794">
        <v>1986</v>
      </c>
      <c r="F794">
        <v>1</v>
      </c>
      <c r="G794">
        <v>6</v>
      </c>
      <c r="H794">
        <v>43.8</v>
      </c>
      <c r="I794" t="s">
        <v>17</v>
      </c>
      <c r="J794" s="14" t="s">
        <v>17</v>
      </c>
      <c r="K794" s="14" t="s">
        <v>17</v>
      </c>
      <c r="L794" s="14">
        <v>5.5</v>
      </c>
      <c r="M794" s="14">
        <v>8</v>
      </c>
      <c r="N794" s="14">
        <v>79</v>
      </c>
      <c r="O794" s="14">
        <v>654</v>
      </c>
      <c r="P794" s="14" t="s">
        <v>17</v>
      </c>
      <c r="Q794" s="14" t="s">
        <v>17</v>
      </c>
      <c r="R794" s="14" t="s">
        <v>17</v>
      </c>
      <c r="S794" s="14">
        <v>6.8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  <c r="Z794" s="14" t="s">
        <v>17</v>
      </c>
      <c r="AA794" s="14" t="s">
        <v>17</v>
      </c>
      <c r="AB794" s="14" t="s">
        <v>17</v>
      </c>
      <c r="AC794" s="14" t="s">
        <v>17</v>
      </c>
      <c r="AD794" s="14" t="s">
        <v>17</v>
      </c>
      <c r="AE794" s="14" t="s">
        <v>17</v>
      </c>
    </row>
    <row r="795" spans="1:31">
      <c r="A795" t="s">
        <v>109</v>
      </c>
      <c r="B795" t="s">
        <v>130</v>
      </c>
      <c r="C795" s="216" t="s">
        <v>223</v>
      </c>
      <c r="D795" s="216" t="s">
        <v>223</v>
      </c>
      <c r="E795">
        <v>1986</v>
      </c>
      <c r="F795">
        <v>1</v>
      </c>
      <c r="G795">
        <v>7</v>
      </c>
      <c r="H795">
        <v>48.16</v>
      </c>
      <c r="I795" t="s">
        <v>17</v>
      </c>
      <c r="J795" s="14" t="s">
        <v>17</v>
      </c>
      <c r="K795" s="14" t="s">
        <v>17</v>
      </c>
      <c r="L795" s="14">
        <v>5.2</v>
      </c>
      <c r="M795" s="14">
        <v>19</v>
      </c>
      <c r="N795" s="14">
        <v>108</v>
      </c>
      <c r="O795" s="14">
        <v>786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  <c r="Z795" s="14" t="s">
        <v>17</v>
      </c>
      <c r="AA795" s="14" t="s">
        <v>17</v>
      </c>
      <c r="AB795" s="14" t="s">
        <v>17</v>
      </c>
      <c r="AC795" s="14" t="s">
        <v>17</v>
      </c>
      <c r="AD795" s="14" t="s">
        <v>17</v>
      </c>
      <c r="AE795" s="14" t="s">
        <v>17</v>
      </c>
    </row>
    <row r="796" spans="1:31">
      <c r="A796" t="s">
        <v>109</v>
      </c>
      <c r="B796" t="s">
        <v>130</v>
      </c>
      <c r="C796" s="216" t="s">
        <v>223</v>
      </c>
      <c r="D796" s="216" t="s">
        <v>223</v>
      </c>
      <c r="E796">
        <v>1986</v>
      </c>
      <c r="F796">
        <v>1</v>
      </c>
      <c r="G796">
        <v>8</v>
      </c>
      <c r="H796">
        <v>38.840000000000003</v>
      </c>
      <c r="I796" t="s">
        <v>17</v>
      </c>
      <c r="J796" s="14" t="s">
        <v>17</v>
      </c>
      <c r="K796" s="14" t="s">
        <v>17</v>
      </c>
      <c r="L796" s="14">
        <v>5.0999999999999996</v>
      </c>
      <c r="M796" s="14">
        <v>25</v>
      </c>
      <c r="N796" s="14">
        <v>48</v>
      </c>
      <c r="O796" s="14">
        <v>744</v>
      </c>
      <c r="P796" s="14" t="s">
        <v>17</v>
      </c>
      <c r="Q796" s="14" t="s">
        <v>17</v>
      </c>
      <c r="R796" s="14" t="s">
        <v>17</v>
      </c>
      <c r="S796" s="14">
        <v>6.7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  <c r="Z796" s="14" t="s">
        <v>17</v>
      </c>
      <c r="AA796" s="14" t="s">
        <v>17</v>
      </c>
      <c r="AB796" s="14" t="s">
        <v>17</v>
      </c>
      <c r="AC796" s="14" t="s">
        <v>17</v>
      </c>
      <c r="AD796" s="14" t="s">
        <v>17</v>
      </c>
      <c r="AE796" s="14" t="s">
        <v>17</v>
      </c>
    </row>
    <row r="797" spans="1:31">
      <c r="A797" t="s">
        <v>109</v>
      </c>
      <c r="B797" t="s">
        <v>130</v>
      </c>
      <c r="C797" s="216" t="s">
        <v>223</v>
      </c>
      <c r="D797" s="216" t="s">
        <v>223</v>
      </c>
      <c r="E797">
        <v>1986</v>
      </c>
      <c r="F797">
        <v>1</v>
      </c>
      <c r="G797">
        <v>9</v>
      </c>
      <c r="H797">
        <v>44.29</v>
      </c>
      <c r="I797" t="s">
        <v>17</v>
      </c>
      <c r="J797" s="14" t="s">
        <v>17</v>
      </c>
      <c r="K797" s="14" t="s">
        <v>17</v>
      </c>
      <c r="L797" s="14">
        <v>5.4</v>
      </c>
      <c r="M797" s="14">
        <v>17</v>
      </c>
      <c r="N797" s="14">
        <v>77</v>
      </c>
      <c r="O797" s="14">
        <v>777</v>
      </c>
      <c r="P797" s="14" t="s">
        <v>17</v>
      </c>
      <c r="Q797" s="14" t="s">
        <v>17</v>
      </c>
      <c r="R797" s="14" t="s">
        <v>17</v>
      </c>
      <c r="S797" s="14">
        <v>6.8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  <c r="Z797" s="14" t="s">
        <v>17</v>
      </c>
      <c r="AA797" s="14" t="s">
        <v>17</v>
      </c>
      <c r="AB797" s="14" t="s">
        <v>17</v>
      </c>
      <c r="AC797" s="14" t="s">
        <v>17</v>
      </c>
      <c r="AD797" s="14" t="s">
        <v>17</v>
      </c>
      <c r="AE797" s="14" t="s">
        <v>17</v>
      </c>
    </row>
    <row r="798" spans="1:31">
      <c r="A798" t="s">
        <v>109</v>
      </c>
      <c r="B798" t="s">
        <v>130</v>
      </c>
      <c r="C798" s="216" t="s">
        <v>223</v>
      </c>
      <c r="D798" s="216" t="s">
        <v>223</v>
      </c>
      <c r="E798">
        <v>1986</v>
      </c>
      <c r="F798">
        <v>1</v>
      </c>
      <c r="G798">
        <v>10</v>
      </c>
      <c r="H798">
        <v>45.13</v>
      </c>
      <c r="I798" t="s">
        <v>17</v>
      </c>
      <c r="J798" s="14" t="s">
        <v>17</v>
      </c>
      <c r="K798" s="14" t="s">
        <v>17</v>
      </c>
      <c r="L798" s="14">
        <v>5.5</v>
      </c>
      <c r="M798" s="14">
        <v>8</v>
      </c>
      <c r="N798" s="14">
        <v>88</v>
      </c>
      <c r="O798" s="14">
        <v>767</v>
      </c>
      <c r="P798" s="14" t="s">
        <v>17</v>
      </c>
      <c r="Q798" s="14" t="s">
        <v>17</v>
      </c>
      <c r="R798" s="14" t="s">
        <v>17</v>
      </c>
      <c r="S798" s="14">
        <v>6.7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  <c r="Z798" s="14" t="s">
        <v>17</v>
      </c>
      <c r="AA798" s="14" t="s">
        <v>17</v>
      </c>
      <c r="AB798" s="14" t="s">
        <v>17</v>
      </c>
      <c r="AC798" s="14" t="s">
        <v>17</v>
      </c>
      <c r="AD798" s="14" t="s">
        <v>17</v>
      </c>
      <c r="AE798" s="14" t="s">
        <v>17</v>
      </c>
    </row>
    <row r="799" spans="1:31">
      <c r="A799" t="s">
        <v>109</v>
      </c>
      <c r="B799" t="s">
        <v>130</v>
      </c>
      <c r="C799" s="216" t="s">
        <v>223</v>
      </c>
      <c r="D799" s="216" t="s">
        <v>223</v>
      </c>
      <c r="E799">
        <v>1986</v>
      </c>
      <c r="F799">
        <v>1</v>
      </c>
      <c r="G799">
        <v>11</v>
      </c>
      <c r="H799">
        <v>42.95</v>
      </c>
      <c r="I799" t="s">
        <v>17</v>
      </c>
      <c r="J799" s="14" t="s">
        <v>17</v>
      </c>
      <c r="K799" s="14" t="s">
        <v>17</v>
      </c>
      <c r="L799" s="14">
        <v>5.7</v>
      </c>
      <c r="M799" s="14">
        <v>16</v>
      </c>
      <c r="N799" s="14">
        <v>198</v>
      </c>
      <c r="O799" s="14">
        <v>819</v>
      </c>
      <c r="P799" s="14" t="s">
        <v>17</v>
      </c>
      <c r="Q799" s="14" t="s">
        <v>17</v>
      </c>
      <c r="R799" s="14" t="s">
        <v>17</v>
      </c>
      <c r="S799" s="14">
        <v>6.8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  <c r="Z799" s="14" t="s">
        <v>17</v>
      </c>
      <c r="AA799" s="14" t="s">
        <v>17</v>
      </c>
      <c r="AB799" s="14" t="s">
        <v>17</v>
      </c>
      <c r="AC799" s="14" t="s">
        <v>17</v>
      </c>
      <c r="AD799" s="14" t="s">
        <v>17</v>
      </c>
      <c r="AE799" s="14" t="s">
        <v>17</v>
      </c>
    </row>
    <row r="800" spans="1:31">
      <c r="A800" t="s">
        <v>109</v>
      </c>
      <c r="B800" t="s">
        <v>130</v>
      </c>
      <c r="C800" s="216" t="s">
        <v>223</v>
      </c>
      <c r="D800" s="216" t="s">
        <v>223</v>
      </c>
      <c r="E800">
        <v>1986</v>
      </c>
      <c r="F800">
        <v>1</v>
      </c>
      <c r="G800">
        <v>12</v>
      </c>
      <c r="H800">
        <v>47.31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19</v>
      </c>
      <c r="N800" s="14">
        <v>198</v>
      </c>
      <c r="O800" s="14">
        <v>697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  <c r="Z800" s="14" t="s">
        <v>17</v>
      </c>
      <c r="AA800" s="14" t="s">
        <v>17</v>
      </c>
      <c r="AB800" s="14" t="s">
        <v>17</v>
      </c>
      <c r="AC800" s="14" t="s">
        <v>17</v>
      </c>
      <c r="AD800" s="14" t="s">
        <v>17</v>
      </c>
      <c r="AE800" s="14" t="s">
        <v>17</v>
      </c>
    </row>
    <row r="801" spans="1:31">
      <c r="A801" t="s">
        <v>109</v>
      </c>
      <c r="B801" t="s">
        <v>130</v>
      </c>
      <c r="C801" s="216" t="s">
        <v>223</v>
      </c>
      <c r="D801" s="216" t="s">
        <v>223</v>
      </c>
      <c r="E801">
        <v>1986</v>
      </c>
      <c r="F801">
        <v>1</v>
      </c>
      <c r="G801">
        <v>13</v>
      </c>
      <c r="H801">
        <v>44.29</v>
      </c>
      <c r="I801" t="s">
        <v>17</v>
      </c>
      <c r="J801" s="14" t="s">
        <v>17</v>
      </c>
      <c r="K801" s="14" t="s">
        <v>17</v>
      </c>
      <c r="L801" s="14">
        <v>5.5</v>
      </c>
      <c r="M801" s="14">
        <v>4</v>
      </c>
      <c r="N801" s="14">
        <v>146</v>
      </c>
      <c r="O801" s="14">
        <v>724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  <c r="Z801" s="14" t="s">
        <v>17</v>
      </c>
      <c r="AA801" s="14" t="s">
        <v>17</v>
      </c>
      <c r="AB801" s="14" t="s">
        <v>17</v>
      </c>
      <c r="AC801" s="14" t="s">
        <v>17</v>
      </c>
      <c r="AD801" s="14" t="s">
        <v>17</v>
      </c>
      <c r="AE801" s="14" t="s">
        <v>17</v>
      </c>
    </row>
    <row r="802" spans="1:31">
      <c r="A802" t="s">
        <v>109</v>
      </c>
      <c r="B802" t="s">
        <v>130</v>
      </c>
      <c r="C802" s="216" t="s">
        <v>223</v>
      </c>
      <c r="D802" s="216" t="s">
        <v>223</v>
      </c>
      <c r="E802">
        <v>1986</v>
      </c>
      <c r="F802">
        <v>1</v>
      </c>
      <c r="G802">
        <v>14</v>
      </c>
      <c r="H802">
        <v>43.56</v>
      </c>
      <c r="I802" t="s">
        <v>17</v>
      </c>
      <c r="J802" s="14" t="s">
        <v>17</v>
      </c>
      <c r="K802" s="14" t="s">
        <v>17</v>
      </c>
      <c r="L802" s="14">
        <v>5.4</v>
      </c>
      <c r="M802" s="14">
        <v>10</v>
      </c>
      <c r="N802" s="14">
        <v>110</v>
      </c>
      <c r="O802" s="14">
        <v>692</v>
      </c>
      <c r="P802" s="14" t="s">
        <v>17</v>
      </c>
      <c r="Q802" s="14" t="s">
        <v>17</v>
      </c>
      <c r="R802" s="14" t="s">
        <v>17</v>
      </c>
      <c r="S802" s="14">
        <v>6.7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  <c r="Z802" s="14" t="s">
        <v>17</v>
      </c>
      <c r="AA802" s="14" t="s">
        <v>17</v>
      </c>
      <c r="AB802" s="14" t="s">
        <v>17</v>
      </c>
      <c r="AC802" s="14" t="s">
        <v>17</v>
      </c>
      <c r="AD802" s="14" t="s">
        <v>17</v>
      </c>
      <c r="AE802" s="14" t="s">
        <v>17</v>
      </c>
    </row>
    <row r="803" spans="1:31">
      <c r="A803" t="s">
        <v>109</v>
      </c>
      <c r="B803" t="s">
        <v>130</v>
      </c>
      <c r="C803" s="216" t="s">
        <v>223</v>
      </c>
      <c r="D803" s="216" t="s">
        <v>223</v>
      </c>
      <c r="E803">
        <v>1986</v>
      </c>
      <c r="F803">
        <v>2</v>
      </c>
      <c r="G803">
        <v>1</v>
      </c>
      <c r="H803">
        <v>38.6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6</v>
      </c>
      <c r="N803" s="14">
        <v>90</v>
      </c>
      <c r="O803" s="14">
        <v>597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  <c r="Z803" s="14" t="s">
        <v>17</v>
      </c>
      <c r="AA803" s="14" t="s">
        <v>17</v>
      </c>
      <c r="AB803" s="14" t="s">
        <v>17</v>
      </c>
      <c r="AC803" s="14" t="s">
        <v>17</v>
      </c>
      <c r="AD803" s="14" t="s">
        <v>17</v>
      </c>
      <c r="AE803" s="14" t="s">
        <v>17</v>
      </c>
    </row>
    <row r="804" spans="1:31">
      <c r="A804" t="s">
        <v>109</v>
      </c>
      <c r="B804" t="s">
        <v>130</v>
      </c>
      <c r="C804" s="216" t="s">
        <v>223</v>
      </c>
      <c r="D804" s="216" t="s">
        <v>223</v>
      </c>
      <c r="E804">
        <v>1986</v>
      </c>
      <c r="F804">
        <v>2</v>
      </c>
      <c r="G804">
        <v>2</v>
      </c>
      <c r="H804">
        <v>41.5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11</v>
      </c>
      <c r="N804" s="14">
        <v>119</v>
      </c>
      <c r="O804" s="14">
        <v>774</v>
      </c>
      <c r="P804" s="14" t="s">
        <v>17</v>
      </c>
      <c r="Q804" s="14" t="s">
        <v>17</v>
      </c>
      <c r="R804" s="14" t="s">
        <v>17</v>
      </c>
      <c r="S804" s="14">
        <v>6.8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  <c r="Z804" s="14" t="s">
        <v>17</v>
      </c>
      <c r="AA804" s="14" t="s">
        <v>17</v>
      </c>
      <c r="AB804" s="14" t="s">
        <v>17</v>
      </c>
      <c r="AC804" s="14" t="s">
        <v>17</v>
      </c>
      <c r="AD804" s="14" t="s">
        <v>17</v>
      </c>
      <c r="AE804" s="14" t="s">
        <v>17</v>
      </c>
    </row>
    <row r="805" spans="1:31">
      <c r="A805" t="s">
        <v>109</v>
      </c>
      <c r="B805" t="s">
        <v>130</v>
      </c>
      <c r="C805" s="216" t="s">
        <v>223</v>
      </c>
      <c r="D805" s="216" t="s">
        <v>223</v>
      </c>
      <c r="E805">
        <v>1986</v>
      </c>
      <c r="F805">
        <v>2</v>
      </c>
      <c r="G805">
        <v>3</v>
      </c>
      <c r="H805">
        <v>40.53</v>
      </c>
      <c r="I805" t="s">
        <v>17</v>
      </c>
      <c r="J805" s="14" t="s">
        <v>17</v>
      </c>
      <c r="K805" s="14" t="s">
        <v>17</v>
      </c>
      <c r="L805" s="14">
        <v>5.7</v>
      </c>
      <c r="M805" s="14">
        <v>18</v>
      </c>
      <c r="N805" s="14">
        <v>79</v>
      </c>
      <c r="O805" s="14">
        <v>672</v>
      </c>
      <c r="P805" s="14" t="s">
        <v>17</v>
      </c>
      <c r="Q805" s="14" t="s">
        <v>17</v>
      </c>
      <c r="R805" s="14" t="s">
        <v>17</v>
      </c>
      <c r="S805" s="14">
        <v>6.9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  <c r="Z805" s="14" t="s">
        <v>17</v>
      </c>
      <c r="AA805" s="14" t="s">
        <v>17</v>
      </c>
      <c r="AB805" s="14" t="s">
        <v>17</v>
      </c>
      <c r="AC805" s="14" t="s">
        <v>17</v>
      </c>
      <c r="AD805" s="14" t="s">
        <v>17</v>
      </c>
      <c r="AE805" s="14" t="s">
        <v>17</v>
      </c>
    </row>
    <row r="806" spans="1:31">
      <c r="A806" t="s">
        <v>109</v>
      </c>
      <c r="B806" t="s">
        <v>130</v>
      </c>
      <c r="C806" s="216" t="s">
        <v>223</v>
      </c>
      <c r="D806" s="216" t="s">
        <v>223</v>
      </c>
      <c r="E806">
        <v>1986</v>
      </c>
      <c r="F806">
        <v>2</v>
      </c>
      <c r="G806">
        <v>4</v>
      </c>
      <c r="H806">
        <v>44.29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12</v>
      </c>
      <c r="N806" s="14">
        <v>62</v>
      </c>
      <c r="O806" s="14">
        <v>765</v>
      </c>
      <c r="P806" s="14" t="s">
        <v>17</v>
      </c>
      <c r="Q806" s="14" t="s">
        <v>17</v>
      </c>
      <c r="R806" s="14" t="s">
        <v>17</v>
      </c>
      <c r="S806" s="14">
        <v>6.8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  <c r="Z806" s="14" t="s">
        <v>17</v>
      </c>
      <c r="AA806" s="14" t="s">
        <v>17</v>
      </c>
      <c r="AB806" s="14" t="s">
        <v>17</v>
      </c>
      <c r="AC806" s="14" t="s">
        <v>17</v>
      </c>
      <c r="AD806" s="14" t="s">
        <v>17</v>
      </c>
      <c r="AE806" s="14" t="s">
        <v>17</v>
      </c>
    </row>
    <row r="807" spans="1:31">
      <c r="A807" t="s">
        <v>109</v>
      </c>
      <c r="B807" t="s">
        <v>130</v>
      </c>
      <c r="C807" s="216" t="s">
        <v>223</v>
      </c>
      <c r="D807" s="216" t="s">
        <v>223</v>
      </c>
      <c r="E807">
        <v>1986</v>
      </c>
      <c r="F807">
        <v>2</v>
      </c>
      <c r="G807">
        <v>5</v>
      </c>
      <c r="H807">
        <v>42.83</v>
      </c>
      <c r="I807" t="s">
        <v>17</v>
      </c>
      <c r="J807" s="14" t="s">
        <v>17</v>
      </c>
      <c r="K807" s="14" t="s">
        <v>17</v>
      </c>
      <c r="L807" s="14">
        <v>5.5</v>
      </c>
      <c r="M807" s="14">
        <v>6</v>
      </c>
      <c r="N807" s="14">
        <v>76</v>
      </c>
      <c r="O807" s="14">
        <v>691</v>
      </c>
      <c r="P807" s="14" t="s">
        <v>17</v>
      </c>
      <c r="Q807" s="14" t="s">
        <v>17</v>
      </c>
      <c r="R807" s="14" t="s">
        <v>17</v>
      </c>
      <c r="S807" s="14">
        <v>6.7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  <c r="Z807" s="14" t="s">
        <v>17</v>
      </c>
      <c r="AA807" s="14" t="s">
        <v>17</v>
      </c>
      <c r="AB807" s="14" t="s">
        <v>17</v>
      </c>
      <c r="AC807" s="14" t="s">
        <v>17</v>
      </c>
      <c r="AD807" s="14" t="s">
        <v>17</v>
      </c>
      <c r="AE807" s="14" t="s">
        <v>17</v>
      </c>
    </row>
    <row r="808" spans="1:31">
      <c r="A808" t="s">
        <v>109</v>
      </c>
      <c r="B808" t="s">
        <v>130</v>
      </c>
      <c r="C808" s="216" t="s">
        <v>223</v>
      </c>
      <c r="D808" s="216" t="s">
        <v>223</v>
      </c>
      <c r="E808">
        <v>1986</v>
      </c>
      <c r="F808">
        <v>2</v>
      </c>
      <c r="G808">
        <v>6</v>
      </c>
      <c r="H808">
        <v>45.74</v>
      </c>
      <c r="I808" t="s">
        <v>17</v>
      </c>
      <c r="J808" s="14" t="s">
        <v>17</v>
      </c>
      <c r="K808" s="14" t="s">
        <v>17</v>
      </c>
      <c r="L808" s="14">
        <v>5.4</v>
      </c>
      <c r="M808" s="14">
        <v>28</v>
      </c>
      <c r="N808" s="14">
        <v>88</v>
      </c>
      <c r="O808" s="14">
        <v>758</v>
      </c>
      <c r="P808" s="14" t="s">
        <v>17</v>
      </c>
      <c r="Q808" s="14" t="s">
        <v>17</v>
      </c>
      <c r="R808" s="14" t="s">
        <v>17</v>
      </c>
      <c r="S808" s="14">
        <v>6.8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  <c r="Z808" s="14" t="s">
        <v>17</v>
      </c>
      <c r="AA808" s="14" t="s">
        <v>17</v>
      </c>
      <c r="AB808" s="14" t="s">
        <v>17</v>
      </c>
      <c r="AC808" s="14" t="s">
        <v>17</v>
      </c>
      <c r="AD808" s="14" t="s">
        <v>17</v>
      </c>
      <c r="AE808" s="14" t="s">
        <v>17</v>
      </c>
    </row>
    <row r="809" spans="1:31">
      <c r="A809" t="s">
        <v>109</v>
      </c>
      <c r="B809" t="s">
        <v>130</v>
      </c>
      <c r="C809" s="216" t="s">
        <v>223</v>
      </c>
      <c r="D809" s="216" t="s">
        <v>223</v>
      </c>
      <c r="E809">
        <v>1986</v>
      </c>
      <c r="F809">
        <v>2</v>
      </c>
      <c r="G809">
        <v>7</v>
      </c>
      <c r="H809">
        <v>45.98</v>
      </c>
      <c r="I809" t="s">
        <v>17</v>
      </c>
      <c r="J809" s="14" t="s">
        <v>17</v>
      </c>
      <c r="K809" s="14" t="s">
        <v>17</v>
      </c>
      <c r="L809" s="14">
        <v>5.3</v>
      </c>
      <c r="M809" s="14">
        <v>12</v>
      </c>
      <c r="N809" s="14">
        <v>126</v>
      </c>
      <c r="O809" s="14">
        <v>773</v>
      </c>
      <c r="P809" s="14" t="s">
        <v>17</v>
      </c>
      <c r="Q809" s="14" t="s">
        <v>17</v>
      </c>
      <c r="R809" s="14" t="s">
        <v>17</v>
      </c>
      <c r="S809" s="14">
        <v>6.6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  <c r="Z809" s="14" t="s">
        <v>17</v>
      </c>
      <c r="AA809" s="14" t="s">
        <v>17</v>
      </c>
      <c r="AB809" s="14" t="s">
        <v>17</v>
      </c>
      <c r="AC809" s="14" t="s">
        <v>17</v>
      </c>
      <c r="AD809" s="14" t="s">
        <v>17</v>
      </c>
      <c r="AE809" s="14" t="s">
        <v>17</v>
      </c>
    </row>
    <row r="810" spans="1:31">
      <c r="A810" t="s">
        <v>109</v>
      </c>
      <c r="B810" t="s">
        <v>130</v>
      </c>
      <c r="C810" s="216" t="s">
        <v>223</v>
      </c>
      <c r="D810" s="216" t="s">
        <v>223</v>
      </c>
      <c r="E810">
        <v>1986</v>
      </c>
      <c r="F810">
        <v>2</v>
      </c>
      <c r="G810">
        <v>8</v>
      </c>
      <c r="H810">
        <v>41.62</v>
      </c>
      <c r="I810" t="s">
        <v>17</v>
      </c>
      <c r="J810" s="14" t="s">
        <v>17</v>
      </c>
      <c r="K810" s="14" t="s">
        <v>17</v>
      </c>
      <c r="L810" s="14">
        <v>5.7</v>
      </c>
      <c r="M810" s="14">
        <v>10</v>
      </c>
      <c r="N810" s="14">
        <v>69</v>
      </c>
      <c r="O810" s="14">
        <v>801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  <c r="Z810" s="14" t="s">
        <v>17</v>
      </c>
      <c r="AA810" s="14" t="s">
        <v>17</v>
      </c>
      <c r="AB810" s="14" t="s">
        <v>17</v>
      </c>
      <c r="AC810" s="14" t="s">
        <v>17</v>
      </c>
      <c r="AD810" s="14" t="s">
        <v>17</v>
      </c>
      <c r="AE810" s="14" t="s">
        <v>17</v>
      </c>
    </row>
    <row r="811" spans="1:31">
      <c r="A811" t="s">
        <v>109</v>
      </c>
      <c r="B811" t="s">
        <v>130</v>
      </c>
      <c r="C811" s="216" t="s">
        <v>223</v>
      </c>
      <c r="D811" s="216" t="s">
        <v>223</v>
      </c>
      <c r="E811">
        <v>1986</v>
      </c>
      <c r="F811">
        <v>2</v>
      </c>
      <c r="G811">
        <v>9</v>
      </c>
      <c r="H811">
        <v>45.37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1</v>
      </c>
      <c r="N811" s="14">
        <v>103</v>
      </c>
      <c r="O811" s="14">
        <v>795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  <c r="Z811" s="14" t="s">
        <v>17</v>
      </c>
      <c r="AA811" s="14" t="s">
        <v>17</v>
      </c>
      <c r="AB811" s="14" t="s">
        <v>17</v>
      </c>
      <c r="AC811" s="14" t="s">
        <v>17</v>
      </c>
      <c r="AD811" s="14" t="s">
        <v>17</v>
      </c>
      <c r="AE811" s="14" t="s">
        <v>17</v>
      </c>
    </row>
    <row r="812" spans="1:31">
      <c r="A812" t="s">
        <v>109</v>
      </c>
      <c r="B812" t="s">
        <v>130</v>
      </c>
      <c r="C812" s="216" t="s">
        <v>223</v>
      </c>
      <c r="D812" s="216" t="s">
        <v>223</v>
      </c>
      <c r="E812">
        <v>1986</v>
      </c>
      <c r="F812">
        <v>2</v>
      </c>
      <c r="G812">
        <v>10</v>
      </c>
      <c r="H812">
        <v>47.67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3</v>
      </c>
      <c r="N812" s="14">
        <v>141</v>
      </c>
      <c r="O812" s="14">
        <v>754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  <c r="Z812" s="14" t="s">
        <v>17</v>
      </c>
      <c r="AA812" s="14" t="s">
        <v>17</v>
      </c>
      <c r="AB812" s="14" t="s">
        <v>17</v>
      </c>
      <c r="AC812" s="14" t="s">
        <v>17</v>
      </c>
      <c r="AD812" s="14" t="s">
        <v>17</v>
      </c>
      <c r="AE812" s="14" t="s">
        <v>17</v>
      </c>
    </row>
    <row r="813" spans="1:31">
      <c r="A813" t="s">
        <v>109</v>
      </c>
      <c r="B813" t="s">
        <v>130</v>
      </c>
      <c r="C813" s="216" t="s">
        <v>223</v>
      </c>
      <c r="D813" s="216" t="s">
        <v>223</v>
      </c>
      <c r="E813">
        <v>1986</v>
      </c>
      <c r="F813">
        <v>2</v>
      </c>
      <c r="G813">
        <v>11</v>
      </c>
      <c r="H813">
        <v>50.09</v>
      </c>
      <c r="I813" t="s">
        <v>17</v>
      </c>
      <c r="J813" s="14" t="s">
        <v>17</v>
      </c>
      <c r="K813" s="14" t="s">
        <v>17</v>
      </c>
      <c r="L813" s="14">
        <v>5.5</v>
      </c>
      <c r="M813" s="14">
        <v>22</v>
      </c>
      <c r="N813" s="14">
        <v>174</v>
      </c>
      <c r="O813" s="14">
        <v>710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  <c r="Z813" s="14" t="s">
        <v>17</v>
      </c>
      <c r="AA813" s="14" t="s">
        <v>17</v>
      </c>
      <c r="AB813" s="14" t="s">
        <v>17</v>
      </c>
      <c r="AC813" s="14" t="s">
        <v>17</v>
      </c>
      <c r="AD813" s="14" t="s">
        <v>17</v>
      </c>
      <c r="AE813" s="14" t="s">
        <v>17</v>
      </c>
    </row>
    <row r="814" spans="1:31">
      <c r="A814" t="s">
        <v>109</v>
      </c>
      <c r="B814" t="s">
        <v>130</v>
      </c>
      <c r="C814" s="216" t="s">
        <v>223</v>
      </c>
      <c r="D814" s="216" t="s">
        <v>223</v>
      </c>
      <c r="E814">
        <v>1986</v>
      </c>
      <c r="F814">
        <v>2</v>
      </c>
      <c r="G814">
        <v>12</v>
      </c>
      <c r="H814">
        <v>45.62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21</v>
      </c>
      <c r="N814" s="14">
        <v>149</v>
      </c>
      <c r="O814" s="14">
        <v>722</v>
      </c>
      <c r="P814" s="14" t="s">
        <v>17</v>
      </c>
      <c r="Q814" s="14" t="s">
        <v>17</v>
      </c>
      <c r="R814" s="14" t="s">
        <v>17</v>
      </c>
      <c r="S814" s="14">
        <v>6.7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  <c r="Z814" s="14" t="s">
        <v>17</v>
      </c>
      <c r="AA814" s="14" t="s">
        <v>17</v>
      </c>
      <c r="AB814" s="14" t="s">
        <v>17</v>
      </c>
      <c r="AC814" s="14" t="s">
        <v>17</v>
      </c>
      <c r="AD814" s="14" t="s">
        <v>17</v>
      </c>
      <c r="AE814" s="14" t="s">
        <v>17</v>
      </c>
    </row>
    <row r="815" spans="1:31">
      <c r="A815" t="s">
        <v>109</v>
      </c>
      <c r="B815" t="s">
        <v>130</v>
      </c>
      <c r="C815" s="216" t="s">
        <v>223</v>
      </c>
      <c r="D815" s="216" t="s">
        <v>223</v>
      </c>
      <c r="E815">
        <v>1986</v>
      </c>
      <c r="F815">
        <v>2</v>
      </c>
      <c r="G815">
        <v>13</v>
      </c>
      <c r="H815">
        <v>45.5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8</v>
      </c>
      <c r="N815" s="14">
        <v>191</v>
      </c>
      <c r="O815" s="14">
        <v>714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  <c r="Z815" s="14" t="s">
        <v>17</v>
      </c>
      <c r="AA815" s="14" t="s">
        <v>17</v>
      </c>
      <c r="AB815" s="14" t="s">
        <v>17</v>
      </c>
      <c r="AC815" s="14" t="s">
        <v>17</v>
      </c>
      <c r="AD815" s="14" t="s">
        <v>17</v>
      </c>
      <c r="AE815" s="14" t="s">
        <v>17</v>
      </c>
    </row>
    <row r="816" spans="1:31">
      <c r="A816" t="s">
        <v>109</v>
      </c>
      <c r="B816" t="s">
        <v>130</v>
      </c>
      <c r="C816" s="216" t="s">
        <v>223</v>
      </c>
      <c r="D816" s="216" t="s">
        <v>223</v>
      </c>
      <c r="E816">
        <v>1986</v>
      </c>
      <c r="F816">
        <v>2</v>
      </c>
      <c r="G816">
        <v>14</v>
      </c>
      <c r="H816">
        <v>46.34</v>
      </c>
      <c r="I816" t="s">
        <v>17</v>
      </c>
      <c r="J816" s="14" t="s">
        <v>17</v>
      </c>
      <c r="K816" s="14" t="s">
        <v>17</v>
      </c>
      <c r="L816" s="14">
        <v>5.3</v>
      </c>
      <c r="M816" s="14">
        <v>3</v>
      </c>
      <c r="N816" s="14">
        <v>117</v>
      </c>
      <c r="O816" s="14">
        <v>802</v>
      </c>
      <c r="P816" s="14" t="s">
        <v>17</v>
      </c>
      <c r="Q816" s="14" t="s">
        <v>17</v>
      </c>
      <c r="R816" s="14" t="s">
        <v>17</v>
      </c>
      <c r="S816" s="14">
        <v>6.6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  <c r="Z816" s="14" t="s">
        <v>17</v>
      </c>
      <c r="AA816" s="14" t="s">
        <v>17</v>
      </c>
      <c r="AB816" s="14" t="s">
        <v>17</v>
      </c>
      <c r="AC816" s="14" t="s">
        <v>17</v>
      </c>
      <c r="AD816" s="14" t="s">
        <v>17</v>
      </c>
      <c r="AE816" s="14" t="s">
        <v>17</v>
      </c>
    </row>
    <row r="817" spans="1:31">
      <c r="A817" t="s">
        <v>109</v>
      </c>
      <c r="B817" t="s">
        <v>130</v>
      </c>
      <c r="C817" s="216" t="s">
        <v>223</v>
      </c>
      <c r="D817" s="216" t="s">
        <v>223</v>
      </c>
      <c r="E817">
        <v>1986</v>
      </c>
      <c r="F817">
        <v>3</v>
      </c>
      <c r="G817">
        <v>1</v>
      </c>
      <c r="H817">
        <v>36.299999999999997</v>
      </c>
      <c r="I817" t="s">
        <v>17</v>
      </c>
      <c r="J817" s="14" t="s">
        <v>17</v>
      </c>
      <c r="K817" s="14" t="s">
        <v>17</v>
      </c>
      <c r="L817" s="14">
        <v>5.5</v>
      </c>
      <c r="M817" s="14">
        <v>6</v>
      </c>
      <c r="N817" s="14">
        <v>34</v>
      </c>
      <c r="O817" s="14">
        <v>624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  <c r="Z817" s="14" t="s">
        <v>17</v>
      </c>
      <c r="AA817" s="14" t="s">
        <v>17</v>
      </c>
      <c r="AB817" s="14" t="s">
        <v>17</v>
      </c>
      <c r="AC817" s="14" t="s">
        <v>17</v>
      </c>
      <c r="AD817" s="14" t="s">
        <v>17</v>
      </c>
      <c r="AE817" s="14" t="s">
        <v>17</v>
      </c>
    </row>
    <row r="818" spans="1:31">
      <c r="A818" t="s">
        <v>109</v>
      </c>
      <c r="B818" t="s">
        <v>130</v>
      </c>
      <c r="C818" s="216" t="s">
        <v>223</v>
      </c>
      <c r="D818" s="216" t="s">
        <v>223</v>
      </c>
      <c r="E818">
        <v>1986</v>
      </c>
      <c r="F818">
        <v>3</v>
      </c>
      <c r="G818">
        <v>2</v>
      </c>
      <c r="H818">
        <v>38.96</v>
      </c>
      <c r="I818" t="s">
        <v>17</v>
      </c>
      <c r="J818" s="14" t="s">
        <v>17</v>
      </c>
      <c r="K818" s="14" t="s">
        <v>17</v>
      </c>
      <c r="L818" s="14">
        <v>5.7</v>
      </c>
      <c r="M818" s="14">
        <v>15</v>
      </c>
      <c r="N818" s="14">
        <v>83</v>
      </c>
      <c r="O818" s="14">
        <v>706</v>
      </c>
      <c r="P818" s="14" t="s">
        <v>17</v>
      </c>
      <c r="Q818" s="14" t="s">
        <v>17</v>
      </c>
      <c r="R818" s="14" t="s">
        <v>17</v>
      </c>
      <c r="S818" s="14">
        <v>6.8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  <c r="Z818" s="14" t="s">
        <v>17</v>
      </c>
      <c r="AA818" s="14" t="s">
        <v>17</v>
      </c>
      <c r="AB818" s="14" t="s">
        <v>17</v>
      </c>
      <c r="AC818" s="14" t="s">
        <v>17</v>
      </c>
      <c r="AD818" s="14" t="s">
        <v>17</v>
      </c>
      <c r="AE818" s="14" t="s">
        <v>17</v>
      </c>
    </row>
    <row r="819" spans="1:31">
      <c r="A819" t="s">
        <v>109</v>
      </c>
      <c r="B819" t="s">
        <v>130</v>
      </c>
      <c r="C819" s="216" t="s">
        <v>223</v>
      </c>
      <c r="D819" s="216" t="s">
        <v>223</v>
      </c>
      <c r="E819">
        <v>1986</v>
      </c>
      <c r="F819">
        <v>3</v>
      </c>
      <c r="G819">
        <v>3</v>
      </c>
      <c r="H819">
        <v>44.41</v>
      </c>
      <c r="I819" t="s">
        <v>17</v>
      </c>
      <c r="J819" s="14" t="s">
        <v>17</v>
      </c>
      <c r="K819" s="14" t="s">
        <v>17</v>
      </c>
      <c r="L819" s="14">
        <v>5.6</v>
      </c>
      <c r="M819" s="14">
        <v>1</v>
      </c>
      <c r="N819" s="14">
        <v>162</v>
      </c>
      <c r="O819" s="14">
        <v>849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  <c r="Z819" s="14" t="s">
        <v>17</v>
      </c>
      <c r="AA819" s="14" t="s">
        <v>17</v>
      </c>
      <c r="AB819" s="14" t="s">
        <v>17</v>
      </c>
      <c r="AC819" s="14" t="s">
        <v>17</v>
      </c>
      <c r="AD819" s="14" t="s">
        <v>17</v>
      </c>
      <c r="AE819" s="14" t="s">
        <v>17</v>
      </c>
    </row>
    <row r="820" spans="1:31">
      <c r="A820" t="s">
        <v>109</v>
      </c>
      <c r="B820" t="s">
        <v>130</v>
      </c>
      <c r="C820" s="216" t="s">
        <v>223</v>
      </c>
      <c r="D820" s="216" t="s">
        <v>223</v>
      </c>
      <c r="E820">
        <v>1986</v>
      </c>
      <c r="F820">
        <v>3</v>
      </c>
      <c r="G820">
        <v>4</v>
      </c>
      <c r="H820">
        <v>46.1</v>
      </c>
      <c r="I820" t="s">
        <v>17</v>
      </c>
      <c r="J820" s="14" t="s">
        <v>17</v>
      </c>
      <c r="K820" s="14" t="s">
        <v>17</v>
      </c>
      <c r="L820" s="14">
        <v>5.3</v>
      </c>
      <c r="M820" s="14">
        <v>18</v>
      </c>
      <c r="N820" s="14">
        <v>174</v>
      </c>
      <c r="O820" s="14">
        <v>913</v>
      </c>
      <c r="P820" s="14" t="s">
        <v>17</v>
      </c>
      <c r="Q820" s="14" t="s">
        <v>17</v>
      </c>
      <c r="R820" s="14" t="s">
        <v>17</v>
      </c>
      <c r="S820" s="14">
        <v>6.7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  <c r="Z820" s="14" t="s">
        <v>17</v>
      </c>
      <c r="AA820" s="14" t="s">
        <v>17</v>
      </c>
      <c r="AB820" s="14" t="s">
        <v>17</v>
      </c>
      <c r="AC820" s="14" t="s">
        <v>17</v>
      </c>
      <c r="AD820" s="14" t="s">
        <v>17</v>
      </c>
      <c r="AE820" s="14" t="s">
        <v>17</v>
      </c>
    </row>
    <row r="821" spans="1:31">
      <c r="A821" t="s">
        <v>109</v>
      </c>
      <c r="B821" t="s">
        <v>130</v>
      </c>
      <c r="C821" s="216" t="s">
        <v>223</v>
      </c>
      <c r="D821" s="216" t="s">
        <v>223</v>
      </c>
      <c r="E821">
        <v>1986</v>
      </c>
      <c r="F821">
        <v>3</v>
      </c>
      <c r="G821">
        <v>5</v>
      </c>
      <c r="H821">
        <v>42.11</v>
      </c>
      <c r="I821" t="s">
        <v>17</v>
      </c>
      <c r="J821" s="14" t="s">
        <v>17</v>
      </c>
      <c r="K821" s="14" t="s">
        <v>17</v>
      </c>
      <c r="L821" s="14">
        <v>5.6</v>
      </c>
      <c r="M821" s="14">
        <v>19</v>
      </c>
      <c r="N821" s="14">
        <v>140</v>
      </c>
      <c r="O821" s="14">
        <v>728</v>
      </c>
      <c r="P821" s="14" t="s">
        <v>17</v>
      </c>
      <c r="Q821" s="14" t="s">
        <v>17</v>
      </c>
      <c r="R821" s="14" t="s">
        <v>17</v>
      </c>
      <c r="S821" s="14">
        <v>6.8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  <c r="Z821" s="14" t="s">
        <v>17</v>
      </c>
      <c r="AA821" s="14" t="s">
        <v>17</v>
      </c>
      <c r="AB821" s="14" t="s">
        <v>17</v>
      </c>
      <c r="AC821" s="14" t="s">
        <v>17</v>
      </c>
      <c r="AD821" s="14" t="s">
        <v>17</v>
      </c>
      <c r="AE821" s="14" t="s">
        <v>17</v>
      </c>
    </row>
    <row r="822" spans="1:31">
      <c r="A822" t="s">
        <v>109</v>
      </c>
      <c r="B822" t="s">
        <v>130</v>
      </c>
      <c r="C822" s="216" t="s">
        <v>223</v>
      </c>
      <c r="D822" s="216" t="s">
        <v>223</v>
      </c>
      <c r="E822">
        <v>1986</v>
      </c>
      <c r="F822">
        <v>3</v>
      </c>
      <c r="G822">
        <v>6</v>
      </c>
      <c r="H822">
        <v>46.95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3</v>
      </c>
      <c r="N822" s="14">
        <v>122</v>
      </c>
      <c r="O822" s="14">
        <v>838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  <c r="Z822" s="14" t="s">
        <v>17</v>
      </c>
      <c r="AA822" s="14" t="s">
        <v>17</v>
      </c>
      <c r="AB822" s="14" t="s">
        <v>17</v>
      </c>
      <c r="AC822" s="14" t="s">
        <v>17</v>
      </c>
      <c r="AD822" s="14" t="s">
        <v>17</v>
      </c>
      <c r="AE822" s="14" t="s">
        <v>17</v>
      </c>
    </row>
    <row r="823" spans="1:31">
      <c r="A823" t="s">
        <v>109</v>
      </c>
      <c r="B823" t="s">
        <v>130</v>
      </c>
      <c r="C823" s="216" t="s">
        <v>223</v>
      </c>
      <c r="D823" s="216" t="s">
        <v>223</v>
      </c>
      <c r="E823">
        <v>1986</v>
      </c>
      <c r="F823">
        <v>3</v>
      </c>
      <c r="G823">
        <v>7</v>
      </c>
      <c r="H823">
        <v>45.37</v>
      </c>
      <c r="I823" t="s">
        <v>17</v>
      </c>
      <c r="J823" s="14" t="s">
        <v>17</v>
      </c>
      <c r="K823" s="14" t="s">
        <v>17</v>
      </c>
      <c r="L823" s="14">
        <v>5.4</v>
      </c>
      <c r="M823" s="14">
        <v>1</v>
      </c>
      <c r="N823" s="14">
        <v>114</v>
      </c>
      <c r="O823" s="14">
        <v>720</v>
      </c>
      <c r="P823" s="14" t="s">
        <v>17</v>
      </c>
      <c r="Q823" s="14" t="s">
        <v>17</v>
      </c>
      <c r="R823" s="14" t="s">
        <v>17</v>
      </c>
      <c r="S823" s="14">
        <v>6.7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  <c r="Z823" s="14" t="s">
        <v>17</v>
      </c>
      <c r="AA823" s="14" t="s">
        <v>17</v>
      </c>
      <c r="AB823" s="14" t="s">
        <v>17</v>
      </c>
      <c r="AC823" s="14" t="s">
        <v>17</v>
      </c>
      <c r="AD823" s="14" t="s">
        <v>17</v>
      </c>
      <c r="AE823" s="14" t="s">
        <v>17</v>
      </c>
    </row>
    <row r="824" spans="1:31">
      <c r="A824" t="s">
        <v>109</v>
      </c>
      <c r="B824" t="s">
        <v>130</v>
      </c>
      <c r="C824" s="216" t="s">
        <v>223</v>
      </c>
      <c r="D824" s="216" t="s">
        <v>223</v>
      </c>
      <c r="E824">
        <v>1986</v>
      </c>
      <c r="F824">
        <v>3</v>
      </c>
      <c r="G824">
        <v>8</v>
      </c>
      <c r="H824">
        <v>44.41</v>
      </c>
      <c r="I824" t="s">
        <v>17</v>
      </c>
      <c r="J824" s="14" t="s">
        <v>17</v>
      </c>
      <c r="K824" s="14" t="s">
        <v>17</v>
      </c>
      <c r="L824" s="14">
        <v>5.7</v>
      </c>
      <c r="M824" s="14">
        <v>2</v>
      </c>
      <c r="N824" s="14">
        <v>86</v>
      </c>
      <c r="O824" s="14">
        <v>827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  <c r="Z824" s="14" t="s">
        <v>17</v>
      </c>
      <c r="AA824" s="14" t="s">
        <v>17</v>
      </c>
      <c r="AB824" s="14" t="s">
        <v>17</v>
      </c>
      <c r="AC824" s="14" t="s">
        <v>17</v>
      </c>
      <c r="AD824" s="14" t="s">
        <v>17</v>
      </c>
      <c r="AE824" s="14" t="s">
        <v>17</v>
      </c>
    </row>
    <row r="825" spans="1:31">
      <c r="A825" t="s">
        <v>109</v>
      </c>
      <c r="B825" t="s">
        <v>130</v>
      </c>
      <c r="C825" s="216" t="s">
        <v>223</v>
      </c>
      <c r="D825" s="216" t="s">
        <v>223</v>
      </c>
      <c r="E825">
        <v>1986</v>
      </c>
      <c r="F825">
        <v>3</v>
      </c>
      <c r="G825">
        <v>9</v>
      </c>
      <c r="H825">
        <v>40.9</v>
      </c>
      <c r="I825" t="s">
        <v>17</v>
      </c>
      <c r="J825" s="14" t="s">
        <v>17</v>
      </c>
      <c r="K825" s="14" t="s">
        <v>17</v>
      </c>
      <c r="L825" s="14">
        <v>5.6</v>
      </c>
      <c r="M825" s="14">
        <v>1</v>
      </c>
      <c r="N825" s="14">
        <v>117</v>
      </c>
      <c r="O825" s="14">
        <v>765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  <c r="Z825" s="14" t="s">
        <v>17</v>
      </c>
      <c r="AA825" s="14" t="s">
        <v>17</v>
      </c>
      <c r="AB825" s="14" t="s">
        <v>17</v>
      </c>
      <c r="AC825" s="14" t="s">
        <v>17</v>
      </c>
      <c r="AD825" s="14" t="s">
        <v>17</v>
      </c>
      <c r="AE825" s="14" t="s">
        <v>17</v>
      </c>
    </row>
    <row r="826" spans="1:31">
      <c r="A826" t="s">
        <v>109</v>
      </c>
      <c r="B826" t="s">
        <v>130</v>
      </c>
      <c r="C826" s="216" t="s">
        <v>223</v>
      </c>
      <c r="D826" s="216" t="s">
        <v>223</v>
      </c>
      <c r="E826">
        <v>1986</v>
      </c>
      <c r="F826">
        <v>3</v>
      </c>
      <c r="G826">
        <v>10</v>
      </c>
      <c r="H826">
        <v>44.04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101</v>
      </c>
      <c r="O826" s="14">
        <v>815</v>
      </c>
      <c r="P826" s="14" t="s">
        <v>17</v>
      </c>
      <c r="Q826" s="14" t="s">
        <v>17</v>
      </c>
      <c r="R826" s="14" t="s">
        <v>17</v>
      </c>
      <c r="S826" s="14">
        <v>6.8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  <c r="Z826" s="14" t="s">
        <v>17</v>
      </c>
      <c r="AA826" s="14" t="s">
        <v>17</v>
      </c>
      <c r="AB826" s="14" t="s">
        <v>17</v>
      </c>
      <c r="AC826" s="14" t="s">
        <v>17</v>
      </c>
      <c r="AD826" s="14" t="s">
        <v>17</v>
      </c>
      <c r="AE826" s="14" t="s">
        <v>17</v>
      </c>
    </row>
    <row r="827" spans="1:31">
      <c r="A827" t="s">
        <v>109</v>
      </c>
      <c r="B827" t="s">
        <v>130</v>
      </c>
      <c r="C827" s="216" t="s">
        <v>223</v>
      </c>
      <c r="D827" s="216" t="s">
        <v>223</v>
      </c>
      <c r="E827">
        <v>1986</v>
      </c>
      <c r="F827">
        <v>3</v>
      </c>
      <c r="G827">
        <v>11</v>
      </c>
      <c r="H827">
        <v>46.95</v>
      </c>
      <c r="I827" t="s">
        <v>17</v>
      </c>
      <c r="J827" s="14" t="s">
        <v>17</v>
      </c>
      <c r="K827" s="14" t="s">
        <v>17</v>
      </c>
      <c r="L827" s="14">
        <v>5.4</v>
      </c>
      <c r="M827" s="14">
        <v>1</v>
      </c>
      <c r="N827" s="14">
        <v>163</v>
      </c>
      <c r="O827" s="14">
        <v>765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  <c r="Z827" s="14" t="s">
        <v>17</v>
      </c>
      <c r="AA827" s="14" t="s">
        <v>17</v>
      </c>
      <c r="AB827" s="14" t="s">
        <v>17</v>
      </c>
      <c r="AC827" s="14" t="s">
        <v>17</v>
      </c>
      <c r="AD827" s="14" t="s">
        <v>17</v>
      </c>
      <c r="AE827" s="14" t="s">
        <v>17</v>
      </c>
    </row>
    <row r="828" spans="1:31">
      <c r="A828" t="s">
        <v>109</v>
      </c>
      <c r="B828" t="s">
        <v>130</v>
      </c>
      <c r="C828" s="216" t="s">
        <v>223</v>
      </c>
      <c r="D828" s="216" t="s">
        <v>223</v>
      </c>
      <c r="E828">
        <v>1986</v>
      </c>
      <c r="F828">
        <v>3</v>
      </c>
      <c r="G828">
        <v>12</v>
      </c>
      <c r="H828">
        <v>41.5</v>
      </c>
      <c r="I828" t="s">
        <v>17</v>
      </c>
      <c r="J828" s="14" t="s">
        <v>17</v>
      </c>
      <c r="K828" s="14" t="s">
        <v>17</v>
      </c>
      <c r="L828" s="14">
        <v>5.6</v>
      </c>
      <c r="M828" s="14">
        <v>1</v>
      </c>
      <c r="N828" s="14">
        <v>107</v>
      </c>
      <c r="O828" s="14">
        <v>632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  <c r="Z828" s="14" t="s">
        <v>17</v>
      </c>
      <c r="AA828" s="14" t="s">
        <v>17</v>
      </c>
      <c r="AB828" s="14" t="s">
        <v>17</v>
      </c>
      <c r="AC828" s="14" t="s">
        <v>17</v>
      </c>
      <c r="AD828" s="14" t="s">
        <v>17</v>
      </c>
      <c r="AE828" s="14" t="s">
        <v>17</v>
      </c>
    </row>
    <row r="829" spans="1:31">
      <c r="A829" t="s">
        <v>109</v>
      </c>
      <c r="B829" t="s">
        <v>130</v>
      </c>
      <c r="C829" s="216" t="s">
        <v>223</v>
      </c>
      <c r="D829" s="216" t="s">
        <v>223</v>
      </c>
      <c r="E829">
        <v>1986</v>
      </c>
      <c r="F829">
        <v>3</v>
      </c>
      <c r="G829">
        <v>13</v>
      </c>
      <c r="H829">
        <v>41.87</v>
      </c>
      <c r="I829" t="s">
        <v>17</v>
      </c>
      <c r="J829" s="14" t="s">
        <v>17</v>
      </c>
      <c r="K829" s="14" t="s">
        <v>17</v>
      </c>
      <c r="L829" s="14">
        <v>5.5</v>
      </c>
      <c r="M829" s="14">
        <v>1</v>
      </c>
      <c r="N829" s="14">
        <v>172</v>
      </c>
      <c r="O829" s="14">
        <v>825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  <c r="Z829" s="14" t="s">
        <v>17</v>
      </c>
      <c r="AA829" s="14" t="s">
        <v>17</v>
      </c>
      <c r="AB829" s="14" t="s">
        <v>17</v>
      </c>
      <c r="AC829" s="14" t="s">
        <v>17</v>
      </c>
      <c r="AD829" s="14" t="s">
        <v>17</v>
      </c>
      <c r="AE829" s="14" t="s">
        <v>17</v>
      </c>
    </row>
    <row r="830" spans="1:31">
      <c r="A830" t="s">
        <v>109</v>
      </c>
      <c r="B830" t="s">
        <v>130</v>
      </c>
      <c r="C830" s="216" t="s">
        <v>223</v>
      </c>
      <c r="D830" s="216" t="s">
        <v>223</v>
      </c>
      <c r="E830">
        <v>1986</v>
      </c>
      <c r="F830">
        <v>3</v>
      </c>
      <c r="G830">
        <v>14</v>
      </c>
      <c r="H830">
        <v>45.13</v>
      </c>
      <c r="I830" t="s">
        <v>17</v>
      </c>
      <c r="J830" s="14" t="s">
        <v>17</v>
      </c>
      <c r="K830" s="14" t="s">
        <v>17</v>
      </c>
      <c r="L830" s="14">
        <v>5.6</v>
      </c>
      <c r="M830" s="14">
        <v>1</v>
      </c>
      <c r="N830" s="14">
        <v>57</v>
      </c>
      <c r="O830" s="14">
        <v>646</v>
      </c>
      <c r="P830" s="14" t="s">
        <v>17</v>
      </c>
      <c r="Q830" s="14" t="s">
        <v>17</v>
      </c>
      <c r="R830" s="14" t="s">
        <v>17</v>
      </c>
      <c r="S830" s="14">
        <v>6.7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  <c r="Z830" s="14" t="s">
        <v>17</v>
      </c>
      <c r="AA830" s="14" t="s">
        <v>17</v>
      </c>
      <c r="AB830" s="14" t="s">
        <v>17</v>
      </c>
      <c r="AC830" s="14" t="s">
        <v>17</v>
      </c>
      <c r="AD830" s="14" t="s">
        <v>17</v>
      </c>
      <c r="AE830" s="14" t="s">
        <v>17</v>
      </c>
    </row>
    <row r="831" spans="1:31">
      <c r="A831" t="s">
        <v>109</v>
      </c>
      <c r="B831" t="s">
        <v>130</v>
      </c>
      <c r="C831" s="216" t="s">
        <v>223</v>
      </c>
      <c r="D831" s="216" t="s">
        <v>223</v>
      </c>
      <c r="E831">
        <v>1986</v>
      </c>
      <c r="F831">
        <v>4</v>
      </c>
      <c r="G831">
        <v>1</v>
      </c>
      <c r="H831">
        <v>37.99</v>
      </c>
      <c r="I831" t="s">
        <v>17</v>
      </c>
      <c r="J831" s="14" t="s">
        <v>17</v>
      </c>
      <c r="K831" s="14" t="s">
        <v>17</v>
      </c>
      <c r="L831" s="14">
        <v>5.5</v>
      </c>
      <c r="M831" s="14">
        <v>45</v>
      </c>
      <c r="N831" s="14">
        <v>36</v>
      </c>
      <c r="O831" s="14">
        <v>632</v>
      </c>
      <c r="P831" s="14" t="s">
        <v>17</v>
      </c>
      <c r="Q831" s="14" t="s">
        <v>17</v>
      </c>
      <c r="R831" s="14" t="s">
        <v>17</v>
      </c>
      <c r="S831" s="14">
        <v>6.8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  <c r="Z831" s="14" t="s">
        <v>17</v>
      </c>
      <c r="AA831" s="14" t="s">
        <v>17</v>
      </c>
      <c r="AB831" s="14" t="s">
        <v>17</v>
      </c>
      <c r="AC831" s="14" t="s">
        <v>17</v>
      </c>
      <c r="AD831" s="14" t="s">
        <v>17</v>
      </c>
      <c r="AE831" s="14" t="s">
        <v>17</v>
      </c>
    </row>
    <row r="832" spans="1:31">
      <c r="A832" t="s">
        <v>109</v>
      </c>
      <c r="B832" t="s">
        <v>130</v>
      </c>
      <c r="C832" s="216" t="s">
        <v>223</v>
      </c>
      <c r="D832" s="216" t="s">
        <v>223</v>
      </c>
      <c r="E832">
        <v>1986</v>
      </c>
      <c r="F832">
        <v>4</v>
      </c>
      <c r="G832">
        <v>2</v>
      </c>
      <c r="H832">
        <v>42.47</v>
      </c>
      <c r="I832" t="s">
        <v>17</v>
      </c>
      <c r="J832" s="14" t="s">
        <v>17</v>
      </c>
      <c r="K832" s="14" t="s">
        <v>17</v>
      </c>
      <c r="L832" s="14">
        <v>5.7</v>
      </c>
      <c r="M832" s="14">
        <v>17</v>
      </c>
      <c r="N832" s="14">
        <v>107</v>
      </c>
      <c r="O832" s="14">
        <v>850</v>
      </c>
      <c r="P832" s="14" t="s">
        <v>17</v>
      </c>
      <c r="Q832" s="14" t="s">
        <v>17</v>
      </c>
      <c r="R832" s="14" t="s">
        <v>17</v>
      </c>
      <c r="S832" s="14">
        <v>6.9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  <c r="Z832" s="14" t="s">
        <v>17</v>
      </c>
      <c r="AA832" s="14" t="s">
        <v>17</v>
      </c>
      <c r="AB832" s="14" t="s">
        <v>17</v>
      </c>
      <c r="AC832" s="14" t="s">
        <v>17</v>
      </c>
      <c r="AD832" s="14" t="s">
        <v>17</v>
      </c>
      <c r="AE832" s="14" t="s">
        <v>17</v>
      </c>
    </row>
    <row r="833" spans="1:31">
      <c r="A833" t="s">
        <v>109</v>
      </c>
      <c r="B833" t="s">
        <v>130</v>
      </c>
      <c r="C833" s="216" t="s">
        <v>223</v>
      </c>
      <c r="D833" s="216" t="s">
        <v>223</v>
      </c>
      <c r="E833">
        <v>1986</v>
      </c>
      <c r="F833">
        <v>4</v>
      </c>
      <c r="G833">
        <v>3</v>
      </c>
      <c r="H833">
        <v>40.409999999999997</v>
      </c>
      <c r="I833" t="s">
        <v>17</v>
      </c>
      <c r="J833" s="14" t="s">
        <v>17</v>
      </c>
      <c r="K833" s="14" t="s">
        <v>17</v>
      </c>
      <c r="L833" s="14">
        <v>5.8</v>
      </c>
      <c r="M833" s="14">
        <v>12</v>
      </c>
      <c r="N833" s="14">
        <v>109</v>
      </c>
      <c r="O833" s="14">
        <v>839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  <c r="Z833" s="14" t="s">
        <v>17</v>
      </c>
      <c r="AA833" s="14" t="s">
        <v>17</v>
      </c>
      <c r="AB833" s="14" t="s">
        <v>17</v>
      </c>
      <c r="AC833" s="14" t="s">
        <v>17</v>
      </c>
      <c r="AD833" s="14" t="s">
        <v>17</v>
      </c>
      <c r="AE833" s="14" t="s">
        <v>17</v>
      </c>
    </row>
    <row r="834" spans="1:31">
      <c r="A834" t="s">
        <v>109</v>
      </c>
      <c r="B834" t="s">
        <v>130</v>
      </c>
      <c r="C834" s="216" t="s">
        <v>223</v>
      </c>
      <c r="D834" s="216" t="s">
        <v>223</v>
      </c>
      <c r="E834">
        <v>1986</v>
      </c>
      <c r="F834">
        <v>4</v>
      </c>
      <c r="G834">
        <v>4</v>
      </c>
      <c r="H834">
        <v>42.11</v>
      </c>
      <c r="I834" t="s">
        <v>17</v>
      </c>
      <c r="J834" s="14" t="s">
        <v>17</v>
      </c>
      <c r="K834" s="14" t="s">
        <v>17</v>
      </c>
      <c r="L834" s="14">
        <v>5.6</v>
      </c>
      <c r="M834" s="14">
        <v>1</v>
      </c>
      <c r="N834" s="14">
        <v>105</v>
      </c>
      <c r="O834" s="14">
        <v>840</v>
      </c>
      <c r="P834" s="14" t="s">
        <v>17</v>
      </c>
      <c r="Q834" s="14" t="s">
        <v>17</v>
      </c>
      <c r="R834" s="14" t="s">
        <v>17</v>
      </c>
      <c r="S834" s="14">
        <v>6.8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  <c r="Z834" s="14" t="s">
        <v>17</v>
      </c>
      <c r="AA834" s="14" t="s">
        <v>17</v>
      </c>
      <c r="AB834" s="14" t="s">
        <v>17</v>
      </c>
      <c r="AC834" s="14" t="s">
        <v>17</v>
      </c>
      <c r="AD834" s="14" t="s">
        <v>17</v>
      </c>
      <c r="AE834" s="14" t="s">
        <v>17</v>
      </c>
    </row>
    <row r="835" spans="1:31">
      <c r="A835" t="s">
        <v>109</v>
      </c>
      <c r="B835" t="s">
        <v>130</v>
      </c>
      <c r="C835" s="216" t="s">
        <v>223</v>
      </c>
      <c r="D835" s="216" t="s">
        <v>223</v>
      </c>
      <c r="E835">
        <v>1986</v>
      </c>
      <c r="F835">
        <v>4</v>
      </c>
      <c r="G835">
        <v>5</v>
      </c>
      <c r="H835">
        <v>45.86</v>
      </c>
      <c r="I835" t="s">
        <v>17</v>
      </c>
      <c r="J835" s="14" t="s">
        <v>17</v>
      </c>
      <c r="K835" s="14" t="s">
        <v>17</v>
      </c>
      <c r="L835" s="14">
        <v>5.3</v>
      </c>
      <c r="M835" s="14">
        <v>1</v>
      </c>
      <c r="N835" s="14">
        <v>145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  <c r="Z835" s="14" t="s">
        <v>17</v>
      </c>
      <c r="AA835" s="14" t="s">
        <v>17</v>
      </c>
      <c r="AB835" s="14" t="s">
        <v>17</v>
      </c>
      <c r="AC835" s="14" t="s">
        <v>17</v>
      </c>
      <c r="AD835" s="14" t="s">
        <v>17</v>
      </c>
      <c r="AE835" s="14" t="s">
        <v>17</v>
      </c>
    </row>
    <row r="836" spans="1:31">
      <c r="A836" t="s">
        <v>109</v>
      </c>
      <c r="B836" t="s">
        <v>130</v>
      </c>
      <c r="C836" s="216" t="s">
        <v>223</v>
      </c>
      <c r="D836" s="216" t="s">
        <v>223</v>
      </c>
      <c r="E836">
        <v>1986</v>
      </c>
      <c r="F836">
        <v>4</v>
      </c>
      <c r="G836">
        <v>6</v>
      </c>
      <c r="H836">
        <v>45.01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1</v>
      </c>
      <c r="N836" s="14">
        <v>141</v>
      </c>
      <c r="O836" s="14">
        <v>1000</v>
      </c>
      <c r="P836" s="14" t="s">
        <v>17</v>
      </c>
      <c r="Q836" s="14" t="s">
        <v>17</v>
      </c>
      <c r="R836" s="14" t="s">
        <v>17</v>
      </c>
      <c r="S836" s="14">
        <v>6.7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  <c r="Z836" s="14" t="s">
        <v>17</v>
      </c>
      <c r="AA836" s="14" t="s">
        <v>17</v>
      </c>
      <c r="AB836" s="14" t="s">
        <v>17</v>
      </c>
      <c r="AC836" s="14" t="s">
        <v>17</v>
      </c>
      <c r="AD836" s="14" t="s">
        <v>17</v>
      </c>
      <c r="AE836" s="14" t="s">
        <v>17</v>
      </c>
    </row>
    <row r="837" spans="1:31">
      <c r="A837" t="s">
        <v>109</v>
      </c>
      <c r="B837" t="s">
        <v>130</v>
      </c>
      <c r="C837" s="216" t="s">
        <v>223</v>
      </c>
      <c r="D837" s="216" t="s">
        <v>223</v>
      </c>
      <c r="E837">
        <v>1986</v>
      </c>
      <c r="F837">
        <v>4</v>
      </c>
      <c r="G837">
        <v>7</v>
      </c>
      <c r="H837">
        <v>44.53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45</v>
      </c>
      <c r="N837" s="14">
        <v>124</v>
      </c>
      <c r="O837" s="14">
        <v>795</v>
      </c>
      <c r="P837" s="14" t="s">
        <v>17</v>
      </c>
      <c r="Q837" s="14" t="s">
        <v>17</v>
      </c>
      <c r="R837" s="14" t="s">
        <v>17</v>
      </c>
      <c r="S837" s="14">
        <v>6.8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  <c r="Z837" s="14" t="s">
        <v>17</v>
      </c>
      <c r="AA837" s="14" t="s">
        <v>17</v>
      </c>
      <c r="AB837" s="14" t="s">
        <v>17</v>
      </c>
      <c r="AC837" s="14" t="s">
        <v>17</v>
      </c>
      <c r="AD837" s="14" t="s">
        <v>17</v>
      </c>
      <c r="AE837" s="14" t="s">
        <v>17</v>
      </c>
    </row>
    <row r="838" spans="1:31">
      <c r="A838" t="s">
        <v>109</v>
      </c>
      <c r="B838" t="s">
        <v>130</v>
      </c>
      <c r="C838" s="216" t="s">
        <v>223</v>
      </c>
      <c r="D838" s="216" t="s">
        <v>223</v>
      </c>
      <c r="E838">
        <v>1986</v>
      </c>
      <c r="F838">
        <v>4</v>
      </c>
      <c r="G838">
        <v>8</v>
      </c>
      <c r="H838">
        <v>38.6</v>
      </c>
      <c r="I838" t="s">
        <v>17</v>
      </c>
      <c r="J838" s="14" t="s">
        <v>17</v>
      </c>
      <c r="K838" s="14" t="s">
        <v>17</v>
      </c>
      <c r="L838" s="14">
        <v>5.5</v>
      </c>
      <c r="M838" s="14">
        <v>1</v>
      </c>
      <c r="N838" s="14">
        <v>61</v>
      </c>
      <c r="O838" s="14">
        <v>766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  <c r="Z838" s="14" t="s">
        <v>17</v>
      </c>
      <c r="AA838" s="14" t="s">
        <v>17</v>
      </c>
      <c r="AB838" s="14" t="s">
        <v>17</v>
      </c>
      <c r="AC838" s="14" t="s">
        <v>17</v>
      </c>
      <c r="AD838" s="14" t="s">
        <v>17</v>
      </c>
      <c r="AE838" s="14" t="s">
        <v>17</v>
      </c>
    </row>
    <row r="839" spans="1:31">
      <c r="A839" t="s">
        <v>109</v>
      </c>
      <c r="B839" t="s">
        <v>130</v>
      </c>
      <c r="C839" s="216" t="s">
        <v>223</v>
      </c>
      <c r="D839" s="216" t="s">
        <v>223</v>
      </c>
      <c r="E839">
        <v>1986</v>
      </c>
      <c r="F839">
        <v>4</v>
      </c>
      <c r="G839">
        <v>9</v>
      </c>
      <c r="H839">
        <v>44.04</v>
      </c>
      <c r="I839" t="s">
        <v>17</v>
      </c>
      <c r="J839" s="14" t="s">
        <v>17</v>
      </c>
      <c r="K839" s="14" t="s">
        <v>17</v>
      </c>
      <c r="L839" s="14">
        <v>5.4</v>
      </c>
      <c r="M839" s="14">
        <v>1</v>
      </c>
      <c r="N839" s="14">
        <v>115</v>
      </c>
      <c r="O839" s="14">
        <v>744</v>
      </c>
      <c r="P839" s="14" t="s">
        <v>17</v>
      </c>
      <c r="Q839" s="14" t="s">
        <v>17</v>
      </c>
      <c r="R839" s="14" t="s">
        <v>17</v>
      </c>
      <c r="S839" s="14">
        <v>6.6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  <c r="Z839" s="14" t="s">
        <v>17</v>
      </c>
      <c r="AA839" s="14" t="s">
        <v>17</v>
      </c>
      <c r="AB839" s="14" t="s">
        <v>17</v>
      </c>
      <c r="AC839" s="14" t="s">
        <v>17</v>
      </c>
      <c r="AD839" s="14" t="s">
        <v>17</v>
      </c>
      <c r="AE839" s="14" t="s">
        <v>17</v>
      </c>
    </row>
    <row r="840" spans="1:31">
      <c r="A840" t="s">
        <v>109</v>
      </c>
      <c r="B840" t="s">
        <v>130</v>
      </c>
      <c r="C840" s="216" t="s">
        <v>223</v>
      </c>
      <c r="D840" s="216" t="s">
        <v>223</v>
      </c>
      <c r="E840">
        <v>1986</v>
      </c>
      <c r="F840">
        <v>4</v>
      </c>
      <c r="G840">
        <v>10</v>
      </c>
      <c r="H840">
        <v>39.93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154</v>
      </c>
      <c r="O840" s="14">
        <v>934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  <c r="Z840" s="14" t="s">
        <v>17</v>
      </c>
      <c r="AA840" s="14" t="s">
        <v>17</v>
      </c>
      <c r="AB840" s="14" t="s">
        <v>17</v>
      </c>
      <c r="AC840" s="14" t="s">
        <v>17</v>
      </c>
      <c r="AD840" s="14" t="s">
        <v>17</v>
      </c>
      <c r="AE840" s="14" t="s">
        <v>17</v>
      </c>
    </row>
    <row r="841" spans="1:31">
      <c r="A841" t="s">
        <v>109</v>
      </c>
      <c r="B841" t="s">
        <v>130</v>
      </c>
      <c r="C841" s="216" t="s">
        <v>223</v>
      </c>
      <c r="D841" s="216" t="s">
        <v>223</v>
      </c>
      <c r="E841">
        <v>1986</v>
      </c>
      <c r="F841">
        <v>4</v>
      </c>
      <c r="G841">
        <v>11</v>
      </c>
      <c r="H841">
        <v>45.62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141</v>
      </c>
      <c r="O841" s="14">
        <v>658</v>
      </c>
      <c r="P841" s="14" t="s">
        <v>17</v>
      </c>
      <c r="Q841" s="14" t="s">
        <v>17</v>
      </c>
      <c r="R841" s="14" t="s">
        <v>17</v>
      </c>
      <c r="S841" s="14">
        <v>6.7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  <c r="Z841" s="14" t="s">
        <v>17</v>
      </c>
      <c r="AA841" s="14" t="s">
        <v>17</v>
      </c>
      <c r="AB841" s="14" t="s">
        <v>17</v>
      </c>
      <c r="AC841" s="14" t="s">
        <v>17</v>
      </c>
      <c r="AD841" s="14" t="s">
        <v>17</v>
      </c>
      <c r="AE841" s="14" t="s">
        <v>17</v>
      </c>
    </row>
    <row r="842" spans="1:31">
      <c r="A842" t="s">
        <v>109</v>
      </c>
      <c r="B842" t="s">
        <v>130</v>
      </c>
      <c r="C842" s="216" t="s">
        <v>223</v>
      </c>
      <c r="D842" s="216" t="s">
        <v>223</v>
      </c>
      <c r="E842">
        <v>1986</v>
      </c>
      <c r="F842">
        <v>4</v>
      </c>
      <c r="G842">
        <v>12</v>
      </c>
      <c r="H842">
        <v>38.840000000000003</v>
      </c>
      <c r="I842" t="s">
        <v>17</v>
      </c>
      <c r="J842" s="14" t="s">
        <v>17</v>
      </c>
      <c r="K842" s="14" t="s">
        <v>17</v>
      </c>
      <c r="L842" s="14">
        <v>5.6</v>
      </c>
      <c r="M842" s="14">
        <v>1</v>
      </c>
      <c r="N842" s="14">
        <v>88</v>
      </c>
      <c r="O842" s="14">
        <v>526</v>
      </c>
      <c r="P842" s="14" t="s">
        <v>17</v>
      </c>
      <c r="Q842" s="14" t="s">
        <v>17</v>
      </c>
      <c r="R842" s="14" t="s">
        <v>17</v>
      </c>
      <c r="S842" s="14">
        <v>6.8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  <c r="Z842" s="14" t="s">
        <v>17</v>
      </c>
      <c r="AA842" s="14" t="s">
        <v>17</v>
      </c>
      <c r="AB842" s="14" t="s">
        <v>17</v>
      </c>
      <c r="AC842" s="14" t="s">
        <v>17</v>
      </c>
      <c r="AD842" s="14" t="s">
        <v>17</v>
      </c>
      <c r="AE842" s="14" t="s">
        <v>17</v>
      </c>
    </row>
    <row r="843" spans="1:31">
      <c r="A843" t="s">
        <v>109</v>
      </c>
      <c r="B843" t="s">
        <v>130</v>
      </c>
      <c r="C843" s="216" t="s">
        <v>223</v>
      </c>
      <c r="D843" s="216" t="s">
        <v>223</v>
      </c>
      <c r="E843">
        <v>1986</v>
      </c>
      <c r="F843">
        <v>4</v>
      </c>
      <c r="G843">
        <v>13</v>
      </c>
      <c r="H843">
        <v>41.62</v>
      </c>
      <c r="I843" t="s">
        <v>17</v>
      </c>
      <c r="J843" s="14" t="s">
        <v>17</v>
      </c>
      <c r="K843" s="14" t="s">
        <v>17</v>
      </c>
      <c r="L843" s="14">
        <v>5.4</v>
      </c>
      <c r="M843" s="14">
        <v>1</v>
      </c>
      <c r="N843" s="14">
        <v>224</v>
      </c>
      <c r="O843" s="14">
        <v>1000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  <c r="Z843" s="14" t="s">
        <v>17</v>
      </c>
      <c r="AA843" s="14" t="s">
        <v>17</v>
      </c>
      <c r="AB843" s="14" t="s">
        <v>17</v>
      </c>
      <c r="AC843" s="14" t="s">
        <v>17</v>
      </c>
      <c r="AD843" s="14" t="s">
        <v>17</v>
      </c>
      <c r="AE843" s="14" t="s">
        <v>17</v>
      </c>
    </row>
    <row r="844" spans="1:31">
      <c r="A844" t="s">
        <v>109</v>
      </c>
      <c r="B844" t="s">
        <v>130</v>
      </c>
      <c r="C844" s="216" t="s">
        <v>223</v>
      </c>
      <c r="D844" s="216" t="s">
        <v>223</v>
      </c>
      <c r="E844">
        <v>1986</v>
      </c>
      <c r="F844">
        <v>4</v>
      </c>
      <c r="G844">
        <v>14</v>
      </c>
      <c r="H844">
        <v>46.46</v>
      </c>
      <c r="I844" t="s">
        <v>17</v>
      </c>
      <c r="J844" s="14" t="s">
        <v>17</v>
      </c>
      <c r="K844" s="14" t="s">
        <v>17</v>
      </c>
      <c r="L844" s="14">
        <v>5.3</v>
      </c>
      <c r="M844" s="14">
        <v>1</v>
      </c>
      <c r="N844" s="14">
        <v>103</v>
      </c>
      <c r="O844" s="14">
        <v>786</v>
      </c>
      <c r="P844" s="14" t="s">
        <v>17</v>
      </c>
      <c r="Q844" s="14" t="s">
        <v>17</v>
      </c>
      <c r="R844" s="14" t="s">
        <v>17</v>
      </c>
      <c r="S844" s="14">
        <v>6.6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  <c r="Z844" s="14" t="s">
        <v>17</v>
      </c>
      <c r="AA844" s="14" t="s">
        <v>17</v>
      </c>
      <c r="AB844" s="14" t="s">
        <v>17</v>
      </c>
      <c r="AC844" s="14" t="s">
        <v>17</v>
      </c>
      <c r="AD844" s="14" t="s">
        <v>17</v>
      </c>
      <c r="AE844" s="14" t="s">
        <v>17</v>
      </c>
    </row>
    <row r="845" spans="1:31">
      <c r="A845" t="s">
        <v>109</v>
      </c>
      <c r="B845" t="s">
        <v>130</v>
      </c>
      <c r="C845" s="216" t="s">
        <v>223</v>
      </c>
      <c r="D845" s="216" t="s">
        <v>223</v>
      </c>
      <c r="E845">
        <v>1987</v>
      </c>
      <c r="F845">
        <v>1</v>
      </c>
      <c r="G845">
        <v>1</v>
      </c>
      <c r="H845">
        <v>31.46</v>
      </c>
      <c r="I845" t="s">
        <v>17</v>
      </c>
      <c r="J845" s="14" t="s">
        <v>17</v>
      </c>
      <c r="K845" s="14" t="s">
        <v>17</v>
      </c>
      <c r="L845" s="14">
        <v>5.6</v>
      </c>
      <c r="M845" s="14">
        <v>4</v>
      </c>
      <c r="N845" s="14">
        <v>91</v>
      </c>
      <c r="O845" s="14">
        <v>566</v>
      </c>
      <c r="P845" s="14" t="s">
        <v>17</v>
      </c>
      <c r="Q845" s="14" t="s">
        <v>17</v>
      </c>
      <c r="R845" s="14" t="s">
        <v>17</v>
      </c>
      <c r="S845" s="14">
        <v>6.7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  <c r="Z845" s="14" t="s">
        <v>17</v>
      </c>
      <c r="AA845" s="14" t="s">
        <v>17</v>
      </c>
      <c r="AB845" s="14" t="s">
        <v>17</v>
      </c>
      <c r="AC845" s="14" t="s">
        <v>17</v>
      </c>
      <c r="AD845" s="14" t="s">
        <v>17</v>
      </c>
      <c r="AE845" s="14" t="s">
        <v>17</v>
      </c>
    </row>
    <row r="846" spans="1:31">
      <c r="A846" t="s">
        <v>109</v>
      </c>
      <c r="B846" t="s">
        <v>130</v>
      </c>
      <c r="C846" s="216" t="s">
        <v>223</v>
      </c>
      <c r="D846" s="216" t="s">
        <v>223</v>
      </c>
      <c r="E846">
        <v>1987</v>
      </c>
      <c r="F846">
        <v>1</v>
      </c>
      <c r="G846">
        <v>2</v>
      </c>
      <c r="H846">
        <v>28.68</v>
      </c>
      <c r="I846" t="s">
        <v>17</v>
      </c>
      <c r="J846" s="14" t="s">
        <v>17</v>
      </c>
      <c r="K846" s="14" t="s">
        <v>17</v>
      </c>
      <c r="L846" s="14">
        <v>5.8</v>
      </c>
      <c r="M846" s="14">
        <v>12</v>
      </c>
      <c r="N846" s="14">
        <v>63</v>
      </c>
      <c r="O846" s="14">
        <v>751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  <c r="Z846" s="14" t="s">
        <v>17</v>
      </c>
      <c r="AA846" s="14" t="s">
        <v>17</v>
      </c>
      <c r="AB846" s="14" t="s">
        <v>17</v>
      </c>
      <c r="AC846" s="14" t="s">
        <v>17</v>
      </c>
      <c r="AD846" s="14" t="s">
        <v>17</v>
      </c>
      <c r="AE846" s="14" t="s">
        <v>17</v>
      </c>
    </row>
    <row r="847" spans="1:31">
      <c r="A847" t="s">
        <v>109</v>
      </c>
      <c r="B847" t="s">
        <v>130</v>
      </c>
      <c r="C847" s="216" t="s">
        <v>223</v>
      </c>
      <c r="D847" s="216" t="s">
        <v>223</v>
      </c>
      <c r="E847">
        <v>1987</v>
      </c>
      <c r="F847">
        <v>1</v>
      </c>
      <c r="G847">
        <v>3</v>
      </c>
      <c r="H847">
        <v>33.03</v>
      </c>
      <c r="I847" t="s">
        <v>17</v>
      </c>
      <c r="J847" s="14" t="s">
        <v>17</v>
      </c>
      <c r="K847" s="14" t="s">
        <v>17</v>
      </c>
      <c r="L847" s="14">
        <v>6</v>
      </c>
      <c r="M847" s="14">
        <v>3</v>
      </c>
      <c r="N847" s="14">
        <v>65</v>
      </c>
      <c r="O847" s="14">
        <v>636</v>
      </c>
      <c r="P847" s="14" t="s">
        <v>17</v>
      </c>
      <c r="Q847" s="14" t="s">
        <v>17</v>
      </c>
      <c r="R847" s="14" t="s">
        <v>17</v>
      </c>
      <c r="S847" s="14">
        <v>6.8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  <c r="Z847" s="14" t="s">
        <v>17</v>
      </c>
      <c r="AA847" s="14" t="s">
        <v>17</v>
      </c>
      <c r="AB847" s="14" t="s">
        <v>17</v>
      </c>
      <c r="AC847" s="14" t="s">
        <v>17</v>
      </c>
      <c r="AD847" s="14" t="s">
        <v>17</v>
      </c>
      <c r="AE847" s="14" t="s">
        <v>17</v>
      </c>
    </row>
    <row r="848" spans="1:31">
      <c r="A848" t="s">
        <v>109</v>
      </c>
      <c r="B848" t="s">
        <v>130</v>
      </c>
      <c r="C848" s="216" t="s">
        <v>223</v>
      </c>
      <c r="D848" s="216" t="s">
        <v>223</v>
      </c>
      <c r="E848">
        <v>1987</v>
      </c>
      <c r="F848">
        <v>1</v>
      </c>
      <c r="G848">
        <v>4</v>
      </c>
      <c r="H848">
        <v>35.94</v>
      </c>
      <c r="I848" t="s">
        <v>17</v>
      </c>
      <c r="J848" s="14" t="s">
        <v>17</v>
      </c>
      <c r="K848" s="14" t="s">
        <v>17</v>
      </c>
      <c r="L848" s="14">
        <v>5.9</v>
      </c>
      <c r="M848" s="14">
        <v>15</v>
      </c>
      <c r="N848" s="14">
        <v>148</v>
      </c>
      <c r="O848" s="14">
        <v>704</v>
      </c>
      <c r="P848" s="14" t="s">
        <v>17</v>
      </c>
      <c r="Q848" s="14" t="s">
        <v>17</v>
      </c>
      <c r="R848" s="14" t="s">
        <v>17</v>
      </c>
      <c r="S848" s="14">
        <v>6.9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  <c r="Z848" s="14" t="s">
        <v>17</v>
      </c>
      <c r="AA848" s="14" t="s">
        <v>17</v>
      </c>
      <c r="AB848" s="14" t="s">
        <v>17</v>
      </c>
      <c r="AC848" s="14" t="s">
        <v>17</v>
      </c>
      <c r="AD848" s="14" t="s">
        <v>17</v>
      </c>
      <c r="AE848" s="14" t="s">
        <v>17</v>
      </c>
    </row>
    <row r="849" spans="1:31">
      <c r="A849" t="s">
        <v>109</v>
      </c>
      <c r="B849" t="s">
        <v>130</v>
      </c>
      <c r="C849" s="216" t="s">
        <v>223</v>
      </c>
      <c r="D849" s="216" t="s">
        <v>223</v>
      </c>
      <c r="E849">
        <v>1987</v>
      </c>
      <c r="F849">
        <v>1</v>
      </c>
      <c r="G849">
        <v>5</v>
      </c>
      <c r="H849">
        <v>43.92</v>
      </c>
      <c r="I849" t="s">
        <v>17</v>
      </c>
      <c r="J849" s="14" t="s">
        <v>17</v>
      </c>
      <c r="K849" s="14" t="s">
        <v>17</v>
      </c>
      <c r="L849" s="14">
        <v>5.6</v>
      </c>
      <c r="M849" s="14">
        <v>5</v>
      </c>
      <c r="N849" s="14">
        <v>106</v>
      </c>
      <c r="O849" s="14">
        <v>764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  <c r="Z849" s="14" t="s">
        <v>17</v>
      </c>
      <c r="AA849" s="14" t="s">
        <v>17</v>
      </c>
      <c r="AB849" s="14" t="s">
        <v>17</v>
      </c>
      <c r="AC849" s="14" t="s">
        <v>17</v>
      </c>
      <c r="AD849" s="14" t="s">
        <v>17</v>
      </c>
      <c r="AE849" s="14" t="s">
        <v>17</v>
      </c>
    </row>
    <row r="850" spans="1:31">
      <c r="A850" t="s">
        <v>109</v>
      </c>
      <c r="B850" t="s">
        <v>130</v>
      </c>
      <c r="C850" s="216" t="s">
        <v>223</v>
      </c>
      <c r="D850" s="216" t="s">
        <v>223</v>
      </c>
      <c r="E850">
        <v>1987</v>
      </c>
      <c r="F850">
        <v>1</v>
      </c>
      <c r="G850">
        <v>6</v>
      </c>
      <c r="H850">
        <v>42.95</v>
      </c>
      <c r="I850" t="s">
        <v>17</v>
      </c>
      <c r="J850" s="14" t="s">
        <v>17</v>
      </c>
      <c r="K850" s="14" t="s">
        <v>17</v>
      </c>
      <c r="L850" s="14">
        <v>5.5</v>
      </c>
      <c r="M850" s="14">
        <v>8</v>
      </c>
      <c r="N850" s="14">
        <v>79</v>
      </c>
      <c r="O850" s="14">
        <v>654</v>
      </c>
      <c r="P850" s="14" t="s">
        <v>17</v>
      </c>
      <c r="Q850" s="14" t="s">
        <v>17</v>
      </c>
      <c r="R850" s="14" t="s">
        <v>17</v>
      </c>
      <c r="S850" s="14">
        <v>6.8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  <c r="Z850" s="14" t="s">
        <v>17</v>
      </c>
      <c r="AA850" s="14" t="s">
        <v>17</v>
      </c>
      <c r="AB850" s="14" t="s">
        <v>17</v>
      </c>
      <c r="AC850" s="14" t="s">
        <v>17</v>
      </c>
      <c r="AD850" s="14" t="s">
        <v>17</v>
      </c>
      <c r="AE850" s="14" t="s">
        <v>17</v>
      </c>
    </row>
    <row r="851" spans="1:31">
      <c r="A851" t="s">
        <v>109</v>
      </c>
      <c r="B851" t="s">
        <v>130</v>
      </c>
      <c r="C851" s="216" t="s">
        <v>223</v>
      </c>
      <c r="D851" s="216" t="s">
        <v>223</v>
      </c>
      <c r="E851">
        <v>1987</v>
      </c>
      <c r="F851">
        <v>1</v>
      </c>
      <c r="G851">
        <v>7</v>
      </c>
      <c r="H851">
        <v>41.5</v>
      </c>
      <c r="I851" t="s">
        <v>17</v>
      </c>
      <c r="J851" s="14" t="s">
        <v>17</v>
      </c>
      <c r="K851" s="14" t="s">
        <v>17</v>
      </c>
      <c r="L851" s="14">
        <v>5.2</v>
      </c>
      <c r="M851" s="14">
        <v>19</v>
      </c>
      <c r="N851" s="14">
        <v>108</v>
      </c>
      <c r="O851" s="14">
        <v>786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  <c r="Z851" s="14" t="s">
        <v>17</v>
      </c>
      <c r="AA851" s="14" t="s">
        <v>17</v>
      </c>
      <c r="AB851" s="14" t="s">
        <v>17</v>
      </c>
      <c r="AC851" s="14" t="s">
        <v>17</v>
      </c>
      <c r="AD851" s="14" t="s">
        <v>17</v>
      </c>
      <c r="AE851" s="14" t="s">
        <v>17</v>
      </c>
    </row>
    <row r="852" spans="1:31">
      <c r="A852" t="s">
        <v>109</v>
      </c>
      <c r="B852" t="s">
        <v>130</v>
      </c>
      <c r="C852" s="216" t="s">
        <v>223</v>
      </c>
      <c r="D852" s="216" t="s">
        <v>223</v>
      </c>
      <c r="E852">
        <v>1987</v>
      </c>
      <c r="F852">
        <v>1</v>
      </c>
      <c r="G852">
        <v>8</v>
      </c>
      <c r="H852">
        <v>37.15</v>
      </c>
      <c r="I852" t="s">
        <v>17</v>
      </c>
      <c r="J852" s="14" t="s">
        <v>17</v>
      </c>
      <c r="K852" s="14" t="s">
        <v>17</v>
      </c>
      <c r="L852" s="14">
        <v>5.0999999999999996</v>
      </c>
      <c r="M852" s="14">
        <v>25</v>
      </c>
      <c r="N852" s="14">
        <v>48</v>
      </c>
      <c r="O852" s="14">
        <v>744</v>
      </c>
      <c r="P852" s="14" t="s">
        <v>17</v>
      </c>
      <c r="Q852" s="14" t="s">
        <v>17</v>
      </c>
      <c r="R852" s="14" t="s">
        <v>17</v>
      </c>
      <c r="S852" s="14">
        <v>6.7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  <c r="Z852" s="14" t="s">
        <v>17</v>
      </c>
      <c r="AA852" s="14" t="s">
        <v>17</v>
      </c>
      <c r="AB852" s="14" t="s">
        <v>17</v>
      </c>
      <c r="AC852" s="14" t="s">
        <v>17</v>
      </c>
      <c r="AD852" s="14" t="s">
        <v>17</v>
      </c>
      <c r="AE852" s="14" t="s">
        <v>17</v>
      </c>
    </row>
    <row r="853" spans="1:31">
      <c r="A853" t="s">
        <v>109</v>
      </c>
      <c r="B853" t="s">
        <v>130</v>
      </c>
      <c r="C853" s="216" t="s">
        <v>223</v>
      </c>
      <c r="D853" s="216" t="s">
        <v>223</v>
      </c>
      <c r="E853">
        <v>1987</v>
      </c>
      <c r="F853">
        <v>1</v>
      </c>
      <c r="G853">
        <v>9</v>
      </c>
      <c r="H853">
        <v>43.92</v>
      </c>
      <c r="I853" t="s">
        <v>17</v>
      </c>
      <c r="J853" s="14" t="s">
        <v>17</v>
      </c>
      <c r="K853" s="14" t="s">
        <v>17</v>
      </c>
      <c r="L853" s="14">
        <v>5.4</v>
      </c>
      <c r="M853" s="14">
        <v>17</v>
      </c>
      <c r="N853" s="14">
        <v>77</v>
      </c>
      <c r="O853" s="14">
        <v>777</v>
      </c>
      <c r="P853" s="14" t="s">
        <v>17</v>
      </c>
      <c r="Q853" s="14" t="s">
        <v>17</v>
      </c>
      <c r="R853" s="14" t="s">
        <v>17</v>
      </c>
      <c r="S853" s="14">
        <v>6.8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  <c r="Z853" s="14" t="s">
        <v>17</v>
      </c>
      <c r="AA853" s="14" t="s">
        <v>17</v>
      </c>
      <c r="AB853" s="14" t="s">
        <v>17</v>
      </c>
      <c r="AC853" s="14" t="s">
        <v>17</v>
      </c>
      <c r="AD853" s="14" t="s">
        <v>17</v>
      </c>
      <c r="AE853" s="14" t="s">
        <v>17</v>
      </c>
    </row>
    <row r="854" spans="1:31">
      <c r="A854" t="s">
        <v>109</v>
      </c>
      <c r="B854" t="s">
        <v>130</v>
      </c>
      <c r="C854" s="216" t="s">
        <v>223</v>
      </c>
      <c r="D854" s="216" t="s">
        <v>223</v>
      </c>
      <c r="E854">
        <v>1987</v>
      </c>
      <c r="F854">
        <v>1</v>
      </c>
      <c r="G854">
        <v>10</v>
      </c>
      <c r="H854">
        <v>30.98</v>
      </c>
      <c r="I854" t="s">
        <v>17</v>
      </c>
      <c r="J854" s="14" t="s">
        <v>17</v>
      </c>
      <c r="K854" s="14" t="s">
        <v>17</v>
      </c>
      <c r="L854" s="14">
        <v>5.5</v>
      </c>
      <c r="M854" s="14">
        <v>8</v>
      </c>
      <c r="N854" s="14">
        <v>88</v>
      </c>
      <c r="O854" s="14">
        <v>767</v>
      </c>
      <c r="P854" s="14" t="s">
        <v>17</v>
      </c>
      <c r="Q854" s="14" t="s">
        <v>17</v>
      </c>
      <c r="R854" s="14" t="s">
        <v>17</v>
      </c>
      <c r="S854" s="14">
        <v>6.7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  <c r="Z854" s="14" t="s">
        <v>17</v>
      </c>
      <c r="AA854" s="14" t="s">
        <v>17</v>
      </c>
      <c r="AB854" s="14" t="s">
        <v>17</v>
      </c>
      <c r="AC854" s="14" t="s">
        <v>17</v>
      </c>
      <c r="AD854" s="14" t="s">
        <v>17</v>
      </c>
      <c r="AE854" s="14" t="s">
        <v>17</v>
      </c>
    </row>
    <row r="855" spans="1:31">
      <c r="A855" t="s">
        <v>109</v>
      </c>
      <c r="B855" t="s">
        <v>130</v>
      </c>
      <c r="C855" s="216" t="s">
        <v>223</v>
      </c>
      <c r="D855" s="216" t="s">
        <v>223</v>
      </c>
      <c r="E855">
        <v>1987</v>
      </c>
      <c r="F855">
        <v>1</v>
      </c>
      <c r="G855">
        <v>11</v>
      </c>
      <c r="H855">
        <v>34.85</v>
      </c>
      <c r="I855" t="s">
        <v>17</v>
      </c>
      <c r="J855" s="14" t="s">
        <v>17</v>
      </c>
      <c r="K855" s="14" t="s">
        <v>17</v>
      </c>
      <c r="L855" s="14">
        <v>5.7</v>
      </c>
      <c r="M855" s="14">
        <v>16</v>
      </c>
      <c r="N855" s="14">
        <v>198</v>
      </c>
      <c r="O855" s="14">
        <v>819</v>
      </c>
      <c r="P855" s="14" t="s">
        <v>17</v>
      </c>
      <c r="Q855" s="14" t="s">
        <v>17</v>
      </c>
      <c r="R855" s="14" t="s">
        <v>17</v>
      </c>
      <c r="S855" s="14">
        <v>6.8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  <c r="Z855" s="14" t="s">
        <v>17</v>
      </c>
      <c r="AA855" s="14" t="s">
        <v>17</v>
      </c>
      <c r="AB855" s="14" t="s">
        <v>17</v>
      </c>
      <c r="AC855" s="14" t="s">
        <v>17</v>
      </c>
      <c r="AD855" s="14" t="s">
        <v>17</v>
      </c>
      <c r="AE855" s="14" t="s">
        <v>17</v>
      </c>
    </row>
    <row r="856" spans="1:31">
      <c r="A856" t="s">
        <v>109</v>
      </c>
      <c r="B856" t="s">
        <v>130</v>
      </c>
      <c r="C856" s="216" t="s">
        <v>223</v>
      </c>
      <c r="D856" s="216" t="s">
        <v>223</v>
      </c>
      <c r="E856">
        <v>1987</v>
      </c>
      <c r="F856">
        <v>1</v>
      </c>
      <c r="G856">
        <v>12</v>
      </c>
      <c r="H856">
        <v>44.04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19</v>
      </c>
      <c r="N856" s="14">
        <v>198</v>
      </c>
      <c r="O856" s="14">
        <v>697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  <c r="Z856" s="14" t="s">
        <v>17</v>
      </c>
      <c r="AA856" s="14" t="s">
        <v>17</v>
      </c>
      <c r="AB856" s="14" t="s">
        <v>17</v>
      </c>
      <c r="AC856" s="14" t="s">
        <v>17</v>
      </c>
      <c r="AD856" s="14" t="s">
        <v>17</v>
      </c>
      <c r="AE856" s="14" t="s">
        <v>17</v>
      </c>
    </row>
    <row r="857" spans="1:31">
      <c r="A857" t="s">
        <v>109</v>
      </c>
      <c r="B857" t="s">
        <v>130</v>
      </c>
      <c r="C857" s="216" t="s">
        <v>223</v>
      </c>
      <c r="D857" s="216" t="s">
        <v>223</v>
      </c>
      <c r="E857">
        <v>1987</v>
      </c>
      <c r="F857">
        <v>1</v>
      </c>
      <c r="G857">
        <v>13</v>
      </c>
      <c r="H857">
        <v>27.95</v>
      </c>
      <c r="I857" t="s">
        <v>17</v>
      </c>
      <c r="J857" s="14" t="s">
        <v>17</v>
      </c>
      <c r="K857" s="14" t="s">
        <v>17</v>
      </c>
      <c r="L857" s="14">
        <v>5.5</v>
      </c>
      <c r="M857" s="14">
        <v>4</v>
      </c>
      <c r="N857" s="14">
        <v>146</v>
      </c>
      <c r="O857" s="14">
        <v>724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  <c r="Z857" s="14" t="s">
        <v>17</v>
      </c>
      <c r="AA857" s="14" t="s">
        <v>17</v>
      </c>
      <c r="AB857" s="14" t="s">
        <v>17</v>
      </c>
      <c r="AC857" s="14" t="s">
        <v>17</v>
      </c>
      <c r="AD857" s="14" t="s">
        <v>17</v>
      </c>
      <c r="AE857" s="14" t="s">
        <v>17</v>
      </c>
    </row>
    <row r="858" spans="1:31">
      <c r="A858" t="s">
        <v>109</v>
      </c>
      <c r="B858" t="s">
        <v>130</v>
      </c>
      <c r="C858" s="216" t="s">
        <v>223</v>
      </c>
      <c r="D858" s="216" t="s">
        <v>223</v>
      </c>
      <c r="E858">
        <v>1987</v>
      </c>
      <c r="F858">
        <v>1</v>
      </c>
      <c r="G858">
        <v>14</v>
      </c>
      <c r="H858">
        <v>43.44</v>
      </c>
      <c r="I858" t="s">
        <v>17</v>
      </c>
      <c r="J858" s="14" t="s">
        <v>17</v>
      </c>
      <c r="K858" s="14" t="s">
        <v>17</v>
      </c>
      <c r="L858" s="14">
        <v>5.4</v>
      </c>
      <c r="M858" s="14">
        <v>10</v>
      </c>
      <c r="N858" s="14">
        <v>110</v>
      </c>
      <c r="O858" s="14">
        <v>692</v>
      </c>
      <c r="P858" s="14" t="s">
        <v>17</v>
      </c>
      <c r="Q858" s="14" t="s">
        <v>17</v>
      </c>
      <c r="R858" s="14" t="s">
        <v>17</v>
      </c>
      <c r="S858" s="14">
        <v>6.7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  <c r="Z858" s="14" t="s">
        <v>17</v>
      </c>
      <c r="AA858" s="14" t="s">
        <v>17</v>
      </c>
      <c r="AB858" s="14" t="s">
        <v>17</v>
      </c>
      <c r="AC858" s="14" t="s">
        <v>17</v>
      </c>
      <c r="AD858" s="14" t="s">
        <v>17</v>
      </c>
      <c r="AE858" s="14" t="s">
        <v>17</v>
      </c>
    </row>
    <row r="859" spans="1:31">
      <c r="A859" t="s">
        <v>109</v>
      </c>
      <c r="B859" t="s">
        <v>130</v>
      </c>
      <c r="C859" s="216" t="s">
        <v>223</v>
      </c>
      <c r="D859" s="216" t="s">
        <v>223</v>
      </c>
      <c r="E859">
        <v>1987</v>
      </c>
      <c r="F859">
        <v>2</v>
      </c>
      <c r="G859">
        <v>1</v>
      </c>
      <c r="H859">
        <v>26.74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6</v>
      </c>
      <c r="N859" s="14">
        <v>90</v>
      </c>
      <c r="O859" s="14">
        <v>597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  <c r="Z859" s="14" t="s">
        <v>17</v>
      </c>
      <c r="AA859" s="14" t="s">
        <v>17</v>
      </c>
      <c r="AB859" s="14" t="s">
        <v>17</v>
      </c>
      <c r="AC859" s="14" t="s">
        <v>17</v>
      </c>
      <c r="AD859" s="14" t="s">
        <v>17</v>
      </c>
      <c r="AE859" s="14" t="s">
        <v>17</v>
      </c>
    </row>
    <row r="860" spans="1:31">
      <c r="A860" t="s">
        <v>109</v>
      </c>
      <c r="B860" t="s">
        <v>130</v>
      </c>
      <c r="C860" s="216" t="s">
        <v>223</v>
      </c>
      <c r="D860" s="216" t="s">
        <v>223</v>
      </c>
      <c r="E860">
        <v>1987</v>
      </c>
      <c r="F860">
        <v>2</v>
      </c>
      <c r="G860">
        <v>2</v>
      </c>
      <c r="H860">
        <v>33.03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11</v>
      </c>
      <c r="N860" s="14">
        <v>119</v>
      </c>
      <c r="O860" s="14">
        <v>774</v>
      </c>
      <c r="P860" s="14" t="s">
        <v>17</v>
      </c>
      <c r="Q860" s="14" t="s">
        <v>17</v>
      </c>
      <c r="R860" s="14" t="s">
        <v>17</v>
      </c>
      <c r="S860" s="14">
        <v>6.8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  <c r="Z860" s="14" t="s">
        <v>17</v>
      </c>
      <c r="AA860" s="14" t="s">
        <v>17</v>
      </c>
      <c r="AB860" s="14" t="s">
        <v>17</v>
      </c>
      <c r="AC860" s="14" t="s">
        <v>17</v>
      </c>
      <c r="AD860" s="14" t="s">
        <v>17</v>
      </c>
      <c r="AE860" s="14" t="s">
        <v>17</v>
      </c>
    </row>
    <row r="861" spans="1:31">
      <c r="A861" t="s">
        <v>109</v>
      </c>
      <c r="B861" t="s">
        <v>130</v>
      </c>
      <c r="C861" s="216" t="s">
        <v>223</v>
      </c>
      <c r="D861" s="216" t="s">
        <v>223</v>
      </c>
      <c r="E861">
        <v>1987</v>
      </c>
      <c r="F861">
        <v>2</v>
      </c>
      <c r="G861">
        <v>3</v>
      </c>
      <c r="H861">
        <v>32.67</v>
      </c>
      <c r="I861" t="s">
        <v>17</v>
      </c>
      <c r="J861" s="14" t="s">
        <v>17</v>
      </c>
      <c r="K861" s="14" t="s">
        <v>17</v>
      </c>
      <c r="L861" s="14">
        <v>5.7</v>
      </c>
      <c r="M861" s="14">
        <v>18</v>
      </c>
      <c r="N861" s="14">
        <v>79</v>
      </c>
      <c r="O861" s="14">
        <v>672</v>
      </c>
      <c r="P861" s="14" t="s">
        <v>17</v>
      </c>
      <c r="Q861" s="14" t="s">
        <v>17</v>
      </c>
      <c r="R861" s="14" t="s">
        <v>17</v>
      </c>
      <c r="S861" s="14">
        <v>6.9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  <c r="Z861" s="14" t="s">
        <v>17</v>
      </c>
      <c r="AA861" s="14" t="s">
        <v>17</v>
      </c>
      <c r="AB861" s="14" t="s">
        <v>17</v>
      </c>
      <c r="AC861" s="14" t="s">
        <v>17</v>
      </c>
      <c r="AD861" s="14" t="s">
        <v>17</v>
      </c>
      <c r="AE861" s="14" t="s">
        <v>17</v>
      </c>
    </row>
    <row r="862" spans="1:31">
      <c r="A862" t="s">
        <v>109</v>
      </c>
      <c r="B862" t="s">
        <v>130</v>
      </c>
      <c r="C862" s="216" t="s">
        <v>223</v>
      </c>
      <c r="D862" s="216" t="s">
        <v>223</v>
      </c>
      <c r="E862">
        <v>1987</v>
      </c>
      <c r="F862">
        <v>2</v>
      </c>
      <c r="G862">
        <v>4</v>
      </c>
      <c r="H862">
        <v>41.02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12</v>
      </c>
      <c r="N862" s="14">
        <v>62</v>
      </c>
      <c r="O862" s="14">
        <v>765</v>
      </c>
      <c r="P862" s="14" t="s">
        <v>17</v>
      </c>
      <c r="Q862" s="14" t="s">
        <v>17</v>
      </c>
      <c r="R862" s="14" t="s">
        <v>17</v>
      </c>
      <c r="S862" s="14">
        <v>6.8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  <c r="Z862" s="14" t="s">
        <v>17</v>
      </c>
      <c r="AA862" s="14" t="s">
        <v>17</v>
      </c>
      <c r="AB862" s="14" t="s">
        <v>17</v>
      </c>
      <c r="AC862" s="14" t="s">
        <v>17</v>
      </c>
      <c r="AD862" s="14" t="s">
        <v>17</v>
      </c>
      <c r="AE862" s="14" t="s">
        <v>17</v>
      </c>
    </row>
    <row r="863" spans="1:31">
      <c r="A863" t="s">
        <v>109</v>
      </c>
      <c r="B863" t="s">
        <v>130</v>
      </c>
      <c r="C863" s="216" t="s">
        <v>223</v>
      </c>
      <c r="D863" s="216" t="s">
        <v>223</v>
      </c>
      <c r="E863">
        <v>1987</v>
      </c>
      <c r="F863">
        <v>2</v>
      </c>
      <c r="G863">
        <v>5</v>
      </c>
      <c r="H863">
        <v>42.47</v>
      </c>
      <c r="I863" t="s">
        <v>17</v>
      </c>
      <c r="J863" s="14" t="s">
        <v>17</v>
      </c>
      <c r="K863" s="14" t="s">
        <v>17</v>
      </c>
      <c r="L863" s="14">
        <v>5.5</v>
      </c>
      <c r="M863" s="14">
        <v>6</v>
      </c>
      <c r="N863" s="14">
        <v>76</v>
      </c>
      <c r="O863" s="14">
        <v>691</v>
      </c>
      <c r="P863" s="14" t="s">
        <v>17</v>
      </c>
      <c r="Q863" s="14" t="s">
        <v>17</v>
      </c>
      <c r="R863" s="14" t="s">
        <v>17</v>
      </c>
      <c r="S863" s="14">
        <v>6.7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  <c r="Z863" s="14" t="s">
        <v>17</v>
      </c>
      <c r="AA863" s="14" t="s">
        <v>17</v>
      </c>
      <c r="AB863" s="14" t="s">
        <v>17</v>
      </c>
      <c r="AC863" s="14" t="s">
        <v>17</v>
      </c>
      <c r="AD863" s="14" t="s">
        <v>17</v>
      </c>
      <c r="AE863" s="14" t="s">
        <v>17</v>
      </c>
    </row>
    <row r="864" spans="1:31">
      <c r="A864" t="s">
        <v>109</v>
      </c>
      <c r="B864" t="s">
        <v>130</v>
      </c>
      <c r="C864" s="216" t="s">
        <v>223</v>
      </c>
      <c r="D864" s="216" t="s">
        <v>223</v>
      </c>
      <c r="E864">
        <v>1987</v>
      </c>
      <c r="F864">
        <v>2</v>
      </c>
      <c r="G864">
        <v>6</v>
      </c>
      <c r="H864">
        <v>44.04</v>
      </c>
      <c r="I864" t="s">
        <v>17</v>
      </c>
      <c r="J864" s="14" t="s">
        <v>17</v>
      </c>
      <c r="K864" s="14" t="s">
        <v>17</v>
      </c>
      <c r="L864" s="14">
        <v>5.4</v>
      </c>
      <c r="M864" s="14">
        <v>28</v>
      </c>
      <c r="N864" s="14">
        <v>88</v>
      </c>
      <c r="O864" s="14">
        <v>758</v>
      </c>
      <c r="P864" s="14" t="s">
        <v>17</v>
      </c>
      <c r="Q864" s="14" t="s">
        <v>17</v>
      </c>
      <c r="R864" s="14" t="s">
        <v>17</v>
      </c>
      <c r="S864" s="14">
        <v>6.8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  <c r="Z864" s="14" t="s">
        <v>17</v>
      </c>
      <c r="AA864" s="14" t="s">
        <v>17</v>
      </c>
      <c r="AB864" s="14" t="s">
        <v>17</v>
      </c>
      <c r="AC864" s="14" t="s">
        <v>17</v>
      </c>
      <c r="AD864" s="14" t="s">
        <v>17</v>
      </c>
      <c r="AE864" s="14" t="s">
        <v>17</v>
      </c>
    </row>
    <row r="865" spans="1:31">
      <c r="A865" t="s">
        <v>109</v>
      </c>
      <c r="B865" t="s">
        <v>130</v>
      </c>
      <c r="C865" s="216" t="s">
        <v>223</v>
      </c>
      <c r="D865" s="216" t="s">
        <v>223</v>
      </c>
      <c r="E865">
        <v>1987</v>
      </c>
      <c r="F865">
        <v>2</v>
      </c>
      <c r="G865">
        <v>7</v>
      </c>
      <c r="H865">
        <v>41.38</v>
      </c>
      <c r="I865" t="s">
        <v>17</v>
      </c>
      <c r="J865" s="14" t="s">
        <v>17</v>
      </c>
      <c r="K865" s="14" t="s">
        <v>17</v>
      </c>
      <c r="L865" s="14">
        <v>5.3</v>
      </c>
      <c r="M865" s="14">
        <v>12</v>
      </c>
      <c r="N865" s="14">
        <v>126</v>
      </c>
      <c r="O865" s="14">
        <v>773</v>
      </c>
      <c r="P865" s="14" t="s">
        <v>17</v>
      </c>
      <c r="Q865" s="14" t="s">
        <v>17</v>
      </c>
      <c r="R865" s="14" t="s">
        <v>17</v>
      </c>
      <c r="S865" s="14">
        <v>6.6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  <c r="Z865" s="14" t="s">
        <v>17</v>
      </c>
      <c r="AA865" s="14" t="s">
        <v>17</v>
      </c>
      <c r="AB865" s="14" t="s">
        <v>17</v>
      </c>
      <c r="AC865" s="14" t="s">
        <v>17</v>
      </c>
      <c r="AD865" s="14" t="s">
        <v>17</v>
      </c>
      <c r="AE865" s="14" t="s">
        <v>17</v>
      </c>
    </row>
    <row r="866" spans="1:31">
      <c r="A866" t="s">
        <v>109</v>
      </c>
      <c r="B866" t="s">
        <v>130</v>
      </c>
      <c r="C866" s="216" t="s">
        <v>223</v>
      </c>
      <c r="D866" s="216" t="s">
        <v>223</v>
      </c>
      <c r="E866">
        <v>1987</v>
      </c>
      <c r="F866">
        <v>2</v>
      </c>
      <c r="G866">
        <v>8</v>
      </c>
      <c r="H866">
        <v>40.049999999999997</v>
      </c>
      <c r="I866" t="s">
        <v>17</v>
      </c>
      <c r="J866" s="14" t="s">
        <v>17</v>
      </c>
      <c r="K866" s="14" t="s">
        <v>17</v>
      </c>
      <c r="L866" s="14">
        <v>5.7</v>
      </c>
      <c r="M866" s="14">
        <v>10</v>
      </c>
      <c r="N866" s="14">
        <v>69</v>
      </c>
      <c r="O866" s="14">
        <v>801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  <c r="Z866" s="14" t="s">
        <v>17</v>
      </c>
      <c r="AA866" s="14" t="s">
        <v>17</v>
      </c>
      <c r="AB866" s="14" t="s">
        <v>17</v>
      </c>
      <c r="AC866" s="14" t="s">
        <v>17</v>
      </c>
      <c r="AD866" s="14" t="s">
        <v>17</v>
      </c>
      <c r="AE866" s="14" t="s">
        <v>17</v>
      </c>
    </row>
    <row r="867" spans="1:31">
      <c r="A867" t="s">
        <v>109</v>
      </c>
      <c r="B867" t="s">
        <v>130</v>
      </c>
      <c r="C867" s="216" t="s">
        <v>223</v>
      </c>
      <c r="D867" s="216" t="s">
        <v>223</v>
      </c>
      <c r="E867">
        <v>1987</v>
      </c>
      <c r="F867">
        <v>2</v>
      </c>
      <c r="G867">
        <v>9</v>
      </c>
      <c r="H867">
        <v>43.2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1</v>
      </c>
      <c r="N867" s="14">
        <v>103</v>
      </c>
      <c r="O867" s="14">
        <v>795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  <c r="Z867" s="14" t="s">
        <v>17</v>
      </c>
      <c r="AA867" s="14" t="s">
        <v>17</v>
      </c>
      <c r="AB867" s="14" t="s">
        <v>17</v>
      </c>
      <c r="AC867" s="14" t="s">
        <v>17</v>
      </c>
      <c r="AD867" s="14" t="s">
        <v>17</v>
      </c>
      <c r="AE867" s="14" t="s">
        <v>17</v>
      </c>
    </row>
    <row r="868" spans="1:31">
      <c r="A868" t="s">
        <v>109</v>
      </c>
      <c r="B868" t="s">
        <v>130</v>
      </c>
      <c r="C868" s="216" t="s">
        <v>223</v>
      </c>
      <c r="D868" s="216" t="s">
        <v>223</v>
      </c>
      <c r="E868">
        <v>1987</v>
      </c>
      <c r="F868">
        <v>2</v>
      </c>
      <c r="G868">
        <v>10</v>
      </c>
      <c r="H868">
        <v>45.62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3</v>
      </c>
      <c r="N868" s="14">
        <v>141</v>
      </c>
      <c r="O868" s="14">
        <v>754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  <c r="Z868" s="14" t="s">
        <v>17</v>
      </c>
      <c r="AA868" s="14" t="s">
        <v>17</v>
      </c>
      <c r="AB868" s="14" t="s">
        <v>17</v>
      </c>
      <c r="AC868" s="14" t="s">
        <v>17</v>
      </c>
      <c r="AD868" s="14" t="s">
        <v>17</v>
      </c>
      <c r="AE868" s="14" t="s">
        <v>17</v>
      </c>
    </row>
    <row r="869" spans="1:31">
      <c r="A869" t="s">
        <v>109</v>
      </c>
      <c r="B869" t="s">
        <v>130</v>
      </c>
      <c r="C869" s="216" t="s">
        <v>223</v>
      </c>
      <c r="D869" s="216" t="s">
        <v>223</v>
      </c>
      <c r="E869">
        <v>1987</v>
      </c>
      <c r="F869">
        <v>2</v>
      </c>
      <c r="G869">
        <v>11</v>
      </c>
      <c r="H869">
        <v>34</v>
      </c>
      <c r="I869" t="s">
        <v>17</v>
      </c>
      <c r="J869" s="14" t="s">
        <v>17</v>
      </c>
      <c r="K869" s="14" t="s">
        <v>17</v>
      </c>
      <c r="L869" s="14">
        <v>5.5</v>
      </c>
      <c r="M869" s="14">
        <v>22</v>
      </c>
      <c r="N869" s="14">
        <v>174</v>
      </c>
      <c r="O869" s="14">
        <v>710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  <c r="Z869" s="14" t="s">
        <v>17</v>
      </c>
      <c r="AA869" s="14" t="s">
        <v>17</v>
      </c>
      <c r="AB869" s="14" t="s">
        <v>17</v>
      </c>
      <c r="AC869" s="14" t="s">
        <v>17</v>
      </c>
      <c r="AD869" s="14" t="s">
        <v>17</v>
      </c>
      <c r="AE869" s="14" t="s">
        <v>17</v>
      </c>
    </row>
    <row r="870" spans="1:31">
      <c r="A870" t="s">
        <v>109</v>
      </c>
      <c r="B870" t="s">
        <v>130</v>
      </c>
      <c r="C870" s="216" t="s">
        <v>223</v>
      </c>
      <c r="D870" s="216" t="s">
        <v>223</v>
      </c>
      <c r="E870">
        <v>1987</v>
      </c>
      <c r="F870">
        <v>2</v>
      </c>
      <c r="G870">
        <v>12</v>
      </c>
      <c r="H870">
        <v>44.89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21</v>
      </c>
      <c r="N870" s="14">
        <v>149</v>
      </c>
      <c r="O870" s="14">
        <v>722</v>
      </c>
      <c r="P870" s="14" t="s">
        <v>17</v>
      </c>
      <c r="Q870" s="14" t="s">
        <v>17</v>
      </c>
      <c r="R870" s="14" t="s">
        <v>17</v>
      </c>
      <c r="S870" s="14">
        <v>6.7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  <c r="Z870" s="14" t="s">
        <v>17</v>
      </c>
      <c r="AA870" s="14" t="s">
        <v>17</v>
      </c>
      <c r="AB870" s="14" t="s">
        <v>17</v>
      </c>
      <c r="AC870" s="14" t="s">
        <v>17</v>
      </c>
      <c r="AD870" s="14" t="s">
        <v>17</v>
      </c>
      <c r="AE870" s="14" t="s">
        <v>17</v>
      </c>
    </row>
    <row r="871" spans="1:31">
      <c r="A871" t="s">
        <v>109</v>
      </c>
      <c r="B871" t="s">
        <v>130</v>
      </c>
      <c r="C871" s="216" t="s">
        <v>223</v>
      </c>
      <c r="D871" s="216" t="s">
        <v>223</v>
      </c>
      <c r="E871">
        <v>1987</v>
      </c>
      <c r="F871">
        <v>2</v>
      </c>
      <c r="G871">
        <v>13</v>
      </c>
      <c r="H871">
        <v>30.25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8</v>
      </c>
      <c r="N871" s="14">
        <v>191</v>
      </c>
      <c r="O871" s="14">
        <v>714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  <c r="Z871" s="14" t="s">
        <v>17</v>
      </c>
      <c r="AA871" s="14" t="s">
        <v>17</v>
      </c>
      <c r="AB871" s="14" t="s">
        <v>17</v>
      </c>
      <c r="AC871" s="14" t="s">
        <v>17</v>
      </c>
      <c r="AD871" s="14" t="s">
        <v>17</v>
      </c>
      <c r="AE871" s="14" t="s">
        <v>17</v>
      </c>
    </row>
    <row r="872" spans="1:31">
      <c r="A872" t="s">
        <v>109</v>
      </c>
      <c r="B872" t="s">
        <v>130</v>
      </c>
      <c r="C872" s="216" t="s">
        <v>223</v>
      </c>
      <c r="D872" s="216" t="s">
        <v>223</v>
      </c>
      <c r="E872">
        <v>1987</v>
      </c>
      <c r="F872">
        <v>2</v>
      </c>
      <c r="G872">
        <v>14</v>
      </c>
      <c r="H872">
        <v>44.89</v>
      </c>
      <c r="I872" t="s">
        <v>17</v>
      </c>
      <c r="J872" s="14" t="s">
        <v>17</v>
      </c>
      <c r="K872" s="14" t="s">
        <v>17</v>
      </c>
      <c r="L872" s="14">
        <v>5.3</v>
      </c>
      <c r="M872" s="14">
        <v>3</v>
      </c>
      <c r="N872" s="14">
        <v>117</v>
      </c>
      <c r="O872" s="14">
        <v>802</v>
      </c>
      <c r="P872" s="14" t="s">
        <v>17</v>
      </c>
      <c r="Q872" s="14" t="s">
        <v>17</v>
      </c>
      <c r="R872" s="14" t="s">
        <v>17</v>
      </c>
      <c r="S872" s="14">
        <v>6.6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  <c r="Z872" s="14" t="s">
        <v>17</v>
      </c>
      <c r="AA872" s="14" t="s">
        <v>17</v>
      </c>
      <c r="AB872" s="14" t="s">
        <v>17</v>
      </c>
      <c r="AC872" s="14" t="s">
        <v>17</v>
      </c>
      <c r="AD872" s="14" t="s">
        <v>17</v>
      </c>
      <c r="AE872" s="14" t="s">
        <v>17</v>
      </c>
    </row>
    <row r="873" spans="1:31">
      <c r="A873" t="s">
        <v>109</v>
      </c>
      <c r="B873" t="s">
        <v>130</v>
      </c>
      <c r="C873" s="216" t="s">
        <v>223</v>
      </c>
      <c r="D873" s="216" t="s">
        <v>223</v>
      </c>
      <c r="E873">
        <v>1987</v>
      </c>
      <c r="F873">
        <v>3</v>
      </c>
      <c r="G873">
        <v>1</v>
      </c>
      <c r="H873">
        <v>35.450000000000003</v>
      </c>
      <c r="I873" t="s">
        <v>17</v>
      </c>
      <c r="J873" s="14" t="s">
        <v>17</v>
      </c>
      <c r="K873" s="14" t="s">
        <v>17</v>
      </c>
      <c r="L873" s="14">
        <v>5.5</v>
      </c>
      <c r="M873" s="14">
        <v>6</v>
      </c>
      <c r="N873" s="14">
        <v>34</v>
      </c>
      <c r="O873" s="14">
        <v>624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  <c r="Z873" s="14" t="s">
        <v>17</v>
      </c>
      <c r="AA873" s="14" t="s">
        <v>17</v>
      </c>
      <c r="AB873" s="14" t="s">
        <v>17</v>
      </c>
      <c r="AC873" s="14" t="s">
        <v>17</v>
      </c>
      <c r="AD873" s="14" t="s">
        <v>17</v>
      </c>
      <c r="AE873" s="14" t="s">
        <v>17</v>
      </c>
    </row>
    <row r="874" spans="1:31">
      <c r="A874" t="s">
        <v>109</v>
      </c>
      <c r="B874" t="s">
        <v>130</v>
      </c>
      <c r="C874" s="216" t="s">
        <v>223</v>
      </c>
      <c r="D874" s="216" t="s">
        <v>223</v>
      </c>
      <c r="E874">
        <v>1987</v>
      </c>
      <c r="F874">
        <v>3</v>
      </c>
      <c r="G874">
        <v>2</v>
      </c>
      <c r="H874">
        <v>30.98</v>
      </c>
      <c r="I874" t="s">
        <v>17</v>
      </c>
      <c r="J874" s="14" t="s">
        <v>17</v>
      </c>
      <c r="K874" s="14" t="s">
        <v>17</v>
      </c>
      <c r="L874" s="14">
        <v>5.7</v>
      </c>
      <c r="M874" s="14">
        <v>15</v>
      </c>
      <c r="N874" s="14">
        <v>83</v>
      </c>
      <c r="O874" s="14">
        <v>706</v>
      </c>
      <c r="P874" s="14" t="s">
        <v>17</v>
      </c>
      <c r="Q874" s="14" t="s">
        <v>17</v>
      </c>
      <c r="R874" s="14" t="s">
        <v>17</v>
      </c>
      <c r="S874" s="14">
        <v>6.8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  <c r="Z874" s="14" t="s">
        <v>17</v>
      </c>
      <c r="AA874" s="14" t="s">
        <v>17</v>
      </c>
      <c r="AB874" s="14" t="s">
        <v>17</v>
      </c>
      <c r="AC874" s="14" t="s">
        <v>17</v>
      </c>
      <c r="AD874" s="14" t="s">
        <v>17</v>
      </c>
      <c r="AE874" s="14" t="s">
        <v>17</v>
      </c>
    </row>
    <row r="875" spans="1:31">
      <c r="A875" t="s">
        <v>109</v>
      </c>
      <c r="B875" t="s">
        <v>130</v>
      </c>
      <c r="C875" s="216" t="s">
        <v>223</v>
      </c>
      <c r="D875" s="216" t="s">
        <v>223</v>
      </c>
      <c r="E875">
        <v>1987</v>
      </c>
      <c r="F875">
        <v>3</v>
      </c>
      <c r="G875">
        <v>3</v>
      </c>
      <c r="H875">
        <v>42.47</v>
      </c>
      <c r="I875" t="s">
        <v>17</v>
      </c>
      <c r="J875" s="14" t="s">
        <v>17</v>
      </c>
      <c r="K875" s="14" t="s">
        <v>17</v>
      </c>
      <c r="L875" s="14">
        <v>5.6</v>
      </c>
      <c r="M875" s="14">
        <v>1</v>
      </c>
      <c r="N875" s="14">
        <v>162</v>
      </c>
      <c r="O875" s="14">
        <v>849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  <c r="Z875" s="14" t="s">
        <v>17</v>
      </c>
      <c r="AA875" s="14" t="s">
        <v>17</v>
      </c>
      <c r="AB875" s="14" t="s">
        <v>17</v>
      </c>
      <c r="AC875" s="14" t="s">
        <v>17</v>
      </c>
      <c r="AD875" s="14" t="s">
        <v>17</v>
      </c>
      <c r="AE875" s="14" t="s">
        <v>17</v>
      </c>
    </row>
    <row r="876" spans="1:31">
      <c r="A876" t="s">
        <v>109</v>
      </c>
      <c r="B876" t="s">
        <v>130</v>
      </c>
      <c r="C876" s="216" t="s">
        <v>223</v>
      </c>
      <c r="D876" s="216" t="s">
        <v>223</v>
      </c>
      <c r="E876">
        <v>1987</v>
      </c>
      <c r="F876">
        <v>3</v>
      </c>
      <c r="G876">
        <v>4</v>
      </c>
      <c r="H876">
        <v>46.83</v>
      </c>
      <c r="I876" t="s">
        <v>17</v>
      </c>
      <c r="J876" s="14" t="s">
        <v>17</v>
      </c>
      <c r="K876" s="14" t="s">
        <v>17</v>
      </c>
      <c r="L876" s="14">
        <v>5.3</v>
      </c>
      <c r="M876" s="14">
        <v>18</v>
      </c>
      <c r="N876" s="14">
        <v>174</v>
      </c>
      <c r="O876" s="14">
        <v>913</v>
      </c>
      <c r="P876" s="14" t="s">
        <v>17</v>
      </c>
      <c r="Q876" s="14" t="s">
        <v>17</v>
      </c>
      <c r="R876" s="14" t="s">
        <v>17</v>
      </c>
      <c r="S876" s="14">
        <v>6.7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  <c r="Z876" s="14" t="s">
        <v>17</v>
      </c>
      <c r="AA876" s="14" t="s">
        <v>17</v>
      </c>
      <c r="AB876" s="14" t="s">
        <v>17</v>
      </c>
      <c r="AC876" s="14" t="s">
        <v>17</v>
      </c>
      <c r="AD876" s="14" t="s">
        <v>17</v>
      </c>
      <c r="AE876" s="14" t="s">
        <v>17</v>
      </c>
    </row>
    <row r="877" spans="1:31">
      <c r="A877" t="s">
        <v>109</v>
      </c>
      <c r="B877" t="s">
        <v>130</v>
      </c>
      <c r="C877" s="216" t="s">
        <v>223</v>
      </c>
      <c r="D877" s="216" t="s">
        <v>223</v>
      </c>
      <c r="E877">
        <v>1987</v>
      </c>
      <c r="F877">
        <v>3</v>
      </c>
      <c r="G877">
        <v>5</v>
      </c>
      <c r="H877">
        <v>42.11</v>
      </c>
      <c r="I877" t="s">
        <v>17</v>
      </c>
      <c r="J877" s="14" t="s">
        <v>17</v>
      </c>
      <c r="K877" s="14" t="s">
        <v>17</v>
      </c>
      <c r="L877" s="14">
        <v>5.6</v>
      </c>
      <c r="M877" s="14">
        <v>19</v>
      </c>
      <c r="N877" s="14">
        <v>140</v>
      </c>
      <c r="O877" s="14">
        <v>728</v>
      </c>
      <c r="P877" s="14" t="s">
        <v>17</v>
      </c>
      <c r="Q877" s="14" t="s">
        <v>17</v>
      </c>
      <c r="R877" s="14" t="s">
        <v>17</v>
      </c>
      <c r="S877" s="14">
        <v>6.8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  <c r="Z877" s="14" t="s">
        <v>17</v>
      </c>
      <c r="AA877" s="14" t="s">
        <v>17</v>
      </c>
      <c r="AB877" s="14" t="s">
        <v>17</v>
      </c>
      <c r="AC877" s="14" t="s">
        <v>17</v>
      </c>
      <c r="AD877" s="14" t="s">
        <v>17</v>
      </c>
      <c r="AE877" s="14" t="s">
        <v>17</v>
      </c>
    </row>
    <row r="878" spans="1:31">
      <c r="A878" t="s">
        <v>109</v>
      </c>
      <c r="B878" t="s">
        <v>130</v>
      </c>
      <c r="C878" s="216" t="s">
        <v>223</v>
      </c>
      <c r="D878" s="216" t="s">
        <v>223</v>
      </c>
      <c r="E878">
        <v>1987</v>
      </c>
      <c r="F878">
        <v>3</v>
      </c>
      <c r="G878">
        <v>6</v>
      </c>
      <c r="H878">
        <v>44.04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3</v>
      </c>
      <c r="N878" s="14">
        <v>122</v>
      </c>
      <c r="O878" s="14">
        <v>838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  <c r="Z878" s="14" t="s">
        <v>17</v>
      </c>
      <c r="AA878" s="14" t="s">
        <v>17</v>
      </c>
      <c r="AB878" s="14" t="s">
        <v>17</v>
      </c>
      <c r="AC878" s="14" t="s">
        <v>17</v>
      </c>
      <c r="AD878" s="14" t="s">
        <v>17</v>
      </c>
      <c r="AE878" s="14" t="s">
        <v>17</v>
      </c>
    </row>
    <row r="879" spans="1:31">
      <c r="A879" t="s">
        <v>109</v>
      </c>
      <c r="B879" t="s">
        <v>130</v>
      </c>
      <c r="C879" s="216" t="s">
        <v>223</v>
      </c>
      <c r="D879" s="216" t="s">
        <v>223</v>
      </c>
      <c r="E879">
        <v>1987</v>
      </c>
      <c r="F879">
        <v>3</v>
      </c>
      <c r="G879">
        <v>7</v>
      </c>
      <c r="H879">
        <v>43.56</v>
      </c>
      <c r="I879" t="s">
        <v>17</v>
      </c>
      <c r="J879" s="14" t="s">
        <v>17</v>
      </c>
      <c r="K879" s="14" t="s">
        <v>17</v>
      </c>
      <c r="L879" s="14">
        <v>5.4</v>
      </c>
      <c r="M879" s="14">
        <v>1</v>
      </c>
      <c r="N879" s="14">
        <v>114</v>
      </c>
      <c r="O879" s="14">
        <v>720</v>
      </c>
      <c r="P879" s="14" t="s">
        <v>17</v>
      </c>
      <c r="Q879" s="14" t="s">
        <v>17</v>
      </c>
      <c r="R879" s="14" t="s">
        <v>17</v>
      </c>
      <c r="S879" s="14">
        <v>6.7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  <c r="Z879" s="14" t="s">
        <v>17</v>
      </c>
      <c r="AA879" s="14" t="s">
        <v>17</v>
      </c>
      <c r="AB879" s="14" t="s">
        <v>17</v>
      </c>
      <c r="AC879" s="14" t="s">
        <v>17</v>
      </c>
      <c r="AD879" s="14" t="s">
        <v>17</v>
      </c>
      <c r="AE879" s="14" t="s">
        <v>17</v>
      </c>
    </row>
    <row r="880" spans="1:31">
      <c r="A880" t="s">
        <v>109</v>
      </c>
      <c r="B880" t="s">
        <v>130</v>
      </c>
      <c r="C880" s="216" t="s">
        <v>223</v>
      </c>
      <c r="D880" s="216" t="s">
        <v>223</v>
      </c>
      <c r="E880">
        <v>1987</v>
      </c>
      <c r="F880">
        <v>3</v>
      </c>
      <c r="G880">
        <v>8</v>
      </c>
      <c r="H880">
        <v>43.8</v>
      </c>
      <c r="I880" t="s">
        <v>17</v>
      </c>
      <c r="J880" s="14" t="s">
        <v>17</v>
      </c>
      <c r="K880" s="14" t="s">
        <v>17</v>
      </c>
      <c r="L880" s="14">
        <v>5.7</v>
      </c>
      <c r="M880" s="14">
        <v>2</v>
      </c>
      <c r="N880" s="14">
        <v>86</v>
      </c>
      <c r="O880" s="14">
        <v>827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  <c r="Z880" s="14" t="s">
        <v>17</v>
      </c>
      <c r="AA880" s="14" t="s">
        <v>17</v>
      </c>
      <c r="AB880" s="14" t="s">
        <v>17</v>
      </c>
      <c r="AC880" s="14" t="s">
        <v>17</v>
      </c>
      <c r="AD880" s="14" t="s">
        <v>17</v>
      </c>
      <c r="AE880" s="14" t="s">
        <v>17</v>
      </c>
    </row>
    <row r="881" spans="1:31">
      <c r="A881" t="s">
        <v>109</v>
      </c>
      <c r="B881" t="s">
        <v>130</v>
      </c>
      <c r="C881" s="216" t="s">
        <v>223</v>
      </c>
      <c r="D881" s="216" t="s">
        <v>223</v>
      </c>
      <c r="E881">
        <v>1987</v>
      </c>
      <c r="F881">
        <v>3</v>
      </c>
      <c r="G881">
        <v>9</v>
      </c>
      <c r="H881">
        <v>30.01</v>
      </c>
      <c r="I881" t="s">
        <v>17</v>
      </c>
      <c r="J881" s="14" t="s">
        <v>17</v>
      </c>
      <c r="K881" s="14" t="s">
        <v>17</v>
      </c>
      <c r="L881" s="14">
        <v>5.6</v>
      </c>
      <c r="M881" s="14">
        <v>1</v>
      </c>
      <c r="N881" s="14">
        <v>117</v>
      </c>
      <c r="O881" s="14">
        <v>765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  <c r="Z881" s="14" t="s">
        <v>17</v>
      </c>
      <c r="AA881" s="14" t="s">
        <v>17</v>
      </c>
      <c r="AB881" s="14" t="s">
        <v>17</v>
      </c>
      <c r="AC881" s="14" t="s">
        <v>17</v>
      </c>
      <c r="AD881" s="14" t="s">
        <v>17</v>
      </c>
      <c r="AE881" s="14" t="s">
        <v>17</v>
      </c>
    </row>
    <row r="882" spans="1:31">
      <c r="A882" t="s">
        <v>109</v>
      </c>
      <c r="B882" t="s">
        <v>130</v>
      </c>
      <c r="C882" s="216" t="s">
        <v>223</v>
      </c>
      <c r="D882" s="216" t="s">
        <v>223</v>
      </c>
      <c r="E882">
        <v>1987</v>
      </c>
      <c r="F882">
        <v>3</v>
      </c>
      <c r="G882">
        <v>10</v>
      </c>
      <c r="H882">
        <v>43.8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101</v>
      </c>
      <c r="O882" s="14">
        <v>815</v>
      </c>
      <c r="P882" s="14" t="s">
        <v>17</v>
      </c>
      <c r="Q882" s="14" t="s">
        <v>17</v>
      </c>
      <c r="R882" s="14" t="s">
        <v>17</v>
      </c>
      <c r="S882" s="14">
        <v>6.8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  <c r="Z882" s="14" t="s">
        <v>17</v>
      </c>
      <c r="AA882" s="14" t="s">
        <v>17</v>
      </c>
      <c r="AB882" s="14" t="s">
        <v>17</v>
      </c>
      <c r="AC882" s="14" t="s">
        <v>17</v>
      </c>
      <c r="AD882" s="14" t="s">
        <v>17</v>
      </c>
      <c r="AE882" s="14" t="s">
        <v>17</v>
      </c>
    </row>
    <row r="883" spans="1:31">
      <c r="A883" t="s">
        <v>109</v>
      </c>
      <c r="B883" t="s">
        <v>130</v>
      </c>
      <c r="C883" s="216" t="s">
        <v>223</v>
      </c>
      <c r="D883" s="216" t="s">
        <v>223</v>
      </c>
      <c r="E883">
        <v>1987</v>
      </c>
      <c r="F883">
        <v>3</v>
      </c>
      <c r="G883">
        <v>11</v>
      </c>
      <c r="H883">
        <v>35.57</v>
      </c>
      <c r="I883" t="s">
        <v>17</v>
      </c>
      <c r="J883" s="14" t="s">
        <v>17</v>
      </c>
      <c r="K883" s="14" t="s">
        <v>17</v>
      </c>
      <c r="L883" s="14">
        <v>5.4</v>
      </c>
      <c r="M883" s="14">
        <v>1</v>
      </c>
      <c r="N883" s="14">
        <v>163</v>
      </c>
      <c r="O883" s="14">
        <v>765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  <c r="Z883" s="14" t="s">
        <v>17</v>
      </c>
      <c r="AA883" s="14" t="s">
        <v>17</v>
      </c>
      <c r="AB883" s="14" t="s">
        <v>17</v>
      </c>
      <c r="AC883" s="14" t="s">
        <v>17</v>
      </c>
      <c r="AD883" s="14" t="s">
        <v>17</v>
      </c>
      <c r="AE883" s="14" t="s">
        <v>17</v>
      </c>
    </row>
    <row r="884" spans="1:31">
      <c r="A884" t="s">
        <v>109</v>
      </c>
      <c r="B884" t="s">
        <v>130</v>
      </c>
      <c r="C884" s="216" t="s">
        <v>223</v>
      </c>
      <c r="D884" s="216" t="s">
        <v>223</v>
      </c>
      <c r="E884">
        <v>1987</v>
      </c>
      <c r="F884">
        <v>3</v>
      </c>
      <c r="G884">
        <v>12</v>
      </c>
      <c r="H884">
        <v>43.44</v>
      </c>
      <c r="I884" t="s">
        <v>17</v>
      </c>
      <c r="J884" s="14" t="s">
        <v>17</v>
      </c>
      <c r="K884" s="14" t="s">
        <v>17</v>
      </c>
      <c r="L884" s="14">
        <v>5.6</v>
      </c>
      <c r="M884" s="14">
        <v>1</v>
      </c>
      <c r="N884" s="14">
        <v>107</v>
      </c>
      <c r="O884" s="14">
        <v>632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  <c r="Z884" s="14" t="s">
        <v>17</v>
      </c>
      <c r="AA884" s="14" t="s">
        <v>17</v>
      </c>
      <c r="AB884" s="14" t="s">
        <v>17</v>
      </c>
      <c r="AC884" s="14" t="s">
        <v>17</v>
      </c>
      <c r="AD884" s="14" t="s">
        <v>17</v>
      </c>
      <c r="AE884" s="14" t="s">
        <v>17</v>
      </c>
    </row>
    <row r="885" spans="1:31">
      <c r="A885" t="s">
        <v>109</v>
      </c>
      <c r="B885" t="s">
        <v>130</v>
      </c>
      <c r="C885" s="216" t="s">
        <v>223</v>
      </c>
      <c r="D885" s="216" t="s">
        <v>223</v>
      </c>
      <c r="E885">
        <v>1987</v>
      </c>
      <c r="F885">
        <v>3</v>
      </c>
      <c r="G885">
        <v>13</v>
      </c>
      <c r="H885">
        <v>39.200000000000003</v>
      </c>
      <c r="I885" t="s">
        <v>17</v>
      </c>
      <c r="J885" s="14" t="s">
        <v>17</v>
      </c>
      <c r="K885" s="14" t="s">
        <v>17</v>
      </c>
      <c r="L885" s="14">
        <v>5.5</v>
      </c>
      <c r="M885" s="14">
        <v>1</v>
      </c>
      <c r="N885" s="14">
        <v>172</v>
      </c>
      <c r="O885" s="14">
        <v>825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  <c r="Z885" s="14" t="s">
        <v>17</v>
      </c>
      <c r="AA885" s="14" t="s">
        <v>17</v>
      </c>
      <c r="AB885" s="14" t="s">
        <v>17</v>
      </c>
      <c r="AC885" s="14" t="s">
        <v>17</v>
      </c>
      <c r="AD885" s="14" t="s">
        <v>17</v>
      </c>
      <c r="AE885" s="14" t="s">
        <v>17</v>
      </c>
    </row>
    <row r="886" spans="1:31">
      <c r="A886" t="s">
        <v>109</v>
      </c>
      <c r="B886" t="s">
        <v>130</v>
      </c>
      <c r="C886" s="216" t="s">
        <v>223</v>
      </c>
      <c r="D886" s="216" t="s">
        <v>223</v>
      </c>
      <c r="E886">
        <v>1987</v>
      </c>
      <c r="F886">
        <v>3</v>
      </c>
      <c r="G886">
        <v>14</v>
      </c>
      <c r="H886">
        <v>42.23</v>
      </c>
      <c r="I886" t="s">
        <v>17</v>
      </c>
      <c r="J886" s="14" t="s">
        <v>17</v>
      </c>
      <c r="K886" s="14" t="s">
        <v>17</v>
      </c>
      <c r="L886" s="14">
        <v>5.6</v>
      </c>
      <c r="M886" s="14">
        <v>1</v>
      </c>
      <c r="N886" s="14">
        <v>57</v>
      </c>
      <c r="O886" s="14">
        <v>646</v>
      </c>
      <c r="P886" s="14" t="s">
        <v>17</v>
      </c>
      <c r="Q886" s="14" t="s">
        <v>17</v>
      </c>
      <c r="R886" s="14" t="s">
        <v>17</v>
      </c>
      <c r="S886" s="14">
        <v>6.7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  <c r="Z886" s="14" t="s">
        <v>17</v>
      </c>
      <c r="AA886" s="14" t="s">
        <v>17</v>
      </c>
      <c r="AB886" s="14" t="s">
        <v>17</v>
      </c>
      <c r="AC886" s="14" t="s">
        <v>17</v>
      </c>
      <c r="AD886" s="14" t="s">
        <v>17</v>
      </c>
      <c r="AE886" s="14" t="s">
        <v>17</v>
      </c>
    </row>
    <row r="887" spans="1:31">
      <c r="A887" t="s">
        <v>109</v>
      </c>
      <c r="B887" t="s">
        <v>130</v>
      </c>
      <c r="C887" s="216" t="s">
        <v>223</v>
      </c>
      <c r="D887" s="216" t="s">
        <v>223</v>
      </c>
      <c r="E887">
        <v>1987</v>
      </c>
      <c r="F887">
        <v>4</v>
      </c>
      <c r="G887">
        <v>1</v>
      </c>
      <c r="H887">
        <v>29.89</v>
      </c>
      <c r="I887" t="s">
        <v>17</v>
      </c>
      <c r="J887" s="14" t="s">
        <v>17</v>
      </c>
      <c r="K887" s="14" t="s">
        <v>17</v>
      </c>
      <c r="L887" s="14">
        <v>5.5</v>
      </c>
      <c r="M887" s="14">
        <v>45</v>
      </c>
      <c r="N887" s="14">
        <v>36</v>
      </c>
      <c r="O887" s="14">
        <v>632</v>
      </c>
      <c r="P887" s="14" t="s">
        <v>17</v>
      </c>
      <c r="Q887" s="14" t="s">
        <v>17</v>
      </c>
      <c r="R887" s="14" t="s">
        <v>17</v>
      </c>
      <c r="S887" s="14">
        <v>6.8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  <c r="Z887" s="14" t="s">
        <v>17</v>
      </c>
      <c r="AA887" s="14" t="s">
        <v>17</v>
      </c>
      <c r="AB887" s="14" t="s">
        <v>17</v>
      </c>
      <c r="AC887" s="14" t="s">
        <v>17</v>
      </c>
      <c r="AD887" s="14" t="s">
        <v>17</v>
      </c>
      <c r="AE887" s="14" t="s">
        <v>17</v>
      </c>
    </row>
    <row r="888" spans="1:31">
      <c r="A888" t="s">
        <v>109</v>
      </c>
      <c r="B888" t="s">
        <v>130</v>
      </c>
      <c r="C888" s="216" t="s">
        <v>223</v>
      </c>
      <c r="D888" s="216" t="s">
        <v>223</v>
      </c>
      <c r="E888">
        <v>1987</v>
      </c>
      <c r="F888">
        <v>4</v>
      </c>
      <c r="G888">
        <v>2</v>
      </c>
      <c r="H888">
        <v>29.28</v>
      </c>
      <c r="I888" t="s">
        <v>17</v>
      </c>
      <c r="J888" s="14" t="s">
        <v>17</v>
      </c>
      <c r="K888" s="14" t="s">
        <v>17</v>
      </c>
      <c r="L888" s="14">
        <v>5.7</v>
      </c>
      <c r="M888" s="14">
        <v>17</v>
      </c>
      <c r="N888" s="14">
        <v>107</v>
      </c>
      <c r="O888" s="14">
        <v>850</v>
      </c>
      <c r="P888" s="14" t="s">
        <v>17</v>
      </c>
      <c r="Q888" s="14" t="s">
        <v>17</v>
      </c>
      <c r="R888" s="14" t="s">
        <v>17</v>
      </c>
      <c r="S888" s="14">
        <v>6.9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  <c r="Z888" s="14" t="s">
        <v>17</v>
      </c>
      <c r="AA888" s="14" t="s">
        <v>17</v>
      </c>
      <c r="AB888" s="14" t="s">
        <v>17</v>
      </c>
      <c r="AC888" s="14" t="s">
        <v>17</v>
      </c>
      <c r="AD888" s="14" t="s">
        <v>17</v>
      </c>
      <c r="AE888" s="14" t="s">
        <v>17</v>
      </c>
    </row>
    <row r="889" spans="1:31">
      <c r="A889" t="s">
        <v>109</v>
      </c>
      <c r="B889" t="s">
        <v>130</v>
      </c>
      <c r="C889" s="216" t="s">
        <v>223</v>
      </c>
      <c r="D889" s="216" t="s">
        <v>223</v>
      </c>
      <c r="E889">
        <v>1987</v>
      </c>
      <c r="F889">
        <v>4</v>
      </c>
      <c r="G889">
        <v>3</v>
      </c>
      <c r="H889">
        <v>40.049999999999997</v>
      </c>
      <c r="I889" t="s">
        <v>17</v>
      </c>
      <c r="J889" s="14" t="s">
        <v>17</v>
      </c>
      <c r="K889" s="14" t="s">
        <v>17</v>
      </c>
      <c r="L889" s="14">
        <v>5.8</v>
      </c>
      <c r="M889" s="14">
        <v>12</v>
      </c>
      <c r="N889" s="14">
        <v>109</v>
      </c>
      <c r="O889" s="14">
        <v>839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  <c r="Z889" s="14" t="s">
        <v>17</v>
      </c>
      <c r="AA889" s="14" t="s">
        <v>17</v>
      </c>
      <c r="AB889" s="14" t="s">
        <v>17</v>
      </c>
      <c r="AC889" s="14" t="s">
        <v>17</v>
      </c>
      <c r="AD889" s="14" t="s">
        <v>17</v>
      </c>
      <c r="AE889" s="14" t="s">
        <v>17</v>
      </c>
    </row>
    <row r="890" spans="1:31">
      <c r="A890" t="s">
        <v>109</v>
      </c>
      <c r="B890" t="s">
        <v>130</v>
      </c>
      <c r="C890" s="216" t="s">
        <v>223</v>
      </c>
      <c r="D890" s="216" t="s">
        <v>223</v>
      </c>
      <c r="E890">
        <v>1987</v>
      </c>
      <c r="F890">
        <v>4</v>
      </c>
      <c r="G890">
        <v>4</v>
      </c>
      <c r="H890">
        <v>40.659999999999997</v>
      </c>
      <c r="I890" t="s">
        <v>17</v>
      </c>
      <c r="J890" s="14" t="s">
        <v>17</v>
      </c>
      <c r="K890" s="14" t="s">
        <v>17</v>
      </c>
      <c r="L890" s="14">
        <v>5.6</v>
      </c>
      <c r="M890" s="14">
        <v>1</v>
      </c>
      <c r="N890" s="14">
        <v>105</v>
      </c>
      <c r="O890" s="14">
        <v>840</v>
      </c>
      <c r="P890" s="14" t="s">
        <v>17</v>
      </c>
      <c r="Q890" s="14" t="s">
        <v>17</v>
      </c>
      <c r="R890" s="14" t="s">
        <v>17</v>
      </c>
      <c r="S890" s="14">
        <v>6.8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  <c r="Z890" s="14" t="s">
        <v>17</v>
      </c>
      <c r="AA890" s="14" t="s">
        <v>17</v>
      </c>
      <c r="AB890" s="14" t="s">
        <v>17</v>
      </c>
      <c r="AC890" s="14" t="s">
        <v>17</v>
      </c>
      <c r="AD890" s="14" t="s">
        <v>17</v>
      </c>
      <c r="AE890" s="14" t="s">
        <v>17</v>
      </c>
    </row>
    <row r="891" spans="1:31">
      <c r="A891" t="s">
        <v>109</v>
      </c>
      <c r="B891" t="s">
        <v>130</v>
      </c>
      <c r="C891" s="216" t="s">
        <v>223</v>
      </c>
      <c r="D891" s="216" t="s">
        <v>223</v>
      </c>
      <c r="E891">
        <v>1987</v>
      </c>
      <c r="F891">
        <v>4</v>
      </c>
      <c r="G891">
        <v>5</v>
      </c>
      <c r="H891">
        <v>42.11</v>
      </c>
      <c r="I891" t="s">
        <v>17</v>
      </c>
      <c r="J891" s="14" t="s">
        <v>17</v>
      </c>
      <c r="K891" s="14" t="s">
        <v>17</v>
      </c>
      <c r="L891" s="14">
        <v>5.3</v>
      </c>
      <c r="M891" s="14">
        <v>1</v>
      </c>
      <c r="N891" s="14">
        <v>145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  <c r="Z891" s="14" t="s">
        <v>17</v>
      </c>
      <c r="AA891" s="14" t="s">
        <v>17</v>
      </c>
      <c r="AB891" s="14" t="s">
        <v>17</v>
      </c>
      <c r="AC891" s="14" t="s">
        <v>17</v>
      </c>
      <c r="AD891" s="14" t="s">
        <v>17</v>
      </c>
      <c r="AE891" s="14" t="s">
        <v>17</v>
      </c>
    </row>
    <row r="892" spans="1:31">
      <c r="A892" t="s">
        <v>109</v>
      </c>
      <c r="B892" t="s">
        <v>130</v>
      </c>
      <c r="C892" s="216" t="s">
        <v>223</v>
      </c>
      <c r="D892" s="216" t="s">
        <v>223</v>
      </c>
      <c r="E892">
        <v>1987</v>
      </c>
      <c r="F892">
        <v>4</v>
      </c>
      <c r="G892">
        <v>6</v>
      </c>
      <c r="H892">
        <v>40.9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1</v>
      </c>
      <c r="N892" s="14">
        <v>141</v>
      </c>
      <c r="O892" s="14">
        <v>1000</v>
      </c>
      <c r="P892" s="14" t="s">
        <v>17</v>
      </c>
      <c r="Q892" s="14" t="s">
        <v>17</v>
      </c>
      <c r="R892" s="14" t="s">
        <v>17</v>
      </c>
      <c r="S892" s="14">
        <v>6.7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  <c r="Z892" s="14" t="s">
        <v>17</v>
      </c>
      <c r="AA892" s="14" t="s">
        <v>17</v>
      </c>
      <c r="AB892" s="14" t="s">
        <v>17</v>
      </c>
      <c r="AC892" s="14" t="s">
        <v>17</v>
      </c>
      <c r="AD892" s="14" t="s">
        <v>17</v>
      </c>
      <c r="AE892" s="14" t="s">
        <v>17</v>
      </c>
    </row>
    <row r="893" spans="1:31">
      <c r="A893" t="s">
        <v>109</v>
      </c>
      <c r="B893" t="s">
        <v>130</v>
      </c>
      <c r="C893" s="216" t="s">
        <v>223</v>
      </c>
      <c r="D893" s="216" t="s">
        <v>223</v>
      </c>
      <c r="E893">
        <v>1987</v>
      </c>
      <c r="F893">
        <v>4</v>
      </c>
      <c r="G893">
        <v>7</v>
      </c>
      <c r="H893">
        <v>39.57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45</v>
      </c>
      <c r="N893" s="14">
        <v>124</v>
      </c>
      <c r="O893" s="14">
        <v>795</v>
      </c>
      <c r="P893" s="14" t="s">
        <v>17</v>
      </c>
      <c r="Q893" s="14" t="s">
        <v>17</v>
      </c>
      <c r="R893" s="14" t="s">
        <v>17</v>
      </c>
      <c r="S893" s="14">
        <v>6.8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  <c r="Z893" s="14" t="s">
        <v>17</v>
      </c>
      <c r="AA893" s="14" t="s">
        <v>17</v>
      </c>
      <c r="AB893" s="14" t="s">
        <v>17</v>
      </c>
      <c r="AC893" s="14" t="s">
        <v>17</v>
      </c>
      <c r="AD893" s="14" t="s">
        <v>17</v>
      </c>
      <c r="AE893" s="14" t="s">
        <v>17</v>
      </c>
    </row>
    <row r="894" spans="1:31">
      <c r="A894" t="s">
        <v>109</v>
      </c>
      <c r="B894" t="s">
        <v>130</v>
      </c>
      <c r="C894" s="216" t="s">
        <v>223</v>
      </c>
      <c r="D894" s="216" t="s">
        <v>223</v>
      </c>
      <c r="E894">
        <v>1987</v>
      </c>
      <c r="F894">
        <v>4</v>
      </c>
      <c r="G894">
        <v>8</v>
      </c>
      <c r="H894">
        <v>27.95</v>
      </c>
      <c r="I894" t="s">
        <v>17</v>
      </c>
      <c r="J894" s="14" t="s">
        <v>17</v>
      </c>
      <c r="K894" s="14" t="s">
        <v>17</v>
      </c>
      <c r="L894" s="14">
        <v>5.5</v>
      </c>
      <c r="M894" s="14">
        <v>1</v>
      </c>
      <c r="N894" s="14">
        <v>61</v>
      </c>
      <c r="O894" s="14">
        <v>766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  <c r="Z894" s="14" t="s">
        <v>17</v>
      </c>
      <c r="AA894" s="14" t="s">
        <v>17</v>
      </c>
      <c r="AB894" s="14" t="s">
        <v>17</v>
      </c>
      <c r="AC894" s="14" t="s">
        <v>17</v>
      </c>
      <c r="AD894" s="14" t="s">
        <v>17</v>
      </c>
      <c r="AE894" s="14" t="s">
        <v>17</v>
      </c>
    </row>
    <row r="895" spans="1:31">
      <c r="A895" t="s">
        <v>109</v>
      </c>
      <c r="B895" t="s">
        <v>130</v>
      </c>
      <c r="C895" s="216" t="s">
        <v>223</v>
      </c>
      <c r="D895" s="216" t="s">
        <v>223</v>
      </c>
      <c r="E895">
        <v>1987</v>
      </c>
      <c r="F895">
        <v>4</v>
      </c>
      <c r="G895">
        <v>9</v>
      </c>
      <c r="H895">
        <v>41.14</v>
      </c>
      <c r="I895" t="s">
        <v>17</v>
      </c>
      <c r="J895" s="14" t="s">
        <v>17</v>
      </c>
      <c r="K895" s="14" t="s">
        <v>17</v>
      </c>
      <c r="L895" s="14">
        <v>5.4</v>
      </c>
      <c r="M895" s="14">
        <v>1</v>
      </c>
      <c r="N895" s="14">
        <v>115</v>
      </c>
      <c r="O895" s="14">
        <v>744</v>
      </c>
      <c r="P895" s="14" t="s">
        <v>17</v>
      </c>
      <c r="Q895" s="14" t="s">
        <v>17</v>
      </c>
      <c r="R895" s="14" t="s">
        <v>17</v>
      </c>
      <c r="S895" s="14">
        <v>6.6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  <c r="Z895" s="14" t="s">
        <v>17</v>
      </c>
      <c r="AA895" s="14" t="s">
        <v>17</v>
      </c>
      <c r="AB895" s="14" t="s">
        <v>17</v>
      </c>
      <c r="AC895" s="14" t="s">
        <v>17</v>
      </c>
      <c r="AD895" s="14" t="s">
        <v>17</v>
      </c>
      <c r="AE895" s="14" t="s">
        <v>17</v>
      </c>
    </row>
    <row r="896" spans="1:31">
      <c r="A896" t="s">
        <v>109</v>
      </c>
      <c r="B896" t="s">
        <v>130</v>
      </c>
      <c r="C896" s="216" t="s">
        <v>223</v>
      </c>
      <c r="D896" s="216" t="s">
        <v>223</v>
      </c>
      <c r="E896">
        <v>1987</v>
      </c>
      <c r="F896">
        <v>4</v>
      </c>
      <c r="G896">
        <v>10</v>
      </c>
      <c r="H896">
        <v>43.32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154</v>
      </c>
      <c r="O896" s="14">
        <v>934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  <c r="Z896" s="14" t="s">
        <v>17</v>
      </c>
      <c r="AA896" s="14" t="s">
        <v>17</v>
      </c>
      <c r="AB896" s="14" t="s">
        <v>17</v>
      </c>
      <c r="AC896" s="14" t="s">
        <v>17</v>
      </c>
      <c r="AD896" s="14" t="s">
        <v>17</v>
      </c>
      <c r="AE896" s="14" t="s">
        <v>17</v>
      </c>
    </row>
    <row r="897" spans="1:31">
      <c r="A897" t="s">
        <v>109</v>
      </c>
      <c r="B897" t="s">
        <v>130</v>
      </c>
      <c r="C897" s="216" t="s">
        <v>223</v>
      </c>
      <c r="D897" s="216" t="s">
        <v>223</v>
      </c>
      <c r="E897">
        <v>1987</v>
      </c>
      <c r="F897">
        <v>4</v>
      </c>
      <c r="G897">
        <v>11</v>
      </c>
      <c r="H897">
        <v>42.95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141</v>
      </c>
      <c r="O897" s="14">
        <v>658</v>
      </c>
      <c r="P897" s="14" t="s">
        <v>17</v>
      </c>
      <c r="Q897" s="14" t="s">
        <v>17</v>
      </c>
      <c r="R897" s="14" t="s">
        <v>17</v>
      </c>
      <c r="S897" s="14">
        <v>6.7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  <c r="Z897" s="14" t="s">
        <v>17</v>
      </c>
      <c r="AA897" s="14" t="s">
        <v>17</v>
      </c>
      <c r="AB897" s="14" t="s">
        <v>17</v>
      </c>
      <c r="AC897" s="14" t="s">
        <v>17</v>
      </c>
      <c r="AD897" s="14" t="s">
        <v>17</v>
      </c>
      <c r="AE897" s="14" t="s">
        <v>17</v>
      </c>
    </row>
    <row r="898" spans="1:31">
      <c r="A898" t="s">
        <v>109</v>
      </c>
      <c r="B898" t="s">
        <v>130</v>
      </c>
      <c r="C898" s="216" t="s">
        <v>223</v>
      </c>
      <c r="D898" s="216" t="s">
        <v>223</v>
      </c>
      <c r="E898">
        <v>1987</v>
      </c>
      <c r="F898">
        <v>4</v>
      </c>
      <c r="G898">
        <v>12</v>
      </c>
      <c r="H898">
        <v>41.26</v>
      </c>
      <c r="I898" t="s">
        <v>17</v>
      </c>
      <c r="J898" s="14" t="s">
        <v>17</v>
      </c>
      <c r="K898" s="14" t="s">
        <v>17</v>
      </c>
      <c r="L898" s="14">
        <v>5.6</v>
      </c>
      <c r="M898" s="14">
        <v>1</v>
      </c>
      <c r="N898" s="14">
        <v>88</v>
      </c>
      <c r="O898" s="14">
        <v>526</v>
      </c>
      <c r="P898" s="14" t="s">
        <v>17</v>
      </c>
      <c r="Q898" s="14" t="s">
        <v>17</v>
      </c>
      <c r="R898" s="14" t="s">
        <v>17</v>
      </c>
      <c r="S898" s="14">
        <v>6.8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  <c r="Z898" s="14" t="s">
        <v>17</v>
      </c>
      <c r="AA898" s="14" t="s">
        <v>17</v>
      </c>
      <c r="AB898" s="14" t="s">
        <v>17</v>
      </c>
      <c r="AC898" s="14" t="s">
        <v>17</v>
      </c>
      <c r="AD898" s="14" t="s">
        <v>17</v>
      </c>
      <c r="AE898" s="14" t="s">
        <v>17</v>
      </c>
    </row>
    <row r="899" spans="1:31">
      <c r="A899" t="s">
        <v>109</v>
      </c>
      <c r="B899" t="s">
        <v>130</v>
      </c>
      <c r="C899" s="216" t="s">
        <v>223</v>
      </c>
      <c r="D899" s="216" t="s">
        <v>223</v>
      </c>
      <c r="E899">
        <v>1987</v>
      </c>
      <c r="F899">
        <v>4</v>
      </c>
      <c r="G899">
        <v>13</v>
      </c>
      <c r="H899">
        <v>27.47</v>
      </c>
      <c r="I899" t="s">
        <v>17</v>
      </c>
      <c r="J899" s="14" t="s">
        <v>17</v>
      </c>
      <c r="K899" s="14" t="s">
        <v>17</v>
      </c>
      <c r="L899" s="14">
        <v>5.4</v>
      </c>
      <c r="M899" s="14">
        <v>1</v>
      </c>
      <c r="N899" s="14">
        <v>224</v>
      </c>
      <c r="O899" s="14">
        <v>1000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  <c r="Z899" s="14" t="s">
        <v>17</v>
      </c>
      <c r="AA899" s="14" t="s">
        <v>17</v>
      </c>
      <c r="AB899" s="14" t="s">
        <v>17</v>
      </c>
      <c r="AC899" s="14" t="s">
        <v>17</v>
      </c>
      <c r="AD899" s="14" t="s">
        <v>17</v>
      </c>
      <c r="AE899" s="14" t="s">
        <v>17</v>
      </c>
    </row>
    <row r="900" spans="1:31">
      <c r="A900" t="s">
        <v>109</v>
      </c>
      <c r="B900" t="s">
        <v>130</v>
      </c>
      <c r="C900" s="216" t="s">
        <v>223</v>
      </c>
      <c r="D900" s="216" t="s">
        <v>223</v>
      </c>
      <c r="E900">
        <v>1987</v>
      </c>
      <c r="F900">
        <v>4</v>
      </c>
      <c r="G900">
        <v>14</v>
      </c>
      <c r="H900">
        <v>44.04</v>
      </c>
      <c r="I900" t="s">
        <v>17</v>
      </c>
      <c r="J900" s="14" t="s">
        <v>17</v>
      </c>
      <c r="K900" s="14" t="s">
        <v>17</v>
      </c>
      <c r="L900" s="14">
        <v>5.3</v>
      </c>
      <c r="M900" s="14">
        <v>1</v>
      </c>
      <c r="N900" s="14">
        <v>103</v>
      </c>
      <c r="O900" s="14">
        <v>786</v>
      </c>
      <c r="P900" s="14" t="s">
        <v>17</v>
      </c>
      <c r="Q900" s="14" t="s">
        <v>17</v>
      </c>
      <c r="R900" s="14" t="s">
        <v>17</v>
      </c>
      <c r="S900" s="14">
        <v>6.6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  <c r="Z900" s="14" t="s">
        <v>17</v>
      </c>
      <c r="AA900" s="14" t="s">
        <v>17</v>
      </c>
      <c r="AB900" s="14" t="s">
        <v>17</v>
      </c>
      <c r="AC900" s="14" t="s">
        <v>17</v>
      </c>
      <c r="AD900" s="14" t="s">
        <v>17</v>
      </c>
      <c r="AE900" s="14" t="s">
        <v>17</v>
      </c>
    </row>
    <row r="901" spans="1:31">
      <c r="A901" t="s">
        <v>109</v>
      </c>
      <c r="B901" t="s">
        <v>130</v>
      </c>
      <c r="C901" s="216" t="s">
        <v>223</v>
      </c>
      <c r="D901" s="216" t="s">
        <v>223</v>
      </c>
      <c r="E901">
        <v>1988</v>
      </c>
      <c r="F901">
        <v>1</v>
      </c>
      <c r="G901">
        <v>1</v>
      </c>
      <c r="H901">
        <v>25.89</v>
      </c>
      <c r="I901" t="s">
        <v>17</v>
      </c>
      <c r="J901" s="14" t="s">
        <v>17</v>
      </c>
      <c r="K901" s="14" t="s">
        <v>17</v>
      </c>
      <c r="L901" s="14">
        <v>5</v>
      </c>
      <c r="M901" s="14">
        <v>8</v>
      </c>
      <c r="N901" s="14">
        <v>112</v>
      </c>
      <c r="O901" s="14">
        <v>586</v>
      </c>
      <c r="P901" s="14" t="s">
        <v>17</v>
      </c>
      <c r="Q901" s="14" t="s">
        <v>17</v>
      </c>
      <c r="R901" s="14" t="s">
        <v>17</v>
      </c>
      <c r="S901" s="14">
        <v>6.9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  <c r="Z901" s="14" t="s">
        <v>17</v>
      </c>
      <c r="AA901" s="14" t="s">
        <v>17</v>
      </c>
      <c r="AB901" s="14" t="s">
        <v>17</v>
      </c>
      <c r="AC901" s="14" t="s">
        <v>17</v>
      </c>
      <c r="AD901" s="14" t="s">
        <v>17</v>
      </c>
      <c r="AE901" s="14" t="s">
        <v>17</v>
      </c>
    </row>
    <row r="902" spans="1:31">
      <c r="A902" t="s">
        <v>109</v>
      </c>
      <c r="B902" t="s">
        <v>130</v>
      </c>
      <c r="C902" s="216" t="s">
        <v>223</v>
      </c>
      <c r="D902" s="216" t="s">
        <v>223</v>
      </c>
      <c r="E902">
        <v>1988</v>
      </c>
      <c r="F902">
        <v>1</v>
      </c>
      <c r="G902">
        <v>2</v>
      </c>
      <c r="H902">
        <v>24.93</v>
      </c>
      <c r="I902" t="s">
        <v>17</v>
      </c>
      <c r="J902" s="14" t="s">
        <v>17</v>
      </c>
      <c r="K902" s="14" t="s">
        <v>17</v>
      </c>
      <c r="L902" s="14">
        <v>5.2</v>
      </c>
      <c r="M902" s="14">
        <v>8</v>
      </c>
      <c r="N902" s="14">
        <v>100</v>
      </c>
      <c r="O902" s="14">
        <v>740</v>
      </c>
      <c r="P902" s="14" t="s">
        <v>17</v>
      </c>
      <c r="Q902" s="14" t="s">
        <v>17</v>
      </c>
      <c r="R902" s="14" t="s">
        <v>17</v>
      </c>
      <c r="S902" s="14">
        <v>7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  <c r="Z902" s="14" t="s">
        <v>17</v>
      </c>
      <c r="AA902" s="14" t="s">
        <v>17</v>
      </c>
      <c r="AB902" s="14" t="s">
        <v>17</v>
      </c>
      <c r="AC902" s="14" t="s">
        <v>17</v>
      </c>
      <c r="AD902" s="14" t="s">
        <v>17</v>
      </c>
      <c r="AE902" s="14" t="s">
        <v>17</v>
      </c>
    </row>
    <row r="903" spans="1:31">
      <c r="A903" t="s">
        <v>109</v>
      </c>
      <c r="B903" t="s">
        <v>130</v>
      </c>
      <c r="C903" s="216" t="s">
        <v>223</v>
      </c>
      <c r="D903" s="216" t="s">
        <v>223</v>
      </c>
      <c r="E903">
        <v>1988</v>
      </c>
      <c r="F903">
        <v>1</v>
      </c>
      <c r="G903">
        <v>3</v>
      </c>
      <c r="H903">
        <v>38.840000000000003</v>
      </c>
      <c r="I903" t="s">
        <v>17</v>
      </c>
      <c r="J903" s="14" t="s">
        <v>17</v>
      </c>
      <c r="K903" s="14" t="s">
        <v>17</v>
      </c>
      <c r="L903" s="14">
        <v>5.0999999999999996</v>
      </c>
      <c r="M903" s="14">
        <v>6</v>
      </c>
      <c r="N903" s="14">
        <v>126</v>
      </c>
      <c r="O903" s="14">
        <v>682</v>
      </c>
      <c r="P903" s="14" t="s">
        <v>17</v>
      </c>
      <c r="Q903" s="14" t="s">
        <v>17</v>
      </c>
      <c r="R903" s="14" t="s">
        <v>17</v>
      </c>
      <c r="S903" s="14">
        <v>6.9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  <c r="Z903" s="14" t="s">
        <v>17</v>
      </c>
      <c r="AA903" s="14" t="s">
        <v>17</v>
      </c>
      <c r="AB903" s="14" t="s">
        <v>17</v>
      </c>
      <c r="AC903" s="14" t="s">
        <v>17</v>
      </c>
      <c r="AD903" s="14" t="s">
        <v>17</v>
      </c>
      <c r="AE903" s="14" t="s">
        <v>17</v>
      </c>
    </row>
    <row r="904" spans="1:31">
      <c r="A904" t="s">
        <v>109</v>
      </c>
      <c r="B904" t="s">
        <v>130</v>
      </c>
      <c r="C904" s="216" t="s">
        <v>223</v>
      </c>
      <c r="D904" s="216" t="s">
        <v>223</v>
      </c>
      <c r="E904">
        <v>1988</v>
      </c>
      <c r="F904">
        <v>1</v>
      </c>
      <c r="G904">
        <v>4</v>
      </c>
      <c r="H904">
        <v>36.9</v>
      </c>
      <c r="I904" t="s">
        <v>17</v>
      </c>
      <c r="J904" s="14" t="s">
        <v>17</v>
      </c>
      <c r="K904" s="14" t="s">
        <v>17</v>
      </c>
      <c r="L904" s="14">
        <v>5</v>
      </c>
      <c r="M904" s="14">
        <v>5</v>
      </c>
      <c r="N904" s="14">
        <v>118</v>
      </c>
      <c r="O904" s="14">
        <v>766</v>
      </c>
      <c r="P904" s="14" t="s">
        <v>17</v>
      </c>
      <c r="Q904" s="14" t="s">
        <v>17</v>
      </c>
      <c r="R904" s="14" t="s">
        <v>17</v>
      </c>
      <c r="S904" s="14">
        <v>7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  <c r="Z904" s="14" t="s">
        <v>17</v>
      </c>
      <c r="AA904" s="14" t="s">
        <v>17</v>
      </c>
      <c r="AB904" s="14" t="s">
        <v>17</v>
      </c>
      <c r="AC904" s="14" t="s">
        <v>17</v>
      </c>
      <c r="AD904" s="14" t="s">
        <v>17</v>
      </c>
      <c r="AE904" s="14" t="s">
        <v>17</v>
      </c>
    </row>
    <row r="905" spans="1:31">
      <c r="A905" t="s">
        <v>109</v>
      </c>
      <c r="B905" t="s">
        <v>130</v>
      </c>
      <c r="C905" s="216" t="s">
        <v>223</v>
      </c>
      <c r="D905" s="216" t="s">
        <v>223</v>
      </c>
      <c r="E905">
        <v>1988</v>
      </c>
      <c r="F905">
        <v>1</v>
      </c>
      <c r="G905">
        <v>5</v>
      </c>
      <c r="H905">
        <v>57.11</v>
      </c>
      <c r="I905" t="s">
        <v>17</v>
      </c>
      <c r="J905" s="14" t="s">
        <v>17</v>
      </c>
      <c r="K905" s="14" t="s">
        <v>17</v>
      </c>
      <c r="L905" s="14">
        <v>4.8</v>
      </c>
      <c r="M905" s="14">
        <v>9</v>
      </c>
      <c r="N905" s="14">
        <v>139</v>
      </c>
      <c r="O905" s="14">
        <v>809</v>
      </c>
      <c r="P905" s="14" t="s">
        <v>17</v>
      </c>
      <c r="Q905" s="14" t="s">
        <v>17</v>
      </c>
      <c r="R905" s="14" t="s">
        <v>17</v>
      </c>
      <c r="S905" s="14">
        <v>6.8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  <c r="Z905" s="14" t="s">
        <v>17</v>
      </c>
      <c r="AA905" s="14" t="s">
        <v>17</v>
      </c>
      <c r="AB905" s="14" t="s">
        <v>17</v>
      </c>
      <c r="AC905" s="14" t="s">
        <v>17</v>
      </c>
      <c r="AD905" s="14" t="s">
        <v>17</v>
      </c>
      <c r="AE905" s="14" t="s">
        <v>17</v>
      </c>
    </row>
    <row r="906" spans="1:31">
      <c r="A906" t="s">
        <v>109</v>
      </c>
      <c r="B906" t="s">
        <v>130</v>
      </c>
      <c r="C906" s="216" t="s">
        <v>223</v>
      </c>
      <c r="D906" s="216" t="s">
        <v>223</v>
      </c>
      <c r="E906">
        <v>1988</v>
      </c>
      <c r="F906">
        <v>1</v>
      </c>
      <c r="G906">
        <v>6</v>
      </c>
      <c r="H906">
        <v>57.47</v>
      </c>
      <c r="I906" t="s">
        <v>17</v>
      </c>
      <c r="J906" s="14" t="s">
        <v>17</v>
      </c>
      <c r="K906" s="14" t="s">
        <v>17</v>
      </c>
      <c r="L906" s="14">
        <v>4.9000000000000004</v>
      </c>
      <c r="M906" s="14">
        <v>10</v>
      </c>
      <c r="N906" s="14">
        <v>123</v>
      </c>
      <c r="O906" s="14">
        <v>742</v>
      </c>
      <c r="P906" s="14" t="s">
        <v>17</v>
      </c>
      <c r="Q906" s="14" t="s">
        <v>17</v>
      </c>
      <c r="R906" s="14" t="s">
        <v>17</v>
      </c>
      <c r="S906" s="14">
        <v>6.9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  <c r="Z906" s="14" t="s">
        <v>17</v>
      </c>
      <c r="AA906" s="14" t="s">
        <v>17</v>
      </c>
      <c r="AB906" s="14" t="s">
        <v>17</v>
      </c>
      <c r="AC906" s="14" t="s">
        <v>17</v>
      </c>
      <c r="AD906" s="14" t="s">
        <v>17</v>
      </c>
      <c r="AE906" s="14" t="s">
        <v>17</v>
      </c>
    </row>
    <row r="907" spans="1:31">
      <c r="A907" t="s">
        <v>109</v>
      </c>
      <c r="B907" t="s">
        <v>130</v>
      </c>
      <c r="C907" s="216" t="s">
        <v>223</v>
      </c>
      <c r="D907" s="216" t="s">
        <v>223</v>
      </c>
      <c r="E907">
        <v>1988</v>
      </c>
      <c r="F907">
        <v>1</v>
      </c>
      <c r="G907">
        <v>7</v>
      </c>
      <c r="H907">
        <v>69.209999999999994</v>
      </c>
      <c r="I907" t="s">
        <v>17</v>
      </c>
      <c r="J907" s="14" t="s">
        <v>17</v>
      </c>
      <c r="K907" s="14" t="s">
        <v>17</v>
      </c>
      <c r="L907" s="14">
        <v>4.5999999999999996</v>
      </c>
      <c r="M907" s="14">
        <v>16</v>
      </c>
      <c r="N907" s="14">
        <v>139</v>
      </c>
      <c r="O907" s="14">
        <v>812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  <c r="Z907" s="14" t="s">
        <v>17</v>
      </c>
      <c r="AA907" s="14" t="s">
        <v>17</v>
      </c>
      <c r="AB907" s="14" t="s">
        <v>17</v>
      </c>
      <c r="AC907" s="14" t="s">
        <v>17</v>
      </c>
      <c r="AD907" s="14" t="s">
        <v>17</v>
      </c>
      <c r="AE907" s="14" t="s">
        <v>17</v>
      </c>
    </row>
    <row r="908" spans="1:31">
      <c r="A908" t="s">
        <v>109</v>
      </c>
      <c r="B908" t="s">
        <v>130</v>
      </c>
      <c r="C908" s="216" t="s">
        <v>223</v>
      </c>
      <c r="D908" s="216" t="s">
        <v>223</v>
      </c>
      <c r="E908">
        <v>1988</v>
      </c>
      <c r="F908">
        <v>1</v>
      </c>
      <c r="G908">
        <v>8</v>
      </c>
      <c r="H908">
        <v>60.86</v>
      </c>
      <c r="I908" t="s">
        <v>17</v>
      </c>
      <c r="J908" s="14" t="s">
        <v>17</v>
      </c>
      <c r="K908" s="14" t="s">
        <v>17</v>
      </c>
      <c r="L908" s="14">
        <v>4.7</v>
      </c>
      <c r="M908" s="14">
        <v>15</v>
      </c>
      <c r="N908" s="14">
        <v>72</v>
      </c>
      <c r="O908" s="14">
        <v>724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  <c r="Z908" s="14" t="s">
        <v>17</v>
      </c>
      <c r="AA908" s="14" t="s">
        <v>17</v>
      </c>
      <c r="AB908" s="14" t="s">
        <v>17</v>
      </c>
      <c r="AC908" s="14" t="s">
        <v>17</v>
      </c>
      <c r="AD908" s="14" t="s">
        <v>17</v>
      </c>
      <c r="AE908" s="14" t="s">
        <v>17</v>
      </c>
    </row>
    <row r="909" spans="1:31">
      <c r="A909" t="s">
        <v>109</v>
      </c>
      <c r="B909" t="s">
        <v>130</v>
      </c>
      <c r="C909" s="216" t="s">
        <v>223</v>
      </c>
      <c r="D909" s="216" t="s">
        <v>223</v>
      </c>
      <c r="E909">
        <v>1988</v>
      </c>
      <c r="F909">
        <v>1</v>
      </c>
      <c r="G909">
        <v>9</v>
      </c>
      <c r="H909">
        <v>62.68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7</v>
      </c>
      <c r="N909" s="14">
        <v>119</v>
      </c>
      <c r="O909" s="14">
        <v>787</v>
      </c>
      <c r="P909" s="14" t="s">
        <v>17</v>
      </c>
      <c r="Q909" s="14" t="s">
        <v>17</v>
      </c>
      <c r="R909" s="14" t="s">
        <v>17</v>
      </c>
      <c r="S909" s="14">
        <v>6.7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  <c r="Z909" s="14" t="s">
        <v>17</v>
      </c>
      <c r="AA909" s="14" t="s">
        <v>17</v>
      </c>
      <c r="AB909" s="14" t="s">
        <v>17</v>
      </c>
      <c r="AC909" s="14" t="s">
        <v>17</v>
      </c>
      <c r="AD909" s="14" t="s">
        <v>17</v>
      </c>
      <c r="AE909" s="14" t="s">
        <v>17</v>
      </c>
    </row>
    <row r="910" spans="1:31">
      <c r="A910" t="s">
        <v>109</v>
      </c>
      <c r="B910" t="s">
        <v>130</v>
      </c>
      <c r="C910" s="216" t="s">
        <v>223</v>
      </c>
      <c r="D910" s="216" t="s">
        <v>223</v>
      </c>
      <c r="E910">
        <v>1988</v>
      </c>
      <c r="F910">
        <v>1</v>
      </c>
      <c r="G910">
        <v>10</v>
      </c>
      <c r="H910">
        <v>59.29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5</v>
      </c>
      <c r="N910" s="14">
        <v>142</v>
      </c>
      <c r="O910" s="14">
        <v>801</v>
      </c>
      <c r="P910" s="14" t="s">
        <v>17</v>
      </c>
      <c r="Q910" s="14" t="s">
        <v>17</v>
      </c>
      <c r="R910" s="14" t="s">
        <v>17</v>
      </c>
      <c r="S910" s="14">
        <v>6.8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  <c r="Z910" s="14" t="s">
        <v>17</v>
      </c>
      <c r="AA910" s="14" t="s">
        <v>17</v>
      </c>
      <c r="AB910" s="14" t="s">
        <v>17</v>
      </c>
      <c r="AC910" s="14" t="s">
        <v>17</v>
      </c>
      <c r="AD910" s="14" t="s">
        <v>17</v>
      </c>
      <c r="AE910" s="14" t="s">
        <v>17</v>
      </c>
    </row>
    <row r="911" spans="1:31">
      <c r="A911" t="s">
        <v>109</v>
      </c>
      <c r="B911" t="s">
        <v>130</v>
      </c>
      <c r="C911" s="216" t="s">
        <v>223</v>
      </c>
      <c r="D911" s="216" t="s">
        <v>223</v>
      </c>
      <c r="E911">
        <v>1988</v>
      </c>
      <c r="F911">
        <v>1</v>
      </c>
      <c r="G911">
        <v>11</v>
      </c>
      <c r="H911">
        <v>65.22</v>
      </c>
      <c r="I911" t="s">
        <v>17</v>
      </c>
      <c r="J911" s="14" t="s">
        <v>17</v>
      </c>
      <c r="K911" s="14" t="s">
        <v>17</v>
      </c>
      <c r="L911" s="14">
        <v>4.9000000000000004</v>
      </c>
      <c r="M911" s="14">
        <v>10</v>
      </c>
      <c r="N911" s="14">
        <v>242</v>
      </c>
      <c r="O911" s="14">
        <v>857</v>
      </c>
      <c r="P911" s="14" t="s">
        <v>17</v>
      </c>
      <c r="Q911" s="14" t="s">
        <v>17</v>
      </c>
      <c r="R911" s="14" t="s">
        <v>17</v>
      </c>
      <c r="S911" s="14">
        <v>6.7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  <c r="Z911" s="14" t="s">
        <v>17</v>
      </c>
      <c r="AA911" s="14" t="s">
        <v>17</v>
      </c>
      <c r="AB911" s="14" t="s">
        <v>17</v>
      </c>
      <c r="AC911" s="14" t="s">
        <v>17</v>
      </c>
      <c r="AD911" s="14" t="s">
        <v>17</v>
      </c>
      <c r="AE911" s="14" t="s">
        <v>17</v>
      </c>
    </row>
    <row r="912" spans="1:31">
      <c r="A912" t="s">
        <v>109</v>
      </c>
      <c r="B912" t="s">
        <v>130</v>
      </c>
      <c r="C912" s="216" t="s">
        <v>223</v>
      </c>
      <c r="D912" s="216" t="s">
        <v>223</v>
      </c>
      <c r="E912">
        <v>1988</v>
      </c>
      <c r="F912">
        <v>1</v>
      </c>
      <c r="G912">
        <v>12</v>
      </c>
      <c r="H912">
        <v>65.94</v>
      </c>
      <c r="I912" t="s">
        <v>17</v>
      </c>
      <c r="J912" s="14" t="s">
        <v>17</v>
      </c>
      <c r="K912" s="14" t="s">
        <v>17</v>
      </c>
      <c r="L912" s="14">
        <v>4.7</v>
      </c>
      <c r="M912" s="14">
        <v>8</v>
      </c>
      <c r="N912" s="14">
        <v>152</v>
      </c>
      <c r="O912" s="14">
        <v>683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  <c r="Z912" s="14" t="s">
        <v>17</v>
      </c>
      <c r="AA912" s="14" t="s">
        <v>17</v>
      </c>
      <c r="AB912" s="14" t="s">
        <v>17</v>
      </c>
      <c r="AC912" s="14" t="s">
        <v>17</v>
      </c>
      <c r="AD912" s="14" t="s">
        <v>17</v>
      </c>
      <c r="AE912" s="14" t="s">
        <v>17</v>
      </c>
    </row>
    <row r="913" spans="1:31">
      <c r="A913" t="s">
        <v>109</v>
      </c>
      <c r="B913" t="s">
        <v>130</v>
      </c>
      <c r="C913" s="216" t="s">
        <v>223</v>
      </c>
      <c r="D913" s="216" t="s">
        <v>223</v>
      </c>
      <c r="E913">
        <v>1988</v>
      </c>
      <c r="F913">
        <v>1</v>
      </c>
      <c r="G913">
        <v>13</v>
      </c>
      <c r="H913">
        <v>71.39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228</v>
      </c>
      <c r="O913" s="14">
        <v>880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  <c r="Z913" s="14" t="s">
        <v>17</v>
      </c>
      <c r="AA913" s="14" t="s">
        <v>17</v>
      </c>
      <c r="AB913" s="14" t="s">
        <v>17</v>
      </c>
      <c r="AC913" s="14" t="s">
        <v>17</v>
      </c>
      <c r="AD913" s="14" t="s">
        <v>17</v>
      </c>
      <c r="AE913" s="14" t="s">
        <v>17</v>
      </c>
    </row>
    <row r="914" spans="1:31">
      <c r="A914" t="s">
        <v>109</v>
      </c>
      <c r="B914" t="s">
        <v>130</v>
      </c>
      <c r="C914" s="216" t="s">
        <v>223</v>
      </c>
      <c r="D914" s="216" t="s">
        <v>223</v>
      </c>
      <c r="E914">
        <v>1988</v>
      </c>
      <c r="F914">
        <v>1</v>
      </c>
      <c r="G914">
        <v>14</v>
      </c>
      <c r="H914">
        <v>63.4</v>
      </c>
      <c r="I914" t="s">
        <v>17</v>
      </c>
      <c r="J914" s="14" t="s">
        <v>17</v>
      </c>
      <c r="K914" s="14" t="s">
        <v>17</v>
      </c>
      <c r="L914" s="14">
        <v>4.9000000000000004</v>
      </c>
      <c r="M914" s="14">
        <v>8</v>
      </c>
      <c r="N914" s="14">
        <v>131</v>
      </c>
      <c r="O914" s="14">
        <v>754</v>
      </c>
      <c r="P914" s="14" t="s">
        <v>17</v>
      </c>
      <c r="Q914" s="14" t="s">
        <v>17</v>
      </c>
      <c r="R914" s="14" t="s">
        <v>17</v>
      </c>
      <c r="S914" s="14">
        <v>6.8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  <c r="Z914" s="14" t="s">
        <v>17</v>
      </c>
      <c r="AA914" s="14" t="s">
        <v>17</v>
      </c>
      <c r="AB914" s="14" t="s">
        <v>17</v>
      </c>
      <c r="AC914" s="14" t="s">
        <v>17</v>
      </c>
      <c r="AD914" s="14" t="s">
        <v>17</v>
      </c>
      <c r="AE914" s="14" t="s">
        <v>17</v>
      </c>
    </row>
    <row r="915" spans="1:31">
      <c r="A915" t="s">
        <v>109</v>
      </c>
      <c r="B915" t="s">
        <v>130</v>
      </c>
      <c r="C915" s="216" t="s">
        <v>223</v>
      </c>
      <c r="D915" s="216" t="s">
        <v>223</v>
      </c>
      <c r="E915">
        <v>1988</v>
      </c>
      <c r="F915">
        <v>2</v>
      </c>
      <c r="G915">
        <v>1</v>
      </c>
      <c r="H915">
        <v>24.08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9</v>
      </c>
      <c r="N915" s="14">
        <v>90</v>
      </c>
      <c r="O915" s="14">
        <v>581</v>
      </c>
      <c r="P915" s="14" t="s">
        <v>17</v>
      </c>
      <c r="Q915" s="14" t="s">
        <v>17</v>
      </c>
      <c r="R915" s="14" t="s">
        <v>17</v>
      </c>
      <c r="S915" s="14">
        <v>7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  <c r="Z915" s="14" t="s">
        <v>17</v>
      </c>
      <c r="AA915" s="14" t="s">
        <v>17</v>
      </c>
      <c r="AB915" s="14" t="s">
        <v>17</v>
      </c>
      <c r="AC915" s="14" t="s">
        <v>17</v>
      </c>
      <c r="AD915" s="14" t="s">
        <v>17</v>
      </c>
      <c r="AE915" s="14" t="s">
        <v>17</v>
      </c>
    </row>
    <row r="916" spans="1:31">
      <c r="A916" t="s">
        <v>109</v>
      </c>
      <c r="B916" t="s">
        <v>130</v>
      </c>
      <c r="C916" s="216" t="s">
        <v>223</v>
      </c>
      <c r="D916" s="216" t="s">
        <v>223</v>
      </c>
      <c r="E916">
        <v>1988</v>
      </c>
      <c r="F916">
        <v>2</v>
      </c>
      <c r="G916">
        <v>2</v>
      </c>
      <c r="H916">
        <v>26.01</v>
      </c>
      <c r="I916" t="s">
        <v>17</v>
      </c>
      <c r="J916" s="14" t="s">
        <v>17</v>
      </c>
      <c r="K916" s="14" t="s">
        <v>17</v>
      </c>
      <c r="L916" s="14">
        <v>5</v>
      </c>
      <c r="M916" s="14">
        <v>7</v>
      </c>
      <c r="N916" s="14">
        <v>152</v>
      </c>
      <c r="O916" s="14">
        <v>772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  <c r="Z916" s="14" t="s">
        <v>17</v>
      </c>
      <c r="AA916" s="14" t="s">
        <v>17</v>
      </c>
      <c r="AB916" s="14" t="s">
        <v>17</v>
      </c>
      <c r="AC916" s="14" t="s">
        <v>17</v>
      </c>
      <c r="AD916" s="14" t="s">
        <v>17</v>
      </c>
      <c r="AE916" s="14" t="s">
        <v>17</v>
      </c>
    </row>
    <row r="917" spans="1:31">
      <c r="A917" t="s">
        <v>109</v>
      </c>
      <c r="B917" t="s">
        <v>130</v>
      </c>
      <c r="C917" s="216" t="s">
        <v>223</v>
      </c>
      <c r="D917" s="216" t="s">
        <v>223</v>
      </c>
      <c r="E917">
        <v>1988</v>
      </c>
      <c r="F917">
        <v>2</v>
      </c>
      <c r="G917">
        <v>3</v>
      </c>
      <c r="H917">
        <v>33.76</v>
      </c>
      <c r="I917" t="s">
        <v>17</v>
      </c>
      <c r="J917" s="14" t="s">
        <v>17</v>
      </c>
      <c r="K917" s="14" t="s">
        <v>17</v>
      </c>
      <c r="L917" s="14">
        <v>5.0999999999999996</v>
      </c>
      <c r="M917" s="14">
        <v>8</v>
      </c>
      <c r="N917" s="14">
        <v>115</v>
      </c>
      <c r="O917" s="14">
        <v>676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  <c r="Z917" s="14" t="s">
        <v>17</v>
      </c>
      <c r="AA917" s="14" t="s">
        <v>17</v>
      </c>
      <c r="AB917" s="14" t="s">
        <v>17</v>
      </c>
      <c r="AC917" s="14" t="s">
        <v>17</v>
      </c>
      <c r="AD917" s="14" t="s">
        <v>17</v>
      </c>
      <c r="AE917" s="14" t="s">
        <v>17</v>
      </c>
    </row>
    <row r="918" spans="1:31">
      <c r="A918" t="s">
        <v>109</v>
      </c>
      <c r="B918" t="s">
        <v>130</v>
      </c>
      <c r="C918" s="216" t="s">
        <v>223</v>
      </c>
      <c r="D918" s="216" t="s">
        <v>223</v>
      </c>
      <c r="E918">
        <v>1988</v>
      </c>
      <c r="F918">
        <v>2</v>
      </c>
      <c r="G918">
        <v>4</v>
      </c>
      <c r="H918">
        <v>44.29</v>
      </c>
      <c r="I918" t="s">
        <v>17</v>
      </c>
      <c r="J918" s="14" t="s">
        <v>17</v>
      </c>
      <c r="K918" s="14" t="s">
        <v>17</v>
      </c>
      <c r="L918" s="14">
        <v>4.9000000000000004</v>
      </c>
      <c r="M918" s="14">
        <v>8</v>
      </c>
      <c r="N918" s="14">
        <v>91</v>
      </c>
      <c r="O918" s="14">
        <v>694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  <c r="Z918" s="14" t="s">
        <v>17</v>
      </c>
      <c r="AA918" s="14" t="s">
        <v>17</v>
      </c>
      <c r="AB918" s="14" t="s">
        <v>17</v>
      </c>
      <c r="AC918" s="14" t="s">
        <v>17</v>
      </c>
      <c r="AD918" s="14" t="s">
        <v>17</v>
      </c>
      <c r="AE918" s="14" t="s">
        <v>17</v>
      </c>
    </row>
    <row r="919" spans="1:31">
      <c r="A919" t="s">
        <v>109</v>
      </c>
      <c r="B919" t="s">
        <v>130</v>
      </c>
      <c r="C919" s="216" t="s">
        <v>223</v>
      </c>
      <c r="D919" s="216" t="s">
        <v>223</v>
      </c>
      <c r="E919">
        <v>1988</v>
      </c>
      <c r="F919">
        <v>2</v>
      </c>
      <c r="G919">
        <v>5</v>
      </c>
      <c r="H919">
        <v>47.43</v>
      </c>
      <c r="I919" t="s">
        <v>17</v>
      </c>
      <c r="J919" s="14" t="s">
        <v>17</v>
      </c>
      <c r="K919" s="14" t="s">
        <v>17</v>
      </c>
      <c r="L919" s="14">
        <v>4.8</v>
      </c>
      <c r="M919" s="14">
        <v>11</v>
      </c>
      <c r="N919" s="14">
        <v>115</v>
      </c>
      <c r="O919" s="14">
        <v>669</v>
      </c>
      <c r="P919" s="14" t="s">
        <v>17</v>
      </c>
      <c r="Q919" s="14" t="s">
        <v>17</v>
      </c>
      <c r="R919" s="14" t="s">
        <v>17</v>
      </c>
      <c r="S919" s="14">
        <v>6.9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  <c r="Z919" s="14" t="s">
        <v>17</v>
      </c>
      <c r="AA919" s="14" t="s">
        <v>17</v>
      </c>
      <c r="AB919" s="14" t="s">
        <v>17</v>
      </c>
      <c r="AC919" s="14" t="s">
        <v>17</v>
      </c>
      <c r="AD919" s="14" t="s">
        <v>17</v>
      </c>
      <c r="AE919" s="14" t="s">
        <v>17</v>
      </c>
    </row>
    <row r="920" spans="1:31">
      <c r="A920" t="s">
        <v>109</v>
      </c>
      <c r="B920" t="s">
        <v>130</v>
      </c>
      <c r="C920" s="216" t="s">
        <v>223</v>
      </c>
      <c r="D920" s="216" t="s">
        <v>223</v>
      </c>
      <c r="E920">
        <v>1988</v>
      </c>
      <c r="F920">
        <v>2</v>
      </c>
      <c r="G920">
        <v>6</v>
      </c>
      <c r="H920">
        <v>70.180000000000007</v>
      </c>
      <c r="I920" t="s">
        <v>17</v>
      </c>
      <c r="J920" s="14" t="s">
        <v>17</v>
      </c>
      <c r="K920" s="14" t="s">
        <v>17</v>
      </c>
      <c r="L920" s="14">
        <v>4.7</v>
      </c>
      <c r="M920" s="14">
        <v>6</v>
      </c>
      <c r="N920" s="14">
        <v>130</v>
      </c>
      <c r="O920" s="14">
        <v>845</v>
      </c>
      <c r="P920" s="14" t="s">
        <v>17</v>
      </c>
      <c r="Q920" s="14" t="s">
        <v>17</v>
      </c>
      <c r="R920" s="14" t="s">
        <v>17</v>
      </c>
      <c r="S920" s="14">
        <v>6.7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  <c r="Z920" s="14" t="s">
        <v>17</v>
      </c>
      <c r="AA920" s="14" t="s">
        <v>17</v>
      </c>
      <c r="AB920" s="14" t="s">
        <v>17</v>
      </c>
      <c r="AC920" s="14" t="s">
        <v>17</v>
      </c>
      <c r="AD920" s="14" t="s">
        <v>17</v>
      </c>
      <c r="AE920" s="14" t="s">
        <v>17</v>
      </c>
    </row>
    <row r="921" spans="1:31">
      <c r="A921" t="s">
        <v>109</v>
      </c>
      <c r="B921" t="s">
        <v>130</v>
      </c>
      <c r="C921" s="216" t="s">
        <v>223</v>
      </c>
      <c r="D921" s="216" t="s">
        <v>223</v>
      </c>
      <c r="E921">
        <v>1988</v>
      </c>
      <c r="F921">
        <v>2</v>
      </c>
      <c r="G921">
        <v>7</v>
      </c>
      <c r="H921">
        <v>60.98</v>
      </c>
      <c r="I921" t="s">
        <v>17</v>
      </c>
      <c r="J921" s="14" t="s">
        <v>17</v>
      </c>
      <c r="K921" s="14" t="s">
        <v>17</v>
      </c>
      <c r="L921" s="14">
        <v>4.5999999999999996</v>
      </c>
      <c r="M921" s="14">
        <v>18</v>
      </c>
      <c r="N921" s="14">
        <v>153</v>
      </c>
      <c r="O921" s="14">
        <v>810</v>
      </c>
      <c r="P921" s="14" t="s">
        <v>17</v>
      </c>
      <c r="Q921" s="14" t="s">
        <v>17</v>
      </c>
      <c r="R921" s="14" t="s">
        <v>17</v>
      </c>
      <c r="S921" s="14">
        <v>6.6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  <c r="Z921" s="14" t="s">
        <v>17</v>
      </c>
      <c r="AA921" s="14" t="s">
        <v>17</v>
      </c>
      <c r="AB921" s="14" t="s">
        <v>17</v>
      </c>
      <c r="AC921" s="14" t="s">
        <v>17</v>
      </c>
      <c r="AD921" s="14" t="s">
        <v>17</v>
      </c>
      <c r="AE921" s="14" t="s">
        <v>17</v>
      </c>
    </row>
    <row r="922" spans="1:31">
      <c r="A922" t="s">
        <v>109</v>
      </c>
      <c r="B922" t="s">
        <v>130</v>
      </c>
      <c r="C922" s="216" t="s">
        <v>223</v>
      </c>
      <c r="D922" s="216" t="s">
        <v>223</v>
      </c>
      <c r="E922">
        <v>1988</v>
      </c>
      <c r="F922">
        <v>2</v>
      </c>
      <c r="G922">
        <v>8</v>
      </c>
      <c r="H922">
        <v>62.92</v>
      </c>
      <c r="I922" t="s">
        <v>17</v>
      </c>
      <c r="J922" s="14" t="s">
        <v>17</v>
      </c>
      <c r="K922" s="14" t="s">
        <v>17</v>
      </c>
      <c r="L922" s="14">
        <v>4.9000000000000004</v>
      </c>
      <c r="M922" s="14">
        <v>5</v>
      </c>
      <c r="N922" s="14">
        <v>66</v>
      </c>
      <c r="O922" s="14">
        <v>783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  <c r="Z922" s="14" t="s">
        <v>17</v>
      </c>
      <c r="AA922" s="14" t="s">
        <v>17</v>
      </c>
      <c r="AB922" s="14" t="s">
        <v>17</v>
      </c>
      <c r="AC922" s="14" t="s">
        <v>17</v>
      </c>
      <c r="AD922" s="14" t="s">
        <v>17</v>
      </c>
      <c r="AE922" s="14" t="s">
        <v>17</v>
      </c>
    </row>
    <row r="923" spans="1:31">
      <c r="A923" t="s">
        <v>109</v>
      </c>
      <c r="B923" t="s">
        <v>130</v>
      </c>
      <c r="C923" s="216" t="s">
        <v>223</v>
      </c>
      <c r="D923" s="216" t="s">
        <v>223</v>
      </c>
      <c r="E923">
        <v>1988</v>
      </c>
      <c r="F923">
        <v>2</v>
      </c>
      <c r="G923">
        <v>9</v>
      </c>
      <c r="H923">
        <v>65.34</v>
      </c>
      <c r="I923" t="s">
        <v>17</v>
      </c>
      <c r="J923" s="14" t="s">
        <v>17</v>
      </c>
      <c r="K923" s="14" t="s">
        <v>17</v>
      </c>
      <c r="L923" s="14">
        <v>4.7</v>
      </c>
      <c r="M923" s="14">
        <v>9</v>
      </c>
      <c r="N923" s="14">
        <v>130</v>
      </c>
      <c r="O923" s="14">
        <v>814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  <c r="Z923" s="14" t="s">
        <v>17</v>
      </c>
      <c r="AA923" s="14" t="s">
        <v>17</v>
      </c>
      <c r="AB923" s="14" t="s">
        <v>17</v>
      </c>
      <c r="AC923" s="14" t="s">
        <v>17</v>
      </c>
      <c r="AD923" s="14" t="s">
        <v>17</v>
      </c>
      <c r="AE923" s="14" t="s">
        <v>17</v>
      </c>
    </row>
    <row r="924" spans="1:31">
      <c r="A924" t="s">
        <v>109</v>
      </c>
      <c r="B924" t="s">
        <v>130</v>
      </c>
      <c r="C924" s="216" t="s">
        <v>223</v>
      </c>
      <c r="D924" s="216" t="s">
        <v>223</v>
      </c>
      <c r="E924">
        <v>1988</v>
      </c>
      <c r="F924">
        <v>2</v>
      </c>
      <c r="G924">
        <v>10</v>
      </c>
      <c r="H924">
        <v>56.75</v>
      </c>
      <c r="I924" t="s">
        <v>17</v>
      </c>
      <c r="J924" s="14" t="s">
        <v>17</v>
      </c>
      <c r="K924" s="14" t="s">
        <v>17</v>
      </c>
      <c r="L924" s="14">
        <v>4.8</v>
      </c>
      <c r="M924" s="14">
        <v>6</v>
      </c>
      <c r="N924" s="14">
        <v>160</v>
      </c>
      <c r="O924" s="14">
        <v>709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  <c r="Z924" s="14" t="s">
        <v>17</v>
      </c>
      <c r="AA924" s="14" t="s">
        <v>17</v>
      </c>
      <c r="AB924" s="14" t="s">
        <v>17</v>
      </c>
      <c r="AC924" s="14" t="s">
        <v>17</v>
      </c>
      <c r="AD924" s="14" t="s">
        <v>17</v>
      </c>
      <c r="AE924" s="14" t="s">
        <v>17</v>
      </c>
    </row>
    <row r="925" spans="1:31">
      <c r="A925" t="s">
        <v>109</v>
      </c>
      <c r="B925" t="s">
        <v>130</v>
      </c>
      <c r="C925" s="216" t="s">
        <v>223</v>
      </c>
      <c r="D925" s="216" t="s">
        <v>223</v>
      </c>
      <c r="E925">
        <v>1988</v>
      </c>
      <c r="F925">
        <v>2</v>
      </c>
      <c r="G925">
        <v>11</v>
      </c>
      <c r="H925">
        <v>57.11</v>
      </c>
      <c r="I925" t="s">
        <v>17</v>
      </c>
      <c r="J925" s="14" t="s">
        <v>17</v>
      </c>
      <c r="K925" s="14" t="s">
        <v>17</v>
      </c>
      <c r="L925" s="14">
        <v>4.9000000000000004</v>
      </c>
      <c r="M925" s="14">
        <v>7</v>
      </c>
      <c r="N925" s="14">
        <v>115</v>
      </c>
      <c r="O925" s="14">
        <v>713</v>
      </c>
      <c r="P925" s="14" t="s">
        <v>17</v>
      </c>
      <c r="Q925" s="14" t="s">
        <v>17</v>
      </c>
      <c r="R925" s="14" t="s">
        <v>17</v>
      </c>
      <c r="S925" s="14">
        <v>6.8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  <c r="Z925" s="14" t="s">
        <v>17</v>
      </c>
      <c r="AA925" s="14" t="s">
        <v>17</v>
      </c>
      <c r="AB925" s="14" t="s">
        <v>17</v>
      </c>
      <c r="AC925" s="14" t="s">
        <v>17</v>
      </c>
      <c r="AD925" s="14" t="s">
        <v>17</v>
      </c>
      <c r="AE925" s="14" t="s">
        <v>17</v>
      </c>
    </row>
    <row r="926" spans="1:31">
      <c r="A926" t="s">
        <v>109</v>
      </c>
      <c r="B926" t="s">
        <v>130</v>
      </c>
      <c r="C926" s="216" t="s">
        <v>223</v>
      </c>
      <c r="D926" s="216" t="s">
        <v>223</v>
      </c>
      <c r="E926">
        <v>1988</v>
      </c>
      <c r="F926">
        <v>2</v>
      </c>
      <c r="G926">
        <v>12</v>
      </c>
      <c r="H926">
        <v>70.66</v>
      </c>
      <c r="I926" t="s">
        <v>17</v>
      </c>
      <c r="J926" s="14" t="s">
        <v>17</v>
      </c>
      <c r="K926" s="14" t="s">
        <v>17</v>
      </c>
      <c r="L926" s="14">
        <v>4.7</v>
      </c>
      <c r="M926" s="14">
        <v>9</v>
      </c>
      <c r="N926" s="14">
        <v>211</v>
      </c>
      <c r="O926" s="14">
        <v>702</v>
      </c>
      <c r="P926" s="14" t="s">
        <v>17</v>
      </c>
      <c r="Q926" s="14" t="s">
        <v>17</v>
      </c>
      <c r="R926" s="14" t="s">
        <v>17</v>
      </c>
      <c r="S926" s="14">
        <v>6.7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  <c r="Z926" s="14" t="s">
        <v>17</v>
      </c>
      <c r="AA926" s="14" t="s">
        <v>17</v>
      </c>
      <c r="AB926" s="14" t="s">
        <v>17</v>
      </c>
      <c r="AC926" s="14" t="s">
        <v>17</v>
      </c>
      <c r="AD926" s="14" t="s">
        <v>17</v>
      </c>
      <c r="AE926" s="14" t="s">
        <v>17</v>
      </c>
    </row>
    <row r="927" spans="1:31">
      <c r="A927" t="s">
        <v>109</v>
      </c>
      <c r="B927" t="s">
        <v>130</v>
      </c>
      <c r="C927" s="216" t="s">
        <v>223</v>
      </c>
      <c r="D927" s="216" t="s">
        <v>223</v>
      </c>
      <c r="E927">
        <v>1988</v>
      </c>
      <c r="F927">
        <v>2</v>
      </c>
      <c r="G927">
        <v>13</v>
      </c>
      <c r="H927">
        <v>68.489999999999995</v>
      </c>
      <c r="I927" t="s">
        <v>17</v>
      </c>
      <c r="J927" s="14" t="s">
        <v>17</v>
      </c>
      <c r="K927" s="14" t="s">
        <v>17</v>
      </c>
      <c r="L927" s="14">
        <v>4.5999999999999996</v>
      </c>
      <c r="M927" s="14">
        <v>30</v>
      </c>
      <c r="N927" s="14">
        <v>236</v>
      </c>
      <c r="O927" s="14">
        <v>768</v>
      </c>
      <c r="P927" s="14" t="s">
        <v>17</v>
      </c>
      <c r="Q927" s="14" t="s">
        <v>17</v>
      </c>
      <c r="R927" s="14" t="s">
        <v>17</v>
      </c>
      <c r="S927" s="14">
        <v>6.6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  <c r="Z927" s="14" t="s">
        <v>17</v>
      </c>
      <c r="AA927" s="14" t="s">
        <v>17</v>
      </c>
      <c r="AB927" s="14" t="s">
        <v>17</v>
      </c>
      <c r="AC927" s="14" t="s">
        <v>17</v>
      </c>
      <c r="AD927" s="14" t="s">
        <v>17</v>
      </c>
      <c r="AE927" s="14" t="s">
        <v>17</v>
      </c>
    </row>
    <row r="928" spans="1:31">
      <c r="A928" t="s">
        <v>109</v>
      </c>
      <c r="B928" t="s">
        <v>130</v>
      </c>
      <c r="C928" s="216" t="s">
        <v>223</v>
      </c>
      <c r="D928" s="216" t="s">
        <v>223</v>
      </c>
      <c r="E928">
        <v>1988</v>
      </c>
      <c r="F928">
        <v>2</v>
      </c>
      <c r="G928">
        <v>14</v>
      </c>
      <c r="H928">
        <v>69.819999999999993</v>
      </c>
      <c r="I928" t="s">
        <v>17</v>
      </c>
      <c r="J928" s="14" t="s">
        <v>17</v>
      </c>
      <c r="K928" s="14" t="s">
        <v>17</v>
      </c>
      <c r="L928" s="14">
        <v>4.7</v>
      </c>
      <c r="M928" s="14">
        <v>11</v>
      </c>
      <c r="N928" s="14">
        <v>151</v>
      </c>
      <c r="O928" s="14">
        <v>806</v>
      </c>
      <c r="P928" s="14" t="s">
        <v>17</v>
      </c>
      <c r="Q928" s="14" t="s">
        <v>17</v>
      </c>
      <c r="R928" s="14" t="s">
        <v>17</v>
      </c>
      <c r="S928" s="14">
        <v>6.8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  <c r="Z928" s="14" t="s">
        <v>17</v>
      </c>
      <c r="AA928" s="14" t="s">
        <v>17</v>
      </c>
      <c r="AB928" s="14" t="s">
        <v>17</v>
      </c>
      <c r="AC928" s="14" t="s">
        <v>17</v>
      </c>
      <c r="AD928" s="14" t="s">
        <v>17</v>
      </c>
      <c r="AE928" s="14" t="s">
        <v>17</v>
      </c>
    </row>
    <row r="929" spans="1:31">
      <c r="A929" t="s">
        <v>109</v>
      </c>
      <c r="B929" t="s">
        <v>130</v>
      </c>
      <c r="C929" s="216" t="s">
        <v>223</v>
      </c>
      <c r="D929" s="216" t="s">
        <v>223</v>
      </c>
      <c r="E929">
        <v>1988</v>
      </c>
      <c r="F929">
        <v>3</v>
      </c>
      <c r="G929">
        <v>1</v>
      </c>
      <c r="H929">
        <v>29.64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10</v>
      </c>
      <c r="N929" s="14">
        <v>70</v>
      </c>
      <c r="O929" s="14">
        <v>660</v>
      </c>
      <c r="P929" s="14" t="s">
        <v>17</v>
      </c>
      <c r="Q929" s="14" t="s">
        <v>17</v>
      </c>
      <c r="R929" s="14" t="s">
        <v>17</v>
      </c>
      <c r="S929" s="14">
        <v>6.9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  <c r="Z929" s="14" t="s">
        <v>17</v>
      </c>
      <c r="AA929" s="14" t="s">
        <v>17</v>
      </c>
      <c r="AB929" s="14" t="s">
        <v>17</v>
      </c>
      <c r="AC929" s="14" t="s">
        <v>17</v>
      </c>
      <c r="AD929" s="14" t="s">
        <v>17</v>
      </c>
      <c r="AE929" s="14" t="s">
        <v>17</v>
      </c>
    </row>
    <row r="930" spans="1:31">
      <c r="A930" t="s">
        <v>109</v>
      </c>
      <c r="B930" t="s">
        <v>130</v>
      </c>
      <c r="C930" s="216" t="s">
        <v>223</v>
      </c>
      <c r="D930" s="216" t="s">
        <v>223</v>
      </c>
      <c r="E930">
        <v>1988</v>
      </c>
      <c r="F930">
        <v>3</v>
      </c>
      <c r="G930">
        <v>2</v>
      </c>
      <c r="H930">
        <v>27.1</v>
      </c>
      <c r="I930" t="s">
        <v>17</v>
      </c>
      <c r="J930" s="14" t="s">
        <v>17</v>
      </c>
      <c r="K930" s="14" t="s">
        <v>17</v>
      </c>
      <c r="L930" s="14">
        <v>5</v>
      </c>
      <c r="M930" s="14">
        <v>4</v>
      </c>
      <c r="N930" s="14">
        <v>110</v>
      </c>
      <c r="O930" s="14">
        <v>705</v>
      </c>
      <c r="P930" s="14" t="s">
        <v>17</v>
      </c>
      <c r="Q930" s="14" t="s">
        <v>17</v>
      </c>
      <c r="R930" s="14" t="s">
        <v>17</v>
      </c>
      <c r="S930" s="14">
        <v>6.8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  <c r="Z930" s="14" t="s">
        <v>17</v>
      </c>
      <c r="AA930" s="14" t="s">
        <v>17</v>
      </c>
      <c r="AB930" s="14" t="s">
        <v>17</v>
      </c>
      <c r="AC930" s="14" t="s">
        <v>17</v>
      </c>
      <c r="AD930" s="14" t="s">
        <v>17</v>
      </c>
      <c r="AE930" s="14" t="s">
        <v>17</v>
      </c>
    </row>
    <row r="931" spans="1:31">
      <c r="A931" t="s">
        <v>109</v>
      </c>
      <c r="B931" t="s">
        <v>130</v>
      </c>
      <c r="C931" s="216" t="s">
        <v>223</v>
      </c>
      <c r="D931" s="216" t="s">
        <v>223</v>
      </c>
      <c r="E931">
        <v>1988</v>
      </c>
      <c r="F931">
        <v>3</v>
      </c>
      <c r="G931">
        <v>3</v>
      </c>
      <c r="H931">
        <v>45.37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8</v>
      </c>
      <c r="N931" s="14">
        <v>207</v>
      </c>
      <c r="O931" s="14">
        <v>853</v>
      </c>
      <c r="P931" s="14" t="s">
        <v>17</v>
      </c>
      <c r="Q931" s="14" t="s">
        <v>17</v>
      </c>
      <c r="R931" s="14" t="s">
        <v>17</v>
      </c>
      <c r="S931" s="14">
        <v>6.7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  <c r="Z931" s="14" t="s">
        <v>17</v>
      </c>
      <c r="AA931" s="14" t="s">
        <v>17</v>
      </c>
      <c r="AB931" s="14" t="s">
        <v>17</v>
      </c>
      <c r="AC931" s="14" t="s">
        <v>17</v>
      </c>
      <c r="AD931" s="14" t="s">
        <v>17</v>
      </c>
      <c r="AE931" s="14" t="s">
        <v>17</v>
      </c>
    </row>
    <row r="932" spans="1:31">
      <c r="A932" t="s">
        <v>109</v>
      </c>
      <c r="B932" t="s">
        <v>130</v>
      </c>
      <c r="C932" s="216" t="s">
        <v>223</v>
      </c>
      <c r="D932" s="216" t="s">
        <v>223</v>
      </c>
      <c r="E932">
        <v>1988</v>
      </c>
      <c r="F932">
        <v>3</v>
      </c>
      <c r="G932">
        <v>4</v>
      </c>
      <c r="H932">
        <v>65.7</v>
      </c>
      <c r="I932" t="s">
        <v>17</v>
      </c>
      <c r="J932" s="14" t="s">
        <v>17</v>
      </c>
      <c r="K932" s="14" t="s">
        <v>17</v>
      </c>
      <c r="L932" s="14">
        <v>4.9000000000000004</v>
      </c>
      <c r="M932" s="14">
        <v>7</v>
      </c>
      <c r="N932" s="14">
        <v>130</v>
      </c>
      <c r="O932" s="14">
        <v>790</v>
      </c>
      <c r="P932" s="14" t="s">
        <v>17</v>
      </c>
      <c r="Q932" s="14" t="s">
        <v>17</v>
      </c>
      <c r="R932" s="14" t="s">
        <v>17</v>
      </c>
      <c r="S932" s="14">
        <v>6.9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  <c r="Z932" s="14" t="s">
        <v>17</v>
      </c>
      <c r="AA932" s="14" t="s">
        <v>17</v>
      </c>
      <c r="AB932" s="14" t="s">
        <v>17</v>
      </c>
      <c r="AC932" s="14" t="s">
        <v>17</v>
      </c>
      <c r="AD932" s="14" t="s">
        <v>17</v>
      </c>
      <c r="AE932" s="14" t="s">
        <v>17</v>
      </c>
    </row>
    <row r="933" spans="1:31">
      <c r="A933" t="s">
        <v>109</v>
      </c>
      <c r="B933" t="s">
        <v>130</v>
      </c>
      <c r="C933" s="216" t="s">
        <v>223</v>
      </c>
      <c r="D933" s="216" t="s">
        <v>223</v>
      </c>
      <c r="E933">
        <v>1988</v>
      </c>
      <c r="F933">
        <v>3</v>
      </c>
      <c r="G933">
        <v>5</v>
      </c>
      <c r="H933">
        <v>61.23</v>
      </c>
      <c r="I933" t="s">
        <v>17</v>
      </c>
      <c r="J933" s="14" t="s">
        <v>17</v>
      </c>
      <c r="K933" s="14" t="s">
        <v>17</v>
      </c>
      <c r="L933" s="14">
        <v>5</v>
      </c>
      <c r="M933" s="14">
        <v>6</v>
      </c>
      <c r="N933" s="14">
        <v>179</v>
      </c>
      <c r="O933" s="14">
        <v>770</v>
      </c>
      <c r="P933" s="14" t="s">
        <v>17</v>
      </c>
      <c r="Q933" s="14" t="s">
        <v>17</v>
      </c>
      <c r="R933" s="14" t="s">
        <v>17</v>
      </c>
      <c r="S933" s="14">
        <v>6.7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  <c r="Z933" s="14" t="s">
        <v>17</v>
      </c>
      <c r="AA933" s="14" t="s">
        <v>17</v>
      </c>
      <c r="AB933" s="14" t="s">
        <v>17</v>
      </c>
      <c r="AC933" s="14" t="s">
        <v>17</v>
      </c>
      <c r="AD933" s="14" t="s">
        <v>17</v>
      </c>
      <c r="AE933" s="14" t="s">
        <v>17</v>
      </c>
    </row>
    <row r="934" spans="1:31">
      <c r="A934" t="s">
        <v>109</v>
      </c>
      <c r="B934" t="s">
        <v>130</v>
      </c>
      <c r="C934" s="216" t="s">
        <v>223</v>
      </c>
      <c r="D934" s="216" t="s">
        <v>223</v>
      </c>
      <c r="E934">
        <v>1988</v>
      </c>
      <c r="F934">
        <v>3</v>
      </c>
      <c r="G934">
        <v>6</v>
      </c>
      <c r="H934">
        <v>67.760000000000005</v>
      </c>
      <c r="I934" t="s">
        <v>17</v>
      </c>
      <c r="J934" s="14" t="s">
        <v>17</v>
      </c>
      <c r="K934" s="14" t="s">
        <v>17</v>
      </c>
      <c r="L934" s="14">
        <v>4.8</v>
      </c>
      <c r="M934" s="14">
        <v>8</v>
      </c>
      <c r="N934" s="14">
        <v>144</v>
      </c>
      <c r="O934" s="14">
        <v>832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  <c r="Z934" s="14" t="s">
        <v>17</v>
      </c>
      <c r="AA934" s="14" t="s">
        <v>17</v>
      </c>
      <c r="AB934" s="14" t="s">
        <v>17</v>
      </c>
      <c r="AC934" s="14" t="s">
        <v>17</v>
      </c>
      <c r="AD934" s="14" t="s">
        <v>17</v>
      </c>
      <c r="AE934" s="14" t="s">
        <v>17</v>
      </c>
    </row>
    <row r="935" spans="1:31">
      <c r="A935" t="s">
        <v>109</v>
      </c>
      <c r="B935" t="s">
        <v>130</v>
      </c>
      <c r="C935" s="216" t="s">
        <v>223</v>
      </c>
      <c r="D935" s="216" t="s">
        <v>223</v>
      </c>
      <c r="E935">
        <v>1988</v>
      </c>
      <c r="F935">
        <v>3</v>
      </c>
      <c r="G935">
        <v>7</v>
      </c>
      <c r="H935">
        <v>60.38</v>
      </c>
      <c r="I935" t="s">
        <v>17</v>
      </c>
      <c r="J935" s="14" t="s">
        <v>17</v>
      </c>
      <c r="K935" s="14" t="s">
        <v>17</v>
      </c>
      <c r="L935" s="14">
        <v>4.7</v>
      </c>
      <c r="M935" s="14">
        <v>14</v>
      </c>
      <c r="N935" s="14">
        <v>130</v>
      </c>
      <c r="O935" s="14">
        <v>696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  <c r="Z935" s="14" t="s">
        <v>17</v>
      </c>
      <c r="AA935" s="14" t="s">
        <v>17</v>
      </c>
      <c r="AB935" s="14" t="s">
        <v>17</v>
      </c>
      <c r="AC935" s="14" t="s">
        <v>17</v>
      </c>
      <c r="AD935" s="14" t="s">
        <v>17</v>
      </c>
      <c r="AE935" s="14" t="s">
        <v>17</v>
      </c>
    </row>
    <row r="936" spans="1:31">
      <c r="A936" t="s">
        <v>109</v>
      </c>
      <c r="B936" t="s">
        <v>130</v>
      </c>
      <c r="C936" s="216" t="s">
        <v>223</v>
      </c>
      <c r="D936" s="216" t="s">
        <v>223</v>
      </c>
      <c r="E936">
        <v>1988</v>
      </c>
      <c r="F936">
        <v>3</v>
      </c>
      <c r="G936">
        <v>8</v>
      </c>
      <c r="H936">
        <v>66.430000000000007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5</v>
      </c>
      <c r="N936" s="14">
        <v>128</v>
      </c>
      <c r="O936" s="14">
        <v>901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  <c r="Z936" s="14" t="s">
        <v>17</v>
      </c>
      <c r="AA936" s="14" t="s">
        <v>17</v>
      </c>
      <c r="AB936" s="14" t="s">
        <v>17</v>
      </c>
      <c r="AC936" s="14" t="s">
        <v>17</v>
      </c>
      <c r="AD936" s="14" t="s">
        <v>17</v>
      </c>
      <c r="AE936" s="14" t="s">
        <v>17</v>
      </c>
    </row>
    <row r="937" spans="1:31">
      <c r="A937" t="s">
        <v>109</v>
      </c>
      <c r="B937" t="s">
        <v>130</v>
      </c>
      <c r="C937" s="216" t="s">
        <v>223</v>
      </c>
      <c r="D937" s="216" t="s">
        <v>223</v>
      </c>
      <c r="E937">
        <v>1988</v>
      </c>
      <c r="F937">
        <v>3</v>
      </c>
      <c r="G937">
        <v>9</v>
      </c>
      <c r="H937">
        <v>50.34</v>
      </c>
      <c r="I937" t="s">
        <v>17</v>
      </c>
      <c r="J937" s="14" t="s">
        <v>17</v>
      </c>
      <c r="K937" s="14" t="s">
        <v>17</v>
      </c>
      <c r="L937" s="14">
        <v>4.8</v>
      </c>
      <c r="M937" s="14">
        <v>8</v>
      </c>
      <c r="N937" s="14">
        <v>174</v>
      </c>
      <c r="O937" s="14">
        <v>818</v>
      </c>
      <c r="P937" s="14" t="s">
        <v>17</v>
      </c>
      <c r="Q937" s="14" t="s">
        <v>17</v>
      </c>
      <c r="R937" s="14" t="s">
        <v>17</v>
      </c>
      <c r="S937" s="14">
        <v>6.8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  <c r="Z937" s="14" t="s">
        <v>17</v>
      </c>
      <c r="AA937" s="14" t="s">
        <v>17</v>
      </c>
      <c r="AB937" s="14" t="s">
        <v>17</v>
      </c>
      <c r="AC937" s="14" t="s">
        <v>17</v>
      </c>
      <c r="AD937" s="14" t="s">
        <v>17</v>
      </c>
      <c r="AE937" s="14" t="s">
        <v>17</v>
      </c>
    </row>
    <row r="938" spans="1:31">
      <c r="A938" t="s">
        <v>109</v>
      </c>
      <c r="B938" t="s">
        <v>130</v>
      </c>
      <c r="C938" s="216" t="s">
        <v>223</v>
      </c>
      <c r="D938" s="216" t="s">
        <v>223</v>
      </c>
      <c r="E938">
        <v>1988</v>
      </c>
      <c r="F938">
        <v>3</v>
      </c>
      <c r="G938">
        <v>10</v>
      </c>
      <c r="H938">
        <v>65.58</v>
      </c>
      <c r="I938" t="s">
        <v>17</v>
      </c>
      <c r="J938" s="14" t="s">
        <v>17</v>
      </c>
      <c r="K938" s="14" t="s">
        <v>17</v>
      </c>
      <c r="L938" s="14">
        <v>4.7</v>
      </c>
      <c r="M938" s="14">
        <v>6</v>
      </c>
      <c r="N938" s="14">
        <v>132</v>
      </c>
      <c r="O938" s="14">
        <v>886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  <c r="Z938" s="14" t="s">
        <v>17</v>
      </c>
      <c r="AA938" s="14" t="s">
        <v>17</v>
      </c>
      <c r="AB938" s="14" t="s">
        <v>17</v>
      </c>
      <c r="AC938" s="14" t="s">
        <v>17</v>
      </c>
      <c r="AD938" s="14" t="s">
        <v>17</v>
      </c>
      <c r="AE938" s="14" t="s">
        <v>17</v>
      </c>
    </row>
    <row r="939" spans="1:31">
      <c r="A939" t="s">
        <v>109</v>
      </c>
      <c r="B939" t="s">
        <v>130</v>
      </c>
      <c r="C939" s="216" t="s">
        <v>223</v>
      </c>
      <c r="D939" s="216" t="s">
        <v>223</v>
      </c>
      <c r="E939">
        <v>1988</v>
      </c>
      <c r="F939">
        <v>3</v>
      </c>
      <c r="G939">
        <v>11</v>
      </c>
      <c r="H939">
        <v>67.03</v>
      </c>
      <c r="I939" t="s">
        <v>17</v>
      </c>
      <c r="J939" s="14" t="s">
        <v>17</v>
      </c>
      <c r="K939" s="14" t="s">
        <v>17</v>
      </c>
      <c r="L939" s="14">
        <v>4.5999999999999996</v>
      </c>
      <c r="M939" s="14">
        <v>14</v>
      </c>
      <c r="N939" s="14">
        <v>217</v>
      </c>
      <c r="O939" s="14">
        <v>812</v>
      </c>
      <c r="P939" s="14" t="s">
        <v>17</v>
      </c>
      <c r="Q939" s="14" t="s">
        <v>17</v>
      </c>
      <c r="R939" s="14" t="s">
        <v>17</v>
      </c>
      <c r="S939" s="14">
        <v>6.7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  <c r="Z939" s="14" t="s">
        <v>17</v>
      </c>
      <c r="AA939" s="14" t="s">
        <v>17</v>
      </c>
      <c r="AB939" s="14" t="s">
        <v>17</v>
      </c>
      <c r="AC939" s="14" t="s">
        <v>17</v>
      </c>
      <c r="AD939" s="14" t="s">
        <v>17</v>
      </c>
      <c r="AE939" s="14" t="s">
        <v>17</v>
      </c>
    </row>
    <row r="940" spans="1:31">
      <c r="A940" t="s">
        <v>109</v>
      </c>
      <c r="B940" t="s">
        <v>130</v>
      </c>
      <c r="C940" s="216" t="s">
        <v>223</v>
      </c>
      <c r="D940" s="216" t="s">
        <v>223</v>
      </c>
      <c r="E940">
        <v>1988</v>
      </c>
      <c r="F940">
        <v>3</v>
      </c>
      <c r="G940">
        <v>12</v>
      </c>
      <c r="H940">
        <v>56.26</v>
      </c>
      <c r="I940" t="s">
        <v>17</v>
      </c>
      <c r="J940" s="14" t="s">
        <v>17</v>
      </c>
      <c r="K940" s="14" t="s">
        <v>17</v>
      </c>
      <c r="L940" s="14">
        <v>4.8</v>
      </c>
      <c r="M940" s="14">
        <v>9</v>
      </c>
      <c r="N940" s="14">
        <v>174</v>
      </c>
      <c r="O940" s="14">
        <v>705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  <c r="Z940" s="14" t="s">
        <v>17</v>
      </c>
      <c r="AA940" s="14" t="s">
        <v>17</v>
      </c>
      <c r="AB940" s="14" t="s">
        <v>17</v>
      </c>
      <c r="AC940" s="14" t="s">
        <v>17</v>
      </c>
      <c r="AD940" s="14" t="s">
        <v>17</v>
      </c>
      <c r="AE940" s="14" t="s">
        <v>17</v>
      </c>
    </row>
    <row r="941" spans="1:31">
      <c r="A941" t="s">
        <v>109</v>
      </c>
      <c r="B941" t="s">
        <v>130</v>
      </c>
      <c r="C941" s="216" t="s">
        <v>223</v>
      </c>
      <c r="D941" s="216" t="s">
        <v>223</v>
      </c>
      <c r="E941">
        <v>1988</v>
      </c>
      <c r="F941">
        <v>3</v>
      </c>
      <c r="G941">
        <v>13</v>
      </c>
      <c r="H941">
        <v>67.52</v>
      </c>
      <c r="I941" t="s">
        <v>17</v>
      </c>
      <c r="J941" s="14" t="s">
        <v>17</v>
      </c>
      <c r="K941" s="14" t="s">
        <v>17</v>
      </c>
      <c r="L941" s="14">
        <v>4.7</v>
      </c>
      <c r="M941" s="14">
        <v>8</v>
      </c>
      <c r="N941" s="14">
        <v>224</v>
      </c>
      <c r="O941" s="14">
        <v>942</v>
      </c>
      <c r="P941" s="14" t="s">
        <v>17</v>
      </c>
      <c r="Q941" s="14" t="s">
        <v>17</v>
      </c>
      <c r="R941" s="14" t="s">
        <v>17</v>
      </c>
      <c r="S941" s="14">
        <v>6.8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  <c r="Z941" s="14" t="s">
        <v>17</v>
      </c>
      <c r="AA941" s="14" t="s">
        <v>17</v>
      </c>
      <c r="AB941" s="14" t="s">
        <v>17</v>
      </c>
      <c r="AC941" s="14" t="s">
        <v>17</v>
      </c>
      <c r="AD941" s="14" t="s">
        <v>17</v>
      </c>
      <c r="AE941" s="14" t="s">
        <v>17</v>
      </c>
    </row>
    <row r="942" spans="1:31">
      <c r="A942" t="s">
        <v>109</v>
      </c>
      <c r="B942" t="s">
        <v>130</v>
      </c>
      <c r="C942" s="216" t="s">
        <v>223</v>
      </c>
      <c r="D942" s="216" t="s">
        <v>223</v>
      </c>
      <c r="E942">
        <v>1988</v>
      </c>
      <c r="F942">
        <v>3</v>
      </c>
      <c r="G942">
        <v>14</v>
      </c>
      <c r="H942">
        <v>54.81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7</v>
      </c>
      <c r="N942" s="14">
        <v>91</v>
      </c>
      <c r="O942" s="14">
        <v>654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  <c r="Z942" s="14" t="s">
        <v>17</v>
      </c>
      <c r="AA942" s="14" t="s">
        <v>17</v>
      </c>
      <c r="AB942" s="14" t="s">
        <v>17</v>
      </c>
      <c r="AC942" s="14" t="s">
        <v>17</v>
      </c>
      <c r="AD942" s="14" t="s">
        <v>17</v>
      </c>
      <c r="AE942" s="14" t="s">
        <v>17</v>
      </c>
    </row>
    <row r="943" spans="1:31">
      <c r="A943" t="s">
        <v>109</v>
      </c>
      <c r="B943" t="s">
        <v>130</v>
      </c>
      <c r="C943" s="216" t="s">
        <v>223</v>
      </c>
      <c r="D943" s="216" t="s">
        <v>223</v>
      </c>
      <c r="E943">
        <v>1988</v>
      </c>
      <c r="F943">
        <v>4</v>
      </c>
      <c r="G943">
        <v>1</v>
      </c>
      <c r="H943">
        <v>32.31</v>
      </c>
      <c r="I943" t="s">
        <v>17</v>
      </c>
      <c r="J943" s="14" t="s">
        <v>17</v>
      </c>
      <c r="K943" s="14" t="s">
        <v>17</v>
      </c>
      <c r="L943" s="14">
        <v>4.8</v>
      </c>
      <c r="M943" s="14">
        <v>8</v>
      </c>
      <c r="N943" s="14">
        <v>85</v>
      </c>
      <c r="O943" s="14">
        <v>732</v>
      </c>
      <c r="P943" s="14" t="s">
        <v>17</v>
      </c>
      <c r="Q943" s="14" t="s">
        <v>17</v>
      </c>
      <c r="R943" s="14" t="s">
        <v>17</v>
      </c>
      <c r="S943" s="14">
        <v>6.9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  <c r="Z943" s="14" t="s">
        <v>17</v>
      </c>
      <c r="AA943" s="14" t="s">
        <v>17</v>
      </c>
      <c r="AB943" s="14" t="s">
        <v>17</v>
      </c>
      <c r="AC943" s="14" t="s">
        <v>17</v>
      </c>
      <c r="AD943" s="14" t="s">
        <v>17</v>
      </c>
      <c r="AE943" s="14" t="s">
        <v>17</v>
      </c>
    </row>
    <row r="944" spans="1:31">
      <c r="A944" t="s">
        <v>109</v>
      </c>
      <c r="B944" t="s">
        <v>130</v>
      </c>
      <c r="C944" s="216" t="s">
        <v>223</v>
      </c>
      <c r="D944" s="216" t="s">
        <v>223</v>
      </c>
      <c r="E944">
        <v>1988</v>
      </c>
      <c r="F944">
        <v>4</v>
      </c>
      <c r="G944">
        <v>2</v>
      </c>
      <c r="H944">
        <v>30.25</v>
      </c>
      <c r="I944" t="s">
        <v>17</v>
      </c>
      <c r="J944" s="14" t="s">
        <v>17</v>
      </c>
      <c r="K944" s="14" t="s">
        <v>17</v>
      </c>
      <c r="L944" s="14">
        <v>5</v>
      </c>
      <c r="M944" s="14">
        <v>6</v>
      </c>
      <c r="N944" s="14">
        <v>160</v>
      </c>
      <c r="O944" s="14">
        <v>881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  <c r="Z944" s="14" t="s">
        <v>17</v>
      </c>
      <c r="AA944" s="14" t="s">
        <v>17</v>
      </c>
      <c r="AB944" s="14" t="s">
        <v>17</v>
      </c>
      <c r="AC944" s="14" t="s">
        <v>17</v>
      </c>
      <c r="AD944" s="14" t="s">
        <v>17</v>
      </c>
      <c r="AE944" s="14" t="s">
        <v>17</v>
      </c>
    </row>
    <row r="945" spans="1:31">
      <c r="A945" t="s">
        <v>109</v>
      </c>
      <c r="B945" t="s">
        <v>130</v>
      </c>
      <c r="C945" s="216" t="s">
        <v>223</v>
      </c>
      <c r="D945" s="216" t="s">
        <v>223</v>
      </c>
      <c r="E945">
        <v>1988</v>
      </c>
      <c r="F945">
        <v>4</v>
      </c>
      <c r="G945">
        <v>3</v>
      </c>
      <c r="H945">
        <v>45.86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9</v>
      </c>
      <c r="N945" s="14">
        <v>201</v>
      </c>
      <c r="O945" s="14">
        <v>996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  <c r="Z945" s="14" t="s">
        <v>17</v>
      </c>
      <c r="AA945" s="14" t="s">
        <v>17</v>
      </c>
      <c r="AB945" s="14" t="s">
        <v>17</v>
      </c>
      <c r="AC945" s="14" t="s">
        <v>17</v>
      </c>
      <c r="AD945" s="14" t="s">
        <v>17</v>
      </c>
      <c r="AE945" s="14" t="s">
        <v>17</v>
      </c>
    </row>
    <row r="946" spans="1:31">
      <c r="A946" t="s">
        <v>109</v>
      </c>
      <c r="B946" t="s">
        <v>130</v>
      </c>
      <c r="C946" s="216" t="s">
        <v>223</v>
      </c>
      <c r="D946" s="216" t="s">
        <v>223</v>
      </c>
      <c r="E946">
        <v>1988</v>
      </c>
      <c r="F946">
        <v>4</v>
      </c>
      <c r="G946">
        <v>4</v>
      </c>
      <c r="H946">
        <v>45.01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6</v>
      </c>
      <c r="N946" s="14">
        <v>178</v>
      </c>
      <c r="O946" s="14">
        <v>896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  <c r="Z946" s="14" t="s">
        <v>17</v>
      </c>
      <c r="AA946" s="14" t="s">
        <v>17</v>
      </c>
      <c r="AB946" s="14" t="s">
        <v>17</v>
      </c>
      <c r="AC946" s="14" t="s">
        <v>17</v>
      </c>
      <c r="AD946" s="14" t="s">
        <v>17</v>
      </c>
      <c r="AE946" s="14" t="s">
        <v>17</v>
      </c>
    </row>
    <row r="947" spans="1:31">
      <c r="A947" t="s">
        <v>109</v>
      </c>
      <c r="B947" t="s">
        <v>130</v>
      </c>
      <c r="C947" s="216" t="s">
        <v>223</v>
      </c>
      <c r="D947" s="216" t="s">
        <v>223</v>
      </c>
      <c r="E947">
        <v>1988</v>
      </c>
      <c r="F947">
        <v>4</v>
      </c>
      <c r="G947">
        <v>5</v>
      </c>
      <c r="H947">
        <v>63.4</v>
      </c>
      <c r="I947" t="s">
        <v>17</v>
      </c>
      <c r="J947" s="14" t="s">
        <v>17</v>
      </c>
      <c r="K947" s="14" t="s">
        <v>17</v>
      </c>
      <c r="L947" s="14">
        <v>4.7</v>
      </c>
      <c r="M947" s="14">
        <v>9</v>
      </c>
      <c r="N947" s="14">
        <v>229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6.8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  <c r="Z947" s="14" t="s">
        <v>17</v>
      </c>
      <c r="AA947" s="14" t="s">
        <v>17</v>
      </c>
      <c r="AB947" s="14" t="s">
        <v>17</v>
      </c>
      <c r="AC947" s="14" t="s">
        <v>17</v>
      </c>
      <c r="AD947" s="14" t="s">
        <v>17</v>
      </c>
      <c r="AE947" s="14" t="s">
        <v>17</v>
      </c>
    </row>
    <row r="948" spans="1:31">
      <c r="A948" t="s">
        <v>109</v>
      </c>
      <c r="B948" t="s">
        <v>130</v>
      </c>
      <c r="C948" s="216" t="s">
        <v>223</v>
      </c>
      <c r="D948" s="216" t="s">
        <v>223</v>
      </c>
      <c r="E948">
        <v>1988</v>
      </c>
      <c r="F948">
        <v>4</v>
      </c>
      <c r="G948">
        <v>6</v>
      </c>
      <c r="H948">
        <v>64.86</v>
      </c>
      <c r="I948" t="s">
        <v>17</v>
      </c>
      <c r="J948" s="14" t="s">
        <v>17</v>
      </c>
      <c r="K948" s="14" t="s">
        <v>17</v>
      </c>
      <c r="L948" s="14">
        <v>4.8</v>
      </c>
      <c r="M948" s="14">
        <v>9</v>
      </c>
      <c r="N948" s="14">
        <v>212</v>
      </c>
      <c r="O948" s="14">
        <v>1000</v>
      </c>
      <c r="P948" s="14" t="s">
        <v>17</v>
      </c>
      <c r="Q948" s="14" t="s">
        <v>17</v>
      </c>
      <c r="R948" s="14" t="s">
        <v>17</v>
      </c>
      <c r="S948" s="14">
        <v>6.9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  <c r="Z948" s="14" t="s">
        <v>17</v>
      </c>
      <c r="AA948" s="14" t="s">
        <v>17</v>
      </c>
      <c r="AB948" s="14" t="s">
        <v>17</v>
      </c>
      <c r="AC948" s="14" t="s">
        <v>17</v>
      </c>
      <c r="AD948" s="14" t="s">
        <v>17</v>
      </c>
      <c r="AE948" s="14" t="s">
        <v>17</v>
      </c>
    </row>
    <row r="949" spans="1:31">
      <c r="A949" t="s">
        <v>109</v>
      </c>
      <c r="B949" t="s">
        <v>130</v>
      </c>
      <c r="C949" s="216" t="s">
        <v>223</v>
      </c>
      <c r="D949" s="216" t="s">
        <v>223</v>
      </c>
      <c r="E949">
        <v>1988</v>
      </c>
      <c r="F949">
        <v>4</v>
      </c>
      <c r="G949">
        <v>7</v>
      </c>
      <c r="H949">
        <v>62.07</v>
      </c>
      <c r="I949" t="s">
        <v>17</v>
      </c>
      <c r="J949" s="14" t="s">
        <v>17</v>
      </c>
      <c r="K949" s="14" t="s">
        <v>17</v>
      </c>
      <c r="L949" s="14">
        <v>4.5999999999999996</v>
      </c>
      <c r="M949" s="14">
        <v>12</v>
      </c>
      <c r="N949" s="14">
        <v>161</v>
      </c>
      <c r="O949" s="14">
        <v>812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  <c r="Z949" s="14" t="s">
        <v>17</v>
      </c>
      <c r="AA949" s="14" t="s">
        <v>17</v>
      </c>
      <c r="AB949" s="14" t="s">
        <v>17</v>
      </c>
      <c r="AC949" s="14" t="s">
        <v>17</v>
      </c>
      <c r="AD949" s="14" t="s">
        <v>17</v>
      </c>
      <c r="AE949" s="14" t="s">
        <v>17</v>
      </c>
    </row>
    <row r="950" spans="1:31">
      <c r="A950" t="s">
        <v>109</v>
      </c>
      <c r="B950" t="s">
        <v>130</v>
      </c>
      <c r="C950" s="216" t="s">
        <v>223</v>
      </c>
      <c r="D950" s="216" t="s">
        <v>223</v>
      </c>
      <c r="E950">
        <v>1988</v>
      </c>
      <c r="F950">
        <v>4</v>
      </c>
      <c r="G950">
        <v>8</v>
      </c>
      <c r="H950">
        <v>61.47</v>
      </c>
      <c r="I950" t="s">
        <v>17</v>
      </c>
      <c r="J950" s="14" t="s">
        <v>17</v>
      </c>
      <c r="K950" s="14" t="s">
        <v>17</v>
      </c>
      <c r="L950" s="14">
        <v>4.7</v>
      </c>
      <c r="M950" s="14">
        <v>8</v>
      </c>
      <c r="N950" s="14">
        <v>117</v>
      </c>
      <c r="O950" s="14">
        <v>846</v>
      </c>
      <c r="P950" s="14" t="s">
        <v>17</v>
      </c>
      <c r="Q950" s="14" t="s">
        <v>17</v>
      </c>
      <c r="R950" s="14" t="s">
        <v>17</v>
      </c>
      <c r="S950" s="14">
        <v>6.8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  <c r="Z950" s="14" t="s">
        <v>17</v>
      </c>
      <c r="AA950" s="14" t="s">
        <v>17</v>
      </c>
      <c r="AB950" s="14" t="s">
        <v>17</v>
      </c>
      <c r="AC950" s="14" t="s">
        <v>17</v>
      </c>
      <c r="AD950" s="14" t="s">
        <v>17</v>
      </c>
      <c r="AE950" s="14" t="s">
        <v>17</v>
      </c>
    </row>
    <row r="951" spans="1:31">
      <c r="A951" t="s">
        <v>109</v>
      </c>
      <c r="B951" t="s">
        <v>130</v>
      </c>
      <c r="C951" s="216" t="s">
        <v>223</v>
      </c>
      <c r="D951" s="216" t="s">
        <v>223</v>
      </c>
      <c r="E951">
        <v>1988</v>
      </c>
      <c r="F951">
        <v>4</v>
      </c>
      <c r="G951">
        <v>9</v>
      </c>
      <c r="H951">
        <v>63.28</v>
      </c>
      <c r="I951" t="s">
        <v>17</v>
      </c>
      <c r="J951" s="14" t="s">
        <v>17</v>
      </c>
      <c r="K951" s="14" t="s">
        <v>17</v>
      </c>
      <c r="L951" s="14">
        <v>4.5999999999999996</v>
      </c>
      <c r="M951" s="14">
        <v>7</v>
      </c>
      <c r="N951" s="14">
        <v>146</v>
      </c>
      <c r="O951" s="14">
        <v>714</v>
      </c>
      <c r="P951" s="14" t="s">
        <v>17</v>
      </c>
      <c r="Q951" s="14" t="s">
        <v>17</v>
      </c>
      <c r="R951" s="14" t="s">
        <v>17</v>
      </c>
      <c r="S951" s="14">
        <v>6.7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  <c r="Z951" s="14" t="s">
        <v>17</v>
      </c>
      <c r="AA951" s="14" t="s">
        <v>17</v>
      </c>
      <c r="AB951" s="14" t="s">
        <v>17</v>
      </c>
      <c r="AC951" s="14" t="s">
        <v>17</v>
      </c>
      <c r="AD951" s="14" t="s">
        <v>17</v>
      </c>
      <c r="AE951" s="14" t="s">
        <v>17</v>
      </c>
    </row>
    <row r="952" spans="1:31">
      <c r="A952" t="s">
        <v>109</v>
      </c>
      <c r="B952" t="s">
        <v>130</v>
      </c>
      <c r="C952" s="216" t="s">
        <v>223</v>
      </c>
      <c r="D952" s="216" t="s">
        <v>223</v>
      </c>
      <c r="E952">
        <v>1988</v>
      </c>
      <c r="F952">
        <v>4</v>
      </c>
      <c r="G952">
        <v>10</v>
      </c>
      <c r="H952">
        <v>55.78</v>
      </c>
      <c r="I952" t="s">
        <v>17</v>
      </c>
      <c r="J952" s="14" t="s">
        <v>17</v>
      </c>
      <c r="K952" s="14" t="s">
        <v>17</v>
      </c>
      <c r="L952" s="14">
        <v>5</v>
      </c>
      <c r="M952" s="14">
        <v>8</v>
      </c>
      <c r="N952" s="14">
        <v>196</v>
      </c>
      <c r="O952" s="14">
        <v>931</v>
      </c>
      <c r="P952" s="14" t="s">
        <v>17</v>
      </c>
      <c r="Q952" s="14" t="s">
        <v>17</v>
      </c>
      <c r="R952" s="14" t="s">
        <v>17</v>
      </c>
      <c r="S952" s="14">
        <v>6.9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  <c r="Z952" s="14" t="s">
        <v>17</v>
      </c>
      <c r="AA952" s="14" t="s">
        <v>17</v>
      </c>
      <c r="AB952" s="14" t="s">
        <v>17</v>
      </c>
      <c r="AC952" s="14" t="s">
        <v>17</v>
      </c>
      <c r="AD952" s="14" t="s">
        <v>17</v>
      </c>
      <c r="AE952" s="14" t="s">
        <v>17</v>
      </c>
    </row>
    <row r="953" spans="1:31">
      <c r="A953" t="s">
        <v>109</v>
      </c>
      <c r="B953" t="s">
        <v>130</v>
      </c>
      <c r="C953" s="216" t="s">
        <v>223</v>
      </c>
      <c r="D953" s="216" t="s">
        <v>223</v>
      </c>
      <c r="E953">
        <v>1988</v>
      </c>
      <c r="F953">
        <v>4</v>
      </c>
      <c r="G953">
        <v>11</v>
      </c>
      <c r="H953">
        <v>54.69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9</v>
      </c>
      <c r="N953" s="14">
        <v>132</v>
      </c>
      <c r="O953" s="14">
        <v>612</v>
      </c>
      <c r="P953" s="14" t="s">
        <v>17</v>
      </c>
      <c r="Q953" s="14" t="s">
        <v>17</v>
      </c>
      <c r="R953" s="14" t="s">
        <v>17</v>
      </c>
      <c r="S953" s="14">
        <v>6.8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  <c r="Z953" s="14" t="s">
        <v>17</v>
      </c>
      <c r="AA953" s="14" t="s">
        <v>17</v>
      </c>
      <c r="AB953" s="14" t="s">
        <v>17</v>
      </c>
      <c r="AC953" s="14" t="s">
        <v>17</v>
      </c>
      <c r="AD953" s="14" t="s">
        <v>17</v>
      </c>
      <c r="AE953" s="14" t="s">
        <v>17</v>
      </c>
    </row>
    <row r="954" spans="1:31">
      <c r="A954" t="s">
        <v>109</v>
      </c>
      <c r="B954" t="s">
        <v>130</v>
      </c>
      <c r="C954" s="216" t="s">
        <v>223</v>
      </c>
      <c r="D954" s="216" t="s">
        <v>223</v>
      </c>
      <c r="E954">
        <v>1988</v>
      </c>
      <c r="F954">
        <v>4</v>
      </c>
      <c r="G954">
        <v>12</v>
      </c>
      <c r="H954">
        <v>58.93</v>
      </c>
      <c r="I954" t="s">
        <v>17</v>
      </c>
      <c r="J954" s="14" t="s">
        <v>17</v>
      </c>
      <c r="K954" s="14" t="s">
        <v>17</v>
      </c>
      <c r="L954" s="14">
        <v>4.8</v>
      </c>
      <c r="M954" s="14">
        <v>6</v>
      </c>
      <c r="N954" s="14">
        <v>105</v>
      </c>
      <c r="O954" s="14">
        <v>623</v>
      </c>
      <c r="P954" s="14" t="s">
        <v>17</v>
      </c>
      <c r="Q954" s="14" t="s">
        <v>17</v>
      </c>
      <c r="R954" s="14" t="s">
        <v>17</v>
      </c>
      <c r="S954" s="14">
        <v>6.9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  <c r="Z954" s="14" t="s">
        <v>17</v>
      </c>
      <c r="AA954" s="14" t="s">
        <v>17</v>
      </c>
      <c r="AB954" s="14" t="s">
        <v>17</v>
      </c>
      <c r="AC954" s="14" t="s">
        <v>17</v>
      </c>
      <c r="AD954" s="14" t="s">
        <v>17</v>
      </c>
      <c r="AE954" s="14" t="s">
        <v>17</v>
      </c>
    </row>
    <row r="955" spans="1:31">
      <c r="A955" t="s">
        <v>109</v>
      </c>
      <c r="B955" t="s">
        <v>130</v>
      </c>
      <c r="C955" s="216" t="s">
        <v>223</v>
      </c>
      <c r="D955" s="216" t="s">
        <v>223</v>
      </c>
      <c r="E955">
        <v>1988</v>
      </c>
      <c r="F955">
        <v>4</v>
      </c>
      <c r="G955">
        <v>13</v>
      </c>
      <c r="H955">
        <v>64.61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7</v>
      </c>
      <c r="N955" s="14">
        <v>213</v>
      </c>
      <c r="O955" s="14">
        <v>1000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  <c r="Z955" s="14" t="s">
        <v>17</v>
      </c>
      <c r="AA955" s="14" t="s">
        <v>17</v>
      </c>
      <c r="AB955" s="14" t="s">
        <v>17</v>
      </c>
      <c r="AC955" s="14" t="s">
        <v>17</v>
      </c>
      <c r="AD955" s="14" t="s">
        <v>17</v>
      </c>
      <c r="AE955" s="14" t="s">
        <v>17</v>
      </c>
    </row>
    <row r="956" spans="1:31">
      <c r="A956" t="s">
        <v>109</v>
      </c>
      <c r="B956" t="s">
        <v>130</v>
      </c>
      <c r="C956" s="216" t="s">
        <v>223</v>
      </c>
      <c r="D956" s="216" t="s">
        <v>223</v>
      </c>
      <c r="E956">
        <v>1988</v>
      </c>
      <c r="F956">
        <v>4</v>
      </c>
      <c r="G956">
        <v>14</v>
      </c>
      <c r="H956">
        <v>68</v>
      </c>
      <c r="I956" t="s">
        <v>17</v>
      </c>
      <c r="J956" s="14" t="s">
        <v>17</v>
      </c>
      <c r="K956" s="14" t="s">
        <v>17</v>
      </c>
      <c r="L956" s="14">
        <v>4.7</v>
      </c>
      <c r="M956" s="14">
        <v>6</v>
      </c>
      <c r="N956" s="14">
        <v>131</v>
      </c>
      <c r="O956" s="14">
        <v>768</v>
      </c>
      <c r="P956" s="14" t="s">
        <v>17</v>
      </c>
      <c r="Q956" s="14" t="s">
        <v>17</v>
      </c>
      <c r="R956" s="14" t="s">
        <v>17</v>
      </c>
      <c r="S956" s="14">
        <v>6.7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  <c r="Z956" s="14" t="s">
        <v>17</v>
      </c>
      <c r="AA956" s="14" t="s">
        <v>17</v>
      </c>
      <c r="AB956" s="14" t="s">
        <v>17</v>
      </c>
      <c r="AC956" s="14" t="s">
        <v>17</v>
      </c>
      <c r="AD956" s="14" t="s">
        <v>17</v>
      </c>
      <c r="AE956" s="14" t="s">
        <v>17</v>
      </c>
    </row>
    <row r="957" spans="1:31">
      <c r="A957" t="s">
        <v>109</v>
      </c>
      <c r="B957" t="s">
        <v>130</v>
      </c>
      <c r="C957" s="216" t="s">
        <v>223</v>
      </c>
      <c r="D957" s="216" t="s">
        <v>223</v>
      </c>
      <c r="E957">
        <v>1989</v>
      </c>
      <c r="F957">
        <v>1</v>
      </c>
      <c r="G957">
        <v>1</v>
      </c>
      <c r="H957">
        <v>14.28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  <c r="Z957" s="14" t="s">
        <v>17</v>
      </c>
      <c r="AA957" s="14" t="s">
        <v>17</v>
      </c>
      <c r="AB957" s="14" t="s">
        <v>17</v>
      </c>
      <c r="AC957" s="14" t="s">
        <v>17</v>
      </c>
      <c r="AD957" s="14" t="s">
        <v>17</v>
      </c>
      <c r="AE957" s="14" t="s">
        <v>17</v>
      </c>
    </row>
    <row r="958" spans="1:31">
      <c r="A958" t="s">
        <v>109</v>
      </c>
      <c r="B958" t="s">
        <v>130</v>
      </c>
      <c r="C958" s="216" t="s">
        <v>223</v>
      </c>
      <c r="D958" s="216" t="s">
        <v>223</v>
      </c>
      <c r="E958">
        <v>1989</v>
      </c>
      <c r="F958">
        <v>1</v>
      </c>
      <c r="G958">
        <v>2</v>
      </c>
      <c r="H958">
        <v>20.329999999999998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  <c r="Z958" s="14" t="s">
        <v>17</v>
      </c>
      <c r="AA958" s="14" t="s">
        <v>17</v>
      </c>
      <c r="AB958" s="14" t="s">
        <v>17</v>
      </c>
      <c r="AC958" s="14" t="s">
        <v>17</v>
      </c>
      <c r="AD958" s="14" t="s">
        <v>17</v>
      </c>
      <c r="AE958" s="14" t="s">
        <v>17</v>
      </c>
    </row>
    <row r="959" spans="1:31">
      <c r="A959" t="s">
        <v>109</v>
      </c>
      <c r="B959" t="s">
        <v>130</v>
      </c>
      <c r="C959" s="216" t="s">
        <v>223</v>
      </c>
      <c r="D959" s="216" t="s">
        <v>223</v>
      </c>
      <c r="E959">
        <v>1989</v>
      </c>
      <c r="F959">
        <v>1</v>
      </c>
      <c r="G959">
        <v>3</v>
      </c>
      <c r="H959">
        <v>28.92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  <c r="Z959" s="14" t="s">
        <v>17</v>
      </c>
      <c r="AA959" s="14" t="s">
        <v>17</v>
      </c>
      <c r="AB959" s="14" t="s">
        <v>17</v>
      </c>
      <c r="AC959" s="14" t="s">
        <v>17</v>
      </c>
      <c r="AD959" s="14" t="s">
        <v>17</v>
      </c>
      <c r="AE959" s="14" t="s">
        <v>17</v>
      </c>
    </row>
    <row r="960" spans="1:31">
      <c r="A960" t="s">
        <v>109</v>
      </c>
      <c r="B960" t="s">
        <v>130</v>
      </c>
      <c r="C960" s="216" t="s">
        <v>223</v>
      </c>
      <c r="D960" s="216" t="s">
        <v>223</v>
      </c>
      <c r="E960">
        <v>1989</v>
      </c>
      <c r="F960">
        <v>1</v>
      </c>
      <c r="G960">
        <v>4</v>
      </c>
      <c r="H960">
        <v>34.85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  <c r="Z960" s="14" t="s">
        <v>17</v>
      </c>
      <c r="AA960" s="14" t="s">
        <v>17</v>
      </c>
      <c r="AB960" s="14" t="s">
        <v>17</v>
      </c>
      <c r="AC960" s="14" t="s">
        <v>17</v>
      </c>
      <c r="AD960" s="14" t="s">
        <v>17</v>
      </c>
      <c r="AE960" s="14" t="s">
        <v>17</v>
      </c>
    </row>
    <row r="961" spans="1:31">
      <c r="A961" t="s">
        <v>109</v>
      </c>
      <c r="B961" t="s">
        <v>130</v>
      </c>
      <c r="C961" s="216" t="s">
        <v>223</v>
      </c>
      <c r="D961" s="216" t="s">
        <v>223</v>
      </c>
      <c r="E961">
        <v>1989</v>
      </c>
      <c r="F961">
        <v>1</v>
      </c>
      <c r="G961">
        <v>5</v>
      </c>
      <c r="H961">
        <v>39.32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  <c r="Z961" s="14" t="s">
        <v>17</v>
      </c>
      <c r="AA961" s="14" t="s">
        <v>17</v>
      </c>
      <c r="AB961" s="14" t="s">
        <v>17</v>
      </c>
      <c r="AC961" s="14" t="s">
        <v>17</v>
      </c>
      <c r="AD961" s="14" t="s">
        <v>17</v>
      </c>
      <c r="AE961" s="14" t="s">
        <v>17</v>
      </c>
    </row>
    <row r="962" spans="1:31">
      <c r="A962" t="s">
        <v>109</v>
      </c>
      <c r="B962" t="s">
        <v>130</v>
      </c>
      <c r="C962" s="216" t="s">
        <v>223</v>
      </c>
      <c r="D962" s="216" t="s">
        <v>223</v>
      </c>
      <c r="E962">
        <v>1989</v>
      </c>
      <c r="F962">
        <v>1</v>
      </c>
      <c r="G962">
        <v>6</v>
      </c>
      <c r="H962">
        <v>41.62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  <c r="Z962" s="14" t="s">
        <v>17</v>
      </c>
      <c r="AA962" s="14" t="s">
        <v>17</v>
      </c>
      <c r="AB962" s="14" t="s">
        <v>17</v>
      </c>
      <c r="AC962" s="14" t="s">
        <v>17</v>
      </c>
      <c r="AD962" s="14" t="s">
        <v>17</v>
      </c>
      <c r="AE962" s="14" t="s">
        <v>17</v>
      </c>
    </row>
    <row r="963" spans="1:31">
      <c r="A963" t="s">
        <v>109</v>
      </c>
      <c r="B963" t="s">
        <v>130</v>
      </c>
      <c r="C963" s="216" t="s">
        <v>223</v>
      </c>
      <c r="D963" s="216" t="s">
        <v>223</v>
      </c>
      <c r="E963">
        <v>1989</v>
      </c>
      <c r="F963">
        <v>1</v>
      </c>
      <c r="G963">
        <v>7</v>
      </c>
      <c r="H963">
        <v>40.049999999999997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  <c r="Z963" s="14" t="s">
        <v>17</v>
      </c>
      <c r="AA963" s="14" t="s">
        <v>17</v>
      </c>
      <c r="AB963" s="14" t="s">
        <v>17</v>
      </c>
      <c r="AC963" s="14" t="s">
        <v>17</v>
      </c>
      <c r="AD963" s="14" t="s">
        <v>17</v>
      </c>
      <c r="AE963" s="14" t="s">
        <v>17</v>
      </c>
    </row>
    <row r="964" spans="1:31">
      <c r="A964" t="s">
        <v>109</v>
      </c>
      <c r="B964" t="s">
        <v>130</v>
      </c>
      <c r="C964" s="216" t="s">
        <v>223</v>
      </c>
      <c r="D964" s="216" t="s">
        <v>223</v>
      </c>
      <c r="E964">
        <v>1989</v>
      </c>
      <c r="F964">
        <v>1</v>
      </c>
      <c r="G964">
        <v>8</v>
      </c>
      <c r="H964">
        <v>44.89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  <c r="Z964" s="14" t="s">
        <v>17</v>
      </c>
      <c r="AA964" s="14" t="s">
        <v>17</v>
      </c>
      <c r="AB964" s="14" t="s">
        <v>17</v>
      </c>
      <c r="AC964" s="14" t="s">
        <v>17</v>
      </c>
      <c r="AD964" s="14" t="s">
        <v>17</v>
      </c>
      <c r="AE964" s="14" t="s">
        <v>17</v>
      </c>
    </row>
    <row r="965" spans="1:31">
      <c r="A965" t="s">
        <v>109</v>
      </c>
      <c r="B965" t="s">
        <v>130</v>
      </c>
      <c r="C965" s="216" t="s">
        <v>223</v>
      </c>
      <c r="D965" s="216" t="s">
        <v>223</v>
      </c>
      <c r="E965">
        <v>1989</v>
      </c>
      <c r="F965">
        <v>1</v>
      </c>
      <c r="G965">
        <v>9</v>
      </c>
      <c r="H965">
        <v>41.87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  <c r="Z965" s="14" t="s">
        <v>17</v>
      </c>
      <c r="AA965" s="14" t="s">
        <v>17</v>
      </c>
      <c r="AB965" s="14" t="s">
        <v>17</v>
      </c>
      <c r="AC965" s="14" t="s">
        <v>17</v>
      </c>
      <c r="AD965" s="14" t="s">
        <v>17</v>
      </c>
      <c r="AE965" s="14" t="s">
        <v>17</v>
      </c>
    </row>
    <row r="966" spans="1:31">
      <c r="A966" t="s">
        <v>109</v>
      </c>
      <c r="B966" t="s">
        <v>130</v>
      </c>
      <c r="C966" s="216" t="s">
        <v>223</v>
      </c>
      <c r="D966" s="216" t="s">
        <v>223</v>
      </c>
      <c r="E966">
        <v>1989</v>
      </c>
      <c r="F966">
        <v>1</v>
      </c>
      <c r="G966">
        <v>10</v>
      </c>
      <c r="H966">
        <v>37.630000000000003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  <c r="Z966" s="14" t="s">
        <v>17</v>
      </c>
      <c r="AA966" s="14" t="s">
        <v>17</v>
      </c>
      <c r="AB966" s="14" t="s">
        <v>17</v>
      </c>
      <c r="AC966" s="14" t="s">
        <v>17</v>
      </c>
      <c r="AD966" s="14" t="s">
        <v>17</v>
      </c>
      <c r="AE966" s="14" t="s">
        <v>17</v>
      </c>
    </row>
    <row r="967" spans="1:31">
      <c r="A967" t="s">
        <v>109</v>
      </c>
      <c r="B967" t="s">
        <v>130</v>
      </c>
      <c r="C967" s="216" t="s">
        <v>223</v>
      </c>
      <c r="D967" s="216" t="s">
        <v>223</v>
      </c>
      <c r="E967">
        <v>1989</v>
      </c>
      <c r="F967">
        <v>1</v>
      </c>
      <c r="G967">
        <v>11</v>
      </c>
      <c r="H967">
        <v>39.450000000000003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  <c r="Z967" s="14" t="s">
        <v>17</v>
      </c>
      <c r="AA967" s="14" t="s">
        <v>17</v>
      </c>
      <c r="AB967" s="14" t="s">
        <v>17</v>
      </c>
      <c r="AC967" s="14" t="s">
        <v>17</v>
      </c>
      <c r="AD967" s="14" t="s">
        <v>17</v>
      </c>
      <c r="AE967" s="14" t="s">
        <v>17</v>
      </c>
    </row>
    <row r="968" spans="1:31">
      <c r="A968" t="s">
        <v>109</v>
      </c>
      <c r="B968" t="s">
        <v>130</v>
      </c>
      <c r="C968" s="216" t="s">
        <v>223</v>
      </c>
      <c r="D968" s="216" t="s">
        <v>223</v>
      </c>
      <c r="E968">
        <v>1989</v>
      </c>
      <c r="F968">
        <v>1</v>
      </c>
      <c r="G968">
        <v>12</v>
      </c>
      <c r="H968">
        <v>37.51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  <c r="Z968" s="14" t="s">
        <v>17</v>
      </c>
      <c r="AA968" s="14" t="s">
        <v>17</v>
      </c>
      <c r="AB968" s="14" t="s">
        <v>17</v>
      </c>
      <c r="AC968" s="14" t="s">
        <v>17</v>
      </c>
      <c r="AD968" s="14" t="s">
        <v>17</v>
      </c>
      <c r="AE968" s="14" t="s">
        <v>17</v>
      </c>
    </row>
    <row r="969" spans="1:31">
      <c r="A969" t="s">
        <v>109</v>
      </c>
      <c r="B969" t="s">
        <v>130</v>
      </c>
      <c r="C969" s="216" t="s">
        <v>223</v>
      </c>
      <c r="D969" s="216" t="s">
        <v>223</v>
      </c>
      <c r="E969">
        <v>1989</v>
      </c>
      <c r="F969">
        <v>1</v>
      </c>
      <c r="G969">
        <v>13</v>
      </c>
      <c r="H969">
        <v>36.06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  <c r="Z969" s="14" t="s">
        <v>17</v>
      </c>
      <c r="AA969" s="14" t="s">
        <v>17</v>
      </c>
      <c r="AB969" s="14" t="s">
        <v>17</v>
      </c>
      <c r="AC969" s="14" t="s">
        <v>17</v>
      </c>
      <c r="AD969" s="14" t="s">
        <v>17</v>
      </c>
      <c r="AE969" s="14" t="s">
        <v>17</v>
      </c>
    </row>
    <row r="970" spans="1:31">
      <c r="A970" t="s">
        <v>109</v>
      </c>
      <c r="B970" t="s">
        <v>130</v>
      </c>
      <c r="C970" s="216" t="s">
        <v>223</v>
      </c>
      <c r="D970" s="216" t="s">
        <v>223</v>
      </c>
      <c r="E970">
        <v>1989</v>
      </c>
      <c r="F970">
        <v>1</v>
      </c>
      <c r="G970">
        <v>14</v>
      </c>
      <c r="H970">
        <v>42.83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  <c r="Z970" s="14" t="s">
        <v>17</v>
      </c>
      <c r="AA970" s="14" t="s">
        <v>17</v>
      </c>
      <c r="AB970" s="14" t="s">
        <v>17</v>
      </c>
      <c r="AC970" s="14" t="s">
        <v>17</v>
      </c>
      <c r="AD970" s="14" t="s">
        <v>17</v>
      </c>
      <c r="AE970" s="14" t="s">
        <v>17</v>
      </c>
    </row>
    <row r="971" spans="1:31">
      <c r="A971" t="s">
        <v>109</v>
      </c>
      <c r="B971" t="s">
        <v>130</v>
      </c>
      <c r="C971" s="216" t="s">
        <v>223</v>
      </c>
      <c r="D971" s="216" t="s">
        <v>223</v>
      </c>
      <c r="E971">
        <v>1989</v>
      </c>
      <c r="F971">
        <v>2</v>
      </c>
      <c r="G971">
        <v>1</v>
      </c>
      <c r="H971">
        <v>15.37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  <c r="Z971" s="14" t="s">
        <v>17</v>
      </c>
      <c r="AA971" s="14" t="s">
        <v>17</v>
      </c>
      <c r="AB971" s="14" t="s">
        <v>17</v>
      </c>
      <c r="AC971" s="14" t="s">
        <v>17</v>
      </c>
      <c r="AD971" s="14" t="s">
        <v>17</v>
      </c>
      <c r="AE971" s="14" t="s">
        <v>17</v>
      </c>
    </row>
    <row r="972" spans="1:31">
      <c r="A972" t="s">
        <v>109</v>
      </c>
      <c r="B972" t="s">
        <v>130</v>
      </c>
      <c r="C972" s="216" t="s">
        <v>223</v>
      </c>
      <c r="D972" s="216" t="s">
        <v>223</v>
      </c>
      <c r="E972">
        <v>1989</v>
      </c>
      <c r="F972">
        <v>2</v>
      </c>
      <c r="G972">
        <v>2</v>
      </c>
      <c r="H972">
        <v>15.85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  <c r="Z972" s="14" t="s">
        <v>17</v>
      </c>
      <c r="AA972" s="14" t="s">
        <v>17</v>
      </c>
      <c r="AB972" s="14" t="s">
        <v>17</v>
      </c>
      <c r="AC972" s="14" t="s">
        <v>17</v>
      </c>
      <c r="AD972" s="14" t="s">
        <v>17</v>
      </c>
      <c r="AE972" s="14" t="s">
        <v>17</v>
      </c>
    </row>
    <row r="973" spans="1:31">
      <c r="A973" t="s">
        <v>109</v>
      </c>
      <c r="B973" t="s">
        <v>130</v>
      </c>
      <c r="C973" s="216" t="s">
        <v>223</v>
      </c>
      <c r="D973" s="216" t="s">
        <v>223</v>
      </c>
      <c r="E973">
        <v>1989</v>
      </c>
      <c r="F973">
        <v>2</v>
      </c>
      <c r="G973">
        <v>3</v>
      </c>
      <c r="H973">
        <v>30.98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  <c r="Z973" s="14" t="s">
        <v>17</v>
      </c>
      <c r="AA973" s="14" t="s">
        <v>17</v>
      </c>
      <c r="AB973" s="14" t="s">
        <v>17</v>
      </c>
      <c r="AC973" s="14" t="s">
        <v>17</v>
      </c>
      <c r="AD973" s="14" t="s">
        <v>17</v>
      </c>
      <c r="AE973" s="14" t="s">
        <v>17</v>
      </c>
    </row>
    <row r="974" spans="1:31">
      <c r="A974" t="s">
        <v>109</v>
      </c>
      <c r="B974" t="s">
        <v>130</v>
      </c>
      <c r="C974" s="216" t="s">
        <v>223</v>
      </c>
      <c r="D974" s="216" t="s">
        <v>223</v>
      </c>
      <c r="E974">
        <v>1989</v>
      </c>
      <c r="F974">
        <v>2</v>
      </c>
      <c r="G974">
        <v>4</v>
      </c>
      <c r="H974">
        <v>37.99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  <c r="Z974" s="14" t="s">
        <v>17</v>
      </c>
      <c r="AA974" s="14" t="s">
        <v>17</v>
      </c>
      <c r="AB974" s="14" t="s">
        <v>17</v>
      </c>
      <c r="AC974" s="14" t="s">
        <v>17</v>
      </c>
      <c r="AD974" s="14" t="s">
        <v>17</v>
      </c>
      <c r="AE974" s="14" t="s">
        <v>17</v>
      </c>
    </row>
    <row r="975" spans="1:31">
      <c r="A975" t="s">
        <v>109</v>
      </c>
      <c r="B975" t="s">
        <v>130</v>
      </c>
      <c r="C975" s="216" t="s">
        <v>223</v>
      </c>
      <c r="D975" s="216" t="s">
        <v>223</v>
      </c>
      <c r="E975">
        <v>1989</v>
      </c>
      <c r="F975">
        <v>2</v>
      </c>
      <c r="G975">
        <v>5</v>
      </c>
      <c r="H975">
        <v>38.72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  <c r="Z975" s="14" t="s">
        <v>17</v>
      </c>
      <c r="AA975" s="14" t="s">
        <v>17</v>
      </c>
      <c r="AB975" s="14" t="s">
        <v>17</v>
      </c>
      <c r="AC975" s="14" t="s">
        <v>17</v>
      </c>
      <c r="AD975" s="14" t="s">
        <v>17</v>
      </c>
      <c r="AE975" s="14" t="s">
        <v>17</v>
      </c>
    </row>
    <row r="976" spans="1:31">
      <c r="A976" t="s">
        <v>109</v>
      </c>
      <c r="B976" t="s">
        <v>130</v>
      </c>
      <c r="C976" s="216" t="s">
        <v>223</v>
      </c>
      <c r="D976" s="216" t="s">
        <v>223</v>
      </c>
      <c r="E976">
        <v>1989</v>
      </c>
      <c r="F976">
        <v>2</v>
      </c>
      <c r="G976">
        <v>6</v>
      </c>
      <c r="H976">
        <v>47.55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  <c r="Z976" s="14" t="s">
        <v>17</v>
      </c>
      <c r="AA976" s="14" t="s">
        <v>17</v>
      </c>
      <c r="AB976" s="14" t="s">
        <v>17</v>
      </c>
      <c r="AC976" s="14" t="s">
        <v>17</v>
      </c>
      <c r="AD976" s="14" t="s">
        <v>17</v>
      </c>
      <c r="AE976" s="14" t="s">
        <v>17</v>
      </c>
    </row>
    <row r="977" spans="1:31">
      <c r="A977" t="s">
        <v>109</v>
      </c>
      <c r="B977" t="s">
        <v>130</v>
      </c>
      <c r="C977" s="216" t="s">
        <v>223</v>
      </c>
      <c r="D977" s="216" t="s">
        <v>223</v>
      </c>
      <c r="E977">
        <v>1989</v>
      </c>
      <c r="F977">
        <v>2</v>
      </c>
      <c r="G977">
        <v>7</v>
      </c>
      <c r="H977">
        <v>45.62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  <c r="Z977" s="14" t="s">
        <v>17</v>
      </c>
      <c r="AA977" s="14" t="s">
        <v>17</v>
      </c>
      <c r="AB977" s="14" t="s">
        <v>17</v>
      </c>
      <c r="AC977" s="14" t="s">
        <v>17</v>
      </c>
      <c r="AD977" s="14" t="s">
        <v>17</v>
      </c>
      <c r="AE977" s="14" t="s">
        <v>17</v>
      </c>
    </row>
    <row r="978" spans="1:31">
      <c r="A978" t="s">
        <v>109</v>
      </c>
      <c r="B978" t="s">
        <v>130</v>
      </c>
      <c r="C978" s="216" t="s">
        <v>223</v>
      </c>
      <c r="D978" s="216" t="s">
        <v>223</v>
      </c>
      <c r="E978">
        <v>1989</v>
      </c>
      <c r="F978">
        <v>2</v>
      </c>
      <c r="G978">
        <v>8</v>
      </c>
      <c r="H978">
        <v>37.630000000000003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  <c r="Z978" s="14" t="s">
        <v>17</v>
      </c>
      <c r="AA978" s="14" t="s">
        <v>17</v>
      </c>
      <c r="AB978" s="14" t="s">
        <v>17</v>
      </c>
      <c r="AC978" s="14" t="s">
        <v>17</v>
      </c>
      <c r="AD978" s="14" t="s">
        <v>17</v>
      </c>
      <c r="AE978" s="14" t="s">
        <v>17</v>
      </c>
    </row>
    <row r="979" spans="1:31">
      <c r="A979" t="s">
        <v>109</v>
      </c>
      <c r="B979" t="s">
        <v>130</v>
      </c>
      <c r="C979" s="216" t="s">
        <v>223</v>
      </c>
      <c r="D979" s="216" t="s">
        <v>223</v>
      </c>
      <c r="E979">
        <v>1989</v>
      </c>
      <c r="F979">
        <v>2</v>
      </c>
      <c r="G979">
        <v>9</v>
      </c>
      <c r="H979">
        <v>44.41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  <c r="Z979" s="14" t="s">
        <v>17</v>
      </c>
      <c r="AA979" s="14" t="s">
        <v>17</v>
      </c>
      <c r="AB979" s="14" t="s">
        <v>17</v>
      </c>
      <c r="AC979" s="14" t="s">
        <v>17</v>
      </c>
      <c r="AD979" s="14" t="s">
        <v>17</v>
      </c>
      <c r="AE979" s="14" t="s">
        <v>17</v>
      </c>
    </row>
    <row r="980" spans="1:31">
      <c r="A980" t="s">
        <v>109</v>
      </c>
      <c r="B980" t="s">
        <v>130</v>
      </c>
      <c r="C980" s="216" t="s">
        <v>223</v>
      </c>
      <c r="D980" s="216" t="s">
        <v>223</v>
      </c>
      <c r="E980">
        <v>1989</v>
      </c>
      <c r="F980">
        <v>2</v>
      </c>
      <c r="G980">
        <v>10</v>
      </c>
      <c r="H980">
        <v>43.2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  <c r="Z980" s="14" t="s">
        <v>17</v>
      </c>
      <c r="AA980" s="14" t="s">
        <v>17</v>
      </c>
      <c r="AB980" s="14" t="s">
        <v>17</v>
      </c>
      <c r="AC980" s="14" t="s">
        <v>17</v>
      </c>
      <c r="AD980" s="14" t="s">
        <v>17</v>
      </c>
      <c r="AE980" s="14" t="s">
        <v>17</v>
      </c>
    </row>
    <row r="981" spans="1:31">
      <c r="A981" t="s">
        <v>109</v>
      </c>
      <c r="B981" t="s">
        <v>130</v>
      </c>
      <c r="C981" s="216" t="s">
        <v>223</v>
      </c>
      <c r="D981" s="216" t="s">
        <v>223</v>
      </c>
      <c r="E981">
        <v>1989</v>
      </c>
      <c r="F981">
        <v>2</v>
      </c>
      <c r="G981">
        <v>11</v>
      </c>
      <c r="H981">
        <v>32.19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  <c r="Z981" s="14" t="s">
        <v>17</v>
      </c>
      <c r="AA981" s="14" t="s">
        <v>17</v>
      </c>
      <c r="AB981" s="14" t="s">
        <v>17</v>
      </c>
      <c r="AC981" s="14" t="s">
        <v>17</v>
      </c>
      <c r="AD981" s="14" t="s">
        <v>17</v>
      </c>
      <c r="AE981" s="14" t="s">
        <v>17</v>
      </c>
    </row>
    <row r="982" spans="1:31">
      <c r="A982" t="s">
        <v>109</v>
      </c>
      <c r="B982" t="s">
        <v>130</v>
      </c>
      <c r="C982" s="216" t="s">
        <v>223</v>
      </c>
      <c r="D982" s="216" t="s">
        <v>223</v>
      </c>
      <c r="E982">
        <v>1989</v>
      </c>
      <c r="F982">
        <v>2</v>
      </c>
      <c r="G982">
        <v>12</v>
      </c>
      <c r="H982">
        <v>41.87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  <c r="Z982" s="14" t="s">
        <v>17</v>
      </c>
      <c r="AA982" s="14" t="s">
        <v>17</v>
      </c>
      <c r="AB982" s="14" t="s">
        <v>17</v>
      </c>
      <c r="AC982" s="14" t="s">
        <v>17</v>
      </c>
      <c r="AD982" s="14" t="s">
        <v>17</v>
      </c>
      <c r="AE982" s="14" t="s">
        <v>17</v>
      </c>
    </row>
    <row r="983" spans="1:31">
      <c r="A983" t="s">
        <v>109</v>
      </c>
      <c r="B983" t="s">
        <v>130</v>
      </c>
      <c r="C983" s="216" t="s">
        <v>223</v>
      </c>
      <c r="D983" s="216" t="s">
        <v>223</v>
      </c>
      <c r="E983">
        <v>1989</v>
      </c>
      <c r="F983">
        <v>2</v>
      </c>
      <c r="G983">
        <v>13</v>
      </c>
      <c r="H983">
        <v>42.35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  <c r="Z983" s="14" t="s">
        <v>17</v>
      </c>
      <c r="AA983" s="14" t="s">
        <v>17</v>
      </c>
      <c r="AB983" s="14" t="s">
        <v>17</v>
      </c>
      <c r="AC983" s="14" t="s">
        <v>17</v>
      </c>
      <c r="AD983" s="14" t="s">
        <v>17</v>
      </c>
      <c r="AE983" s="14" t="s">
        <v>17</v>
      </c>
    </row>
    <row r="984" spans="1:31">
      <c r="A984" t="s">
        <v>109</v>
      </c>
      <c r="B984" t="s">
        <v>130</v>
      </c>
      <c r="C984" s="216" t="s">
        <v>223</v>
      </c>
      <c r="D984" s="216" t="s">
        <v>223</v>
      </c>
      <c r="E984">
        <v>1989</v>
      </c>
      <c r="F984">
        <v>2</v>
      </c>
      <c r="G984">
        <v>14</v>
      </c>
      <c r="H984">
        <v>49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  <c r="Z984" s="14" t="s">
        <v>17</v>
      </c>
      <c r="AA984" s="14" t="s">
        <v>17</v>
      </c>
      <c r="AB984" s="14" t="s">
        <v>17</v>
      </c>
      <c r="AC984" s="14" t="s">
        <v>17</v>
      </c>
      <c r="AD984" s="14" t="s">
        <v>17</v>
      </c>
      <c r="AE984" s="14" t="s">
        <v>17</v>
      </c>
    </row>
    <row r="985" spans="1:31">
      <c r="A985" t="s">
        <v>109</v>
      </c>
      <c r="B985" t="s">
        <v>130</v>
      </c>
      <c r="C985" s="216" t="s">
        <v>223</v>
      </c>
      <c r="D985" s="216" t="s">
        <v>223</v>
      </c>
      <c r="E985">
        <v>1989</v>
      </c>
      <c r="F985">
        <v>3</v>
      </c>
      <c r="G985">
        <v>1</v>
      </c>
      <c r="H985">
        <v>18.39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  <c r="Z985" s="14" t="s">
        <v>17</v>
      </c>
      <c r="AA985" s="14" t="s">
        <v>17</v>
      </c>
      <c r="AB985" s="14" t="s">
        <v>17</v>
      </c>
      <c r="AC985" s="14" t="s">
        <v>17</v>
      </c>
      <c r="AD985" s="14" t="s">
        <v>17</v>
      </c>
      <c r="AE985" s="14" t="s">
        <v>17</v>
      </c>
    </row>
    <row r="986" spans="1:31">
      <c r="A986" t="s">
        <v>109</v>
      </c>
      <c r="B986" t="s">
        <v>130</v>
      </c>
      <c r="C986" s="216" t="s">
        <v>223</v>
      </c>
      <c r="D986" s="216" t="s">
        <v>223</v>
      </c>
      <c r="E986">
        <v>1989</v>
      </c>
      <c r="F986">
        <v>3</v>
      </c>
      <c r="G986">
        <v>2</v>
      </c>
      <c r="H986">
        <v>16.09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  <c r="Z986" s="14" t="s">
        <v>17</v>
      </c>
      <c r="AA986" s="14" t="s">
        <v>17</v>
      </c>
      <c r="AB986" s="14" t="s">
        <v>17</v>
      </c>
      <c r="AC986" s="14" t="s">
        <v>17</v>
      </c>
      <c r="AD986" s="14" t="s">
        <v>17</v>
      </c>
      <c r="AE986" s="14" t="s">
        <v>17</v>
      </c>
    </row>
    <row r="987" spans="1:31">
      <c r="A987" t="s">
        <v>109</v>
      </c>
      <c r="B987" t="s">
        <v>130</v>
      </c>
      <c r="C987" s="216" t="s">
        <v>223</v>
      </c>
      <c r="D987" s="216" t="s">
        <v>223</v>
      </c>
      <c r="E987">
        <v>1989</v>
      </c>
      <c r="F987">
        <v>3</v>
      </c>
      <c r="G987">
        <v>3</v>
      </c>
      <c r="H987">
        <v>37.75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  <c r="Z987" s="14" t="s">
        <v>17</v>
      </c>
      <c r="AA987" s="14" t="s">
        <v>17</v>
      </c>
      <c r="AB987" s="14" t="s">
        <v>17</v>
      </c>
      <c r="AC987" s="14" t="s">
        <v>17</v>
      </c>
      <c r="AD987" s="14" t="s">
        <v>17</v>
      </c>
      <c r="AE987" s="14" t="s">
        <v>17</v>
      </c>
    </row>
    <row r="988" spans="1:31">
      <c r="A988" t="s">
        <v>109</v>
      </c>
      <c r="B988" t="s">
        <v>130</v>
      </c>
      <c r="C988" s="216" t="s">
        <v>223</v>
      </c>
      <c r="D988" s="216" t="s">
        <v>223</v>
      </c>
      <c r="E988">
        <v>1989</v>
      </c>
      <c r="F988">
        <v>3</v>
      </c>
      <c r="G988">
        <v>4</v>
      </c>
      <c r="H988">
        <v>42.11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  <c r="Z988" s="14" t="s">
        <v>17</v>
      </c>
      <c r="AA988" s="14" t="s">
        <v>17</v>
      </c>
      <c r="AB988" s="14" t="s">
        <v>17</v>
      </c>
      <c r="AC988" s="14" t="s">
        <v>17</v>
      </c>
      <c r="AD988" s="14" t="s">
        <v>17</v>
      </c>
      <c r="AE988" s="14" t="s">
        <v>17</v>
      </c>
    </row>
    <row r="989" spans="1:31">
      <c r="A989" t="s">
        <v>109</v>
      </c>
      <c r="B989" t="s">
        <v>130</v>
      </c>
      <c r="C989" s="216" t="s">
        <v>223</v>
      </c>
      <c r="D989" s="216" t="s">
        <v>223</v>
      </c>
      <c r="E989">
        <v>1989</v>
      </c>
      <c r="F989">
        <v>3</v>
      </c>
      <c r="G989">
        <v>5</v>
      </c>
      <c r="H989">
        <v>37.270000000000003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  <c r="Z989" s="14" t="s">
        <v>17</v>
      </c>
      <c r="AA989" s="14" t="s">
        <v>17</v>
      </c>
      <c r="AB989" s="14" t="s">
        <v>17</v>
      </c>
      <c r="AC989" s="14" t="s">
        <v>17</v>
      </c>
      <c r="AD989" s="14" t="s">
        <v>17</v>
      </c>
      <c r="AE989" s="14" t="s">
        <v>17</v>
      </c>
    </row>
    <row r="990" spans="1:31">
      <c r="A990" t="s">
        <v>109</v>
      </c>
      <c r="B990" t="s">
        <v>130</v>
      </c>
      <c r="C990" s="216" t="s">
        <v>223</v>
      </c>
      <c r="D990" s="216" t="s">
        <v>223</v>
      </c>
      <c r="E990">
        <v>1989</v>
      </c>
      <c r="F990">
        <v>3</v>
      </c>
      <c r="G990">
        <v>6</v>
      </c>
      <c r="H990">
        <v>43.8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  <c r="Z990" s="14" t="s">
        <v>17</v>
      </c>
      <c r="AA990" s="14" t="s">
        <v>17</v>
      </c>
      <c r="AB990" s="14" t="s">
        <v>17</v>
      </c>
      <c r="AC990" s="14" t="s">
        <v>17</v>
      </c>
      <c r="AD990" s="14" t="s">
        <v>17</v>
      </c>
      <c r="AE990" s="14" t="s">
        <v>17</v>
      </c>
    </row>
    <row r="991" spans="1:31">
      <c r="A991" t="s">
        <v>109</v>
      </c>
      <c r="B991" t="s">
        <v>130</v>
      </c>
      <c r="C991" s="216" t="s">
        <v>223</v>
      </c>
      <c r="D991" s="216" t="s">
        <v>223</v>
      </c>
      <c r="E991">
        <v>1989</v>
      </c>
      <c r="F991">
        <v>3</v>
      </c>
      <c r="G991">
        <v>7</v>
      </c>
      <c r="H991">
        <v>37.99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  <c r="Z991" s="14" t="s">
        <v>17</v>
      </c>
      <c r="AA991" s="14" t="s">
        <v>17</v>
      </c>
      <c r="AB991" s="14" t="s">
        <v>17</v>
      </c>
      <c r="AC991" s="14" t="s">
        <v>17</v>
      </c>
      <c r="AD991" s="14" t="s">
        <v>17</v>
      </c>
      <c r="AE991" s="14" t="s">
        <v>17</v>
      </c>
    </row>
    <row r="992" spans="1:31">
      <c r="A992" t="s">
        <v>109</v>
      </c>
      <c r="B992" t="s">
        <v>130</v>
      </c>
      <c r="C992" s="216" t="s">
        <v>223</v>
      </c>
      <c r="D992" s="216" t="s">
        <v>223</v>
      </c>
      <c r="E992">
        <v>1989</v>
      </c>
      <c r="F992">
        <v>3</v>
      </c>
      <c r="G992">
        <v>8</v>
      </c>
      <c r="H992">
        <v>47.67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  <c r="Z992" s="14" t="s">
        <v>17</v>
      </c>
      <c r="AA992" s="14" t="s">
        <v>17</v>
      </c>
      <c r="AB992" s="14" t="s">
        <v>17</v>
      </c>
      <c r="AC992" s="14" t="s">
        <v>17</v>
      </c>
      <c r="AD992" s="14" t="s">
        <v>17</v>
      </c>
      <c r="AE992" s="14" t="s">
        <v>17</v>
      </c>
    </row>
    <row r="993" spans="1:31">
      <c r="A993" t="s">
        <v>109</v>
      </c>
      <c r="B993" t="s">
        <v>130</v>
      </c>
      <c r="C993" s="216" t="s">
        <v>223</v>
      </c>
      <c r="D993" s="216" t="s">
        <v>223</v>
      </c>
      <c r="E993">
        <v>1989</v>
      </c>
      <c r="F993">
        <v>3</v>
      </c>
      <c r="G993">
        <v>9</v>
      </c>
      <c r="H993">
        <v>39.32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  <c r="Z993" s="14" t="s">
        <v>17</v>
      </c>
      <c r="AA993" s="14" t="s">
        <v>17</v>
      </c>
      <c r="AB993" s="14" t="s">
        <v>17</v>
      </c>
      <c r="AC993" s="14" t="s">
        <v>17</v>
      </c>
      <c r="AD993" s="14" t="s">
        <v>17</v>
      </c>
      <c r="AE993" s="14" t="s">
        <v>17</v>
      </c>
    </row>
    <row r="994" spans="1:31">
      <c r="A994" t="s">
        <v>109</v>
      </c>
      <c r="B994" t="s">
        <v>130</v>
      </c>
      <c r="C994" s="216" t="s">
        <v>223</v>
      </c>
      <c r="D994" s="216" t="s">
        <v>223</v>
      </c>
      <c r="E994">
        <v>1989</v>
      </c>
      <c r="F994">
        <v>3</v>
      </c>
      <c r="G994">
        <v>10</v>
      </c>
      <c r="H994">
        <v>47.19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  <c r="Z994" s="14" t="s">
        <v>17</v>
      </c>
      <c r="AA994" s="14" t="s">
        <v>17</v>
      </c>
      <c r="AB994" s="14" t="s">
        <v>17</v>
      </c>
      <c r="AC994" s="14" t="s">
        <v>17</v>
      </c>
      <c r="AD994" s="14" t="s">
        <v>17</v>
      </c>
      <c r="AE994" s="14" t="s">
        <v>17</v>
      </c>
    </row>
    <row r="995" spans="1:31">
      <c r="A995" t="s">
        <v>109</v>
      </c>
      <c r="B995" t="s">
        <v>130</v>
      </c>
      <c r="C995" s="216" t="s">
        <v>223</v>
      </c>
      <c r="D995" s="216" t="s">
        <v>223</v>
      </c>
      <c r="E995">
        <v>1989</v>
      </c>
      <c r="F995">
        <v>3</v>
      </c>
      <c r="G995">
        <v>11</v>
      </c>
      <c r="H995">
        <v>40.409999999999997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  <c r="Z995" s="14" t="s">
        <v>17</v>
      </c>
      <c r="AA995" s="14" t="s">
        <v>17</v>
      </c>
      <c r="AB995" s="14" t="s">
        <v>17</v>
      </c>
      <c r="AC995" s="14" t="s">
        <v>17</v>
      </c>
      <c r="AD995" s="14" t="s">
        <v>17</v>
      </c>
      <c r="AE995" s="14" t="s">
        <v>17</v>
      </c>
    </row>
    <row r="996" spans="1:31">
      <c r="A996" t="s">
        <v>109</v>
      </c>
      <c r="B996" t="s">
        <v>130</v>
      </c>
      <c r="C996" s="216" t="s">
        <v>223</v>
      </c>
      <c r="D996" s="216" t="s">
        <v>223</v>
      </c>
      <c r="E996">
        <v>1989</v>
      </c>
      <c r="F996">
        <v>3</v>
      </c>
      <c r="G996">
        <v>12</v>
      </c>
      <c r="H996">
        <v>38.96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  <c r="Z996" s="14" t="s">
        <v>17</v>
      </c>
      <c r="AA996" s="14" t="s">
        <v>17</v>
      </c>
      <c r="AB996" s="14" t="s">
        <v>17</v>
      </c>
      <c r="AC996" s="14" t="s">
        <v>17</v>
      </c>
      <c r="AD996" s="14" t="s">
        <v>17</v>
      </c>
      <c r="AE996" s="14" t="s">
        <v>17</v>
      </c>
    </row>
    <row r="997" spans="1:31">
      <c r="A997" t="s">
        <v>109</v>
      </c>
      <c r="B997" t="s">
        <v>130</v>
      </c>
      <c r="C997" s="216" t="s">
        <v>223</v>
      </c>
      <c r="D997" s="216" t="s">
        <v>223</v>
      </c>
      <c r="E997">
        <v>1989</v>
      </c>
      <c r="F997">
        <v>3</v>
      </c>
      <c r="G997">
        <v>13</v>
      </c>
      <c r="H997">
        <v>37.630000000000003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  <c r="Z997" s="14" t="s">
        <v>17</v>
      </c>
      <c r="AA997" s="14" t="s">
        <v>17</v>
      </c>
      <c r="AB997" s="14" t="s">
        <v>17</v>
      </c>
      <c r="AC997" s="14" t="s">
        <v>17</v>
      </c>
      <c r="AD997" s="14" t="s">
        <v>17</v>
      </c>
      <c r="AE997" s="14" t="s">
        <v>17</v>
      </c>
    </row>
    <row r="998" spans="1:31">
      <c r="A998" t="s">
        <v>109</v>
      </c>
      <c r="B998" t="s">
        <v>130</v>
      </c>
      <c r="C998" s="216" t="s">
        <v>223</v>
      </c>
      <c r="D998" s="216" t="s">
        <v>223</v>
      </c>
      <c r="E998">
        <v>1989</v>
      </c>
      <c r="F998">
        <v>3</v>
      </c>
      <c r="G998">
        <v>14</v>
      </c>
      <c r="H998">
        <v>43.2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  <c r="Z998" s="14" t="s">
        <v>17</v>
      </c>
      <c r="AA998" s="14" t="s">
        <v>17</v>
      </c>
      <c r="AB998" s="14" t="s">
        <v>17</v>
      </c>
      <c r="AC998" s="14" t="s">
        <v>17</v>
      </c>
      <c r="AD998" s="14" t="s">
        <v>17</v>
      </c>
      <c r="AE998" s="14" t="s">
        <v>17</v>
      </c>
    </row>
    <row r="999" spans="1:31">
      <c r="A999" t="s">
        <v>109</v>
      </c>
      <c r="B999" t="s">
        <v>130</v>
      </c>
      <c r="C999" s="216" t="s">
        <v>223</v>
      </c>
      <c r="D999" s="216" t="s">
        <v>223</v>
      </c>
      <c r="E999">
        <v>1989</v>
      </c>
      <c r="F999">
        <v>4</v>
      </c>
      <c r="G999">
        <v>1</v>
      </c>
      <c r="H999">
        <v>21.3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  <c r="Z999" s="14" t="s">
        <v>17</v>
      </c>
      <c r="AA999" s="14" t="s">
        <v>17</v>
      </c>
      <c r="AB999" s="14" t="s">
        <v>17</v>
      </c>
      <c r="AC999" s="14" t="s">
        <v>17</v>
      </c>
      <c r="AD999" s="14" t="s">
        <v>17</v>
      </c>
      <c r="AE999" s="14" t="s">
        <v>17</v>
      </c>
    </row>
    <row r="1000" spans="1:31">
      <c r="A1000" t="s">
        <v>109</v>
      </c>
      <c r="B1000" t="s">
        <v>130</v>
      </c>
      <c r="C1000" s="216" t="s">
        <v>223</v>
      </c>
      <c r="D1000" s="216" t="s">
        <v>223</v>
      </c>
      <c r="E1000">
        <v>1989</v>
      </c>
      <c r="F1000">
        <v>4</v>
      </c>
      <c r="G1000">
        <v>2</v>
      </c>
      <c r="H1000">
        <v>20.09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  <c r="Z1000" s="14" t="s">
        <v>17</v>
      </c>
      <c r="AA1000" s="14" t="s">
        <v>17</v>
      </c>
      <c r="AB1000" s="14" t="s">
        <v>17</v>
      </c>
      <c r="AC1000" s="14" t="s">
        <v>17</v>
      </c>
      <c r="AD1000" s="14" t="s">
        <v>17</v>
      </c>
      <c r="AE1000" s="14" t="s">
        <v>17</v>
      </c>
    </row>
    <row r="1001" spans="1:31">
      <c r="A1001" t="s">
        <v>109</v>
      </c>
      <c r="B1001" t="s">
        <v>130</v>
      </c>
      <c r="C1001" s="216" t="s">
        <v>223</v>
      </c>
      <c r="D1001" s="216" t="s">
        <v>223</v>
      </c>
      <c r="E1001">
        <v>1989</v>
      </c>
      <c r="F1001">
        <v>4</v>
      </c>
      <c r="G1001">
        <v>3</v>
      </c>
      <c r="H1001">
        <v>41.26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  <c r="Z1001" s="14" t="s">
        <v>17</v>
      </c>
      <c r="AA1001" s="14" t="s">
        <v>17</v>
      </c>
      <c r="AB1001" s="14" t="s">
        <v>17</v>
      </c>
      <c r="AC1001" s="14" t="s">
        <v>17</v>
      </c>
      <c r="AD1001" s="14" t="s">
        <v>17</v>
      </c>
      <c r="AE1001" s="14" t="s">
        <v>17</v>
      </c>
    </row>
    <row r="1002" spans="1:31">
      <c r="A1002" t="s">
        <v>109</v>
      </c>
      <c r="B1002" t="s">
        <v>130</v>
      </c>
      <c r="C1002" s="216" t="s">
        <v>223</v>
      </c>
      <c r="D1002" s="216" t="s">
        <v>223</v>
      </c>
      <c r="E1002">
        <v>1989</v>
      </c>
      <c r="F1002">
        <v>4</v>
      </c>
      <c r="G1002">
        <v>4</v>
      </c>
      <c r="H1002">
        <v>35.090000000000003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  <c r="Z1002" s="14" t="s">
        <v>17</v>
      </c>
      <c r="AA1002" s="14" t="s">
        <v>17</v>
      </c>
      <c r="AB1002" s="14" t="s">
        <v>17</v>
      </c>
      <c r="AC1002" s="14" t="s">
        <v>17</v>
      </c>
      <c r="AD1002" s="14" t="s">
        <v>17</v>
      </c>
      <c r="AE1002" s="14" t="s">
        <v>17</v>
      </c>
    </row>
    <row r="1003" spans="1:31">
      <c r="A1003" t="s">
        <v>109</v>
      </c>
      <c r="B1003" t="s">
        <v>130</v>
      </c>
      <c r="C1003" s="216" t="s">
        <v>223</v>
      </c>
      <c r="D1003" s="216" t="s">
        <v>223</v>
      </c>
      <c r="E1003">
        <v>1989</v>
      </c>
      <c r="F1003">
        <v>4</v>
      </c>
      <c r="G1003">
        <v>5</v>
      </c>
      <c r="H1003">
        <v>42.83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  <c r="Z1003" s="14" t="s">
        <v>17</v>
      </c>
      <c r="AA1003" s="14" t="s">
        <v>17</v>
      </c>
      <c r="AB1003" s="14" t="s">
        <v>17</v>
      </c>
      <c r="AC1003" s="14" t="s">
        <v>17</v>
      </c>
      <c r="AD1003" s="14" t="s">
        <v>17</v>
      </c>
      <c r="AE1003" s="14" t="s">
        <v>17</v>
      </c>
    </row>
    <row r="1004" spans="1:31">
      <c r="A1004" t="s">
        <v>109</v>
      </c>
      <c r="B1004" t="s">
        <v>130</v>
      </c>
      <c r="C1004" s="216" t="s">
        <v>223</v>
      </c>
      <c r="D1004" s="216" t="s">
        <v>223</v>
      </c>
      <c r="E1004">
        <v>1989</v>
      </c>
      <c r="F1004">
        <v>4</v>
      </c>
      <c r="G1004">
        <v>6</v>
      </c>
      <c r="H1004">
        <v>36.78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  <c r="Z1004" s="14" t="s">
        <v>17</v>
      </c>
      <c r="AA1004" s="14" t="s">
        <v>17</v>
      </c>
      <c r="AB1004" s="14" t="s">
        <v>17</v>
      </c>
      <c r="AC1004" s="14" t="s">
        <v>17</v>
      </c>
      <c r="AD1004" s="14" t="s">
        <v>17</v>
      </c>
      <c r="AE1004" s="14" t="s">
        <v>17</v>
      </c>
    </row>
    <row r="1005" spans="1:31">
      <c r="A1005" t="s">
        <v>109</v>
      </c>
      <c r="B1005" t="s">
        <v>130</v>
      </c>
      <c r="C1005" s="216" t="s">
        <v>223</v>
      </c>
      <c r="D1005" s="216" t="s">
        <v>223</v>
      </c>
      <c r="E1005">
        <v>1989</v>
      </c>
      <c r="F1005">
        <v>4</v>
      </c>
      <c r="G1005">
        <v>7</v>
      </c>
      <c r="H1005">
        <v>37.630000000000003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  <c r="Z1005" s="14" t="s">
        <v>17</v>
      </c>
      <c r="AA1005" s="14" t="s">
        <v>17</v>
      </c>
      <c r="AB1005" s="14" t="s">
        <v>17</v>
      </c>
      <c r="AC1005" s="14" t="s">
        <v>17</v>
      </c>
      <c r="AD1005" s="14" t="s">
        <v>17</v>
      </c>
      <c r="AE1005" s="14" t="s">
        <v>17</v>
      </c>
    </row>
    <row r="1006" spans="1:31">
      <c r="A1006" t="s">
        <v>109</v>
      </c>
      <c r="B1006" t="s">
        <v>130</v>
      </c>
      <c r="C1006" s="216" t="s">
        <v>223</v>
      </c>
      <c r="D1006" s="216" t="s">
        <v>223</v>
      </c>
      <c r="E1006">
        <v>1989</v>
      </c>
      <c r="F1006">
        <v>4</v>
      </c>
      <c r="G1006">
        <v>8</v>
      </c>
      <c r="H1006">
        <v>39.81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  <c r="Z1006" s="14" t="s">
        <v>17</v>
      </c>
      <c r="AA1006" s="14" t="s">
        <v>17</v>
      </c>
      <c r="AB1006" s="14" t="s">
        <v>17</v>
      </c>
      <c r="AC1006" s="14" t="s">
        <v>17</v>
      </c>
      <c r="AD1006" s="14" t="s">
        <v>17</v>
      </c>
      <c r="AE1006" s="14" t="s">
        <v>17</v>
      </c>
    </row>
    <row r="1007" spans="1:31">
      <c r="A1007" t="s">
        <v>109</v>
      </c>
      <c r="B1007" t="s">
        <v>130</v>
      </c>
      <c r="C1007" s="216" t="s">
        <v>223</v>
      </c>
      <c r="D1007" s="216" t="s">
        <v>223</v>
      </c>
      <c r="E1007">
        <v>1989</v>
      </c>
      <c r="F1007">
        <v>4</v>
      </c>
      <c r="G1007">
        <v>9</v>
      </c>
      <c r="H1007">
        <v>39.32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  <c r="Z1007" s="14" t="s">
        <v>17</v>
      </c>
      <c r="AA1007" s="14" t="s">
        <v>17</v>
      </c>
      <c r="AB1007" s="14" t="s">
        <v>17</v>
      </c>
      <c r="AC1007" s="14" t="s">
        <v>17</v>
      </c>
      <c r="AD1007" s="14" t="s">
        <v>17</v>
      </c>
      <c r="AE1007" s="14" t="s">
        <v>17</v>
      </c>
    </row>
    <row r="1008" spans="1:31">
      <c r="A1008" t="s">
        <v>109</v>
      </c>
      <c r="B1008" t="s">
        <v>130</v>
      </c>
      <c r="C1008" s="216" t="s">
        <v>223</v>
      </c>
      <c r="D1008" s="216" t="s">
        <v>223</v>
      </c>
      <c r="E1008">
        <v>1989</v>
      </c>
      <c r="F1008">
        <v>4</v>
      </c>
      <c r="G1008">
        <v>10</v>
      </c>
      <c r="H1008">
        <v>34.85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  <c r="Z1008" s="14" t="s">
        <v>17</v>
      </c>
      <c r="AA1008" s="14" t="s">
        <v>17</v>
      </c>
      <c r="AB1008" s="14" t="s">
        <v>17</v>
      </c>
      <c r="AC1008" s="14" t="s">
        <v>17</v>
      </c>
      <c r="AD1008" s="14" t="s">
        <v>17</v>
      </c>
      <c r="AE1008" s="14" t="s">
        <v>17</v>
      </c>
    </row>
    <row r="1009" spans="1:31">
      <c r="A1009" t="s">
        <v>109</v>
      </c>
      <c r="B1009" t="s">
        <v>130</v>
      </c>
      <c r="C1009" s="216" t="s">
        <v>223</v>
      </c>
      <c r="D1009" s="216" t="s">
        <v>223</v>
      </c>
      <c r="E1009">
        <v>1989</v>
      </c>
      <c r="F1009">
        <v>4</v>
      </c>
      <c r="G1009">
        <v>11</v>
      </c>
      <c r="H1009">
        <v>39.32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  <c r="Z1009" s="14" t="s">
        <v>17</v>
      </c>
      <c r="AA1009" s="14" t="s">
        <v>17</v>
      </c>
      <c r="AB1009" s="14" t="s">
        <v>17</v>
      </c>
      <c r="AC1009" s="14" t="s">
        <v>17</v>
      </c>
      <c r="AD1009" s="14" t="s">
        <v>17</v>
      </c>
      <c r="AE1009" s="14" t="s">
        <v>17</v>
      </c>
    </row>
    <row r="1010" spans="1:31">
      <c r="A1010" t="s">
        <v>109</v>
      </c>
      <c r="B1010" t="s">
        <v>130</v>
      </c>
      <c r="C1010" s="216" t="s">
        <v>223</v>
      </c>
      <c r="D1010" s="216" t="s">
        <v>223</v>
      </c>
      <c r="E1010">
        <v>1989</v>
      </c>
      <c r="F1010">
        <v>4</v>
      </c>
      <c r="G1010">
        <v>12</v>
      </c>
      <c r="H1010">
        <v>36.42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  <c r="Z1010" s="14" t="s">
        <v>17</v>
      </c>
      <c r="AA1010" s="14" t="s">
        <v>17</v>
      </c>
      <c r="AB1010" s="14" t="s">
        <v>17</v>
      </c>
      <c r="AC1010" s="14" t="s">
        <v>17</v>
      </c>
      <c r="AD1010" s="14" t="s">
        <v>17</v>
      </c>
      <c r="AE1010" s="14" t="s">
        <v>17</v>
      </c>
    </row>
    <row r="1011" spans="1:31">
      <c r="A1011" t="s">
        <v>109</v>
      </c>
      <c r="B1011" t="s">
        <v>130</v>
      </c>
      <c r="C1011" s="216" t="s">
        <v>223</v>
      </c>
      <c r="D1011" s="216" t="s">
        <v>223</v>
      </c>
      <c r="E1011">
        <v>1989</v>
      </c>
      <c r="F1011">
        <v>4</v>
      </c>
      <c r="G1011">
        <v>13</v>
      </c>
      <c r="H1011">
        <v>33.64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  <c r="Z1011" s="14" t="s">
        <v>17</v>
      </c>
      <c r="AA1011" s="14" t="s">
        <v>17</v>
      </c>
      <c r="AB1011" s="14" t="s">
        <v>17</v>
      </c>
      <c r="AC1011" s="14" t="s">
        <v>17</v>
      </c>
      <c r="AD1011" s="14" t="s">
        <v>17</v>
      </c>
      <c r="AE1011" s="14" t="s">
        <v>17</v>
      </c>
    </row>
    <row r="1012" spans="1:31">
      <c r="A1012" t="s">
        <v>109</v>
      </c>
      <c r="B1012" t="s">
        <v>130</v>
      </c>
      <c r="C1012" s="216" t="s">
        <v>223</v>
      </c>
      <c r="D1012" s="216" t="s">
        <v>223</v>
      </c>
      <c r="E1012">
        <v>1989</v>
      </c>
      <c r="F1012">
        <v>4</v>
      </c>
      <c r="G1012">
        <v>14</v>
      </c>
      <c r="H1012">
        <v>48.4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  <c r="Z1012" s="14" t="s">
        <v>17</v>
      </c>
      <c r="AA1012" s="14" t="s">
        <v>17</v>
      </c>
      <c r="AB1012" s="14" t="s">
        <v>17</v>
      </c>
      <c r="AC1012" s="14" t="s">
        <v>17</v>
      </c>
      <c r="AD1012" s="14" t="s">
        <v>17</v>
      </c>
      <c r="AE1012" s="14" t="s">
        <v>17</v>
      </c>
    </row>
    <row r="1013" spans="1:31">
      <c r="A1013" t="s">
        <v>109</v>
      </c>
      <c r="B1013" t="s">
        <v>130</v>
      </c>
      <c r="C1013" s="216">
        <v>32794</v>
      </c>
      <c r="D1013" s="216">
        <v>33036</v>
      </c>
      <c r="E1013">
        <v>1990</v>
      </c>
      <c r="F1013">
        <v>1</v>
      </c>
      <c r="G1013">
        <v>1</v>
      </c>
      <c r="H1013">
        <v>25.05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  <c r="Z1013" s="14" t="s">
        <v>17</v>
      </c>
      <c r="AA1013" s="14" t="s">
        <v>17</v>
      </c>
      <c r="AB1013" s="14" t="s">
        <v>17</v>
      </c>
      <c r="AC1013" s="14" t="s">
        <v>17</v>
      </c>
      <c r="AD1013" s="14" t="s">
        <v>17</v>
      </c>
      <c r="AE1013" s="14" t="s">
        <v>17</v>
      </c>
    </row>
    <row r="1014" spans="1:31">
      <c r="A1014" t="s">
        <v>109</v>
      </c>
      <c r="B1014" t="s">
        <v>130</v>
      </c>
      <c r="C1014" s="216">
        <v>32794</v>
      </c>
      <c r="D1014" s="216">
        <v>33036</v>
      </c>
      <c r="E1014">
        <v>1990</v>
      </c>
      <c r="F1014">
        <v>1</v>
      </c>
      <c r="G1014">
        <v>2</v>
      </c>
      <c r="H1014">
        <v>23.11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  <c r="Z1014" s="14" t="s">
        <v>17</v>
      </c>
      <c r="AA1014" s="14" t="s">
        <v>17</v>
      </c>
      <c r="AB1014" s="14" t="s">
        <v>17</v>
      </c>
      <c r="AC1014" s="14" t="s">
        <v>17</v>
      </c>
      <c r="AD1014" s="14" t="s">
        <v>17</v>
      </c>
      <c r="AE1014" s="14" t="s">
        <v>17</v>
      </c>
    </row>
    <row r="1015" spans="1:31">
      <c r="A1015" t="s">
        <v>109</v>
      </c>
      <c r="B1015" t="s">
        <v>130</v>
      </c>
      <c r="C1015" s="216">
        <v>32794</v>
      </c>
      <c r="D1015" s="216">
        <v>33036</v>
      </c>
      <c r="E1015">
        <v>1990</v>
      </c>
      <c r="F1015">
        <v>1</v>
      </c>
      <c r="G1015">
        <v>3</v>
      </c>
      <c r="H1015">
        <v>36.299999999999997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  <c r="Z1015" s="14" t="s">
        <v>17</v>
      </c>
      <c r="AA1015" s="14" t="s">
        <v>17</v>
      </c>
      <c r="AB1015" s="14" t="s">
        <v>17</v>
      </c>
      <c r="AC1015" s="14" t="s">
        <v>17</v>
      </c>
      <c r="AD1015" s="14" t="s">
        <v>17</v>
      </c>
      <c r="AE1015" s="14" t="s">
        <v>17</v>
      </c>
    </row>
    <row r="1016" spans="1:31">
      <c r="A1016" t="s">
        <v>109</v>
      </c>
      <c r="B1016" t="s">
        <v>130</v>
      </c>
      <c r="C1016" s="216">
        <v>32794</v>
      </c>
      <c r="D1016" s="216">
        <v>33036</v>
      </c>
      <c r="E1016">
        <v>1990</v>
      </c>
      <c r="F1016">
        <v>1</v>
      </c>
      <c r="G1016">
        <v>4</v>
      </c>
      <c r="H1016">
        <v>38.96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  <c r="Z1016" s="14" t="s">
        <v>17</v>
      </c>
      <c r="AA1016" s="14" t="s">
        <v>17</v>
      </c>
      <c r="AB1016" s="14" t="s">
        <v>17</v>
      </c>
      <c r="AC1016" s="14" t="s">
        <v>17</v>
      </c>
      <c r="AD1016" s="14" t="s">
        <v>17</v>
      </c>
      <c r="AE1016" s="14" t="s">
        <v>17</v>
      </c>
    </row>
    <row r="1017" spans="1:31">
      <c r="A1017" t="s">
        <v>109</v>
      </c>
      <c r="B1017" t="s">
        <v>130</v>
      </c>
      <c r="C1017" s="216">
        <v>32794</v>
      </c>
      <c r="D1017" s="216">
        <v>33036</v>
      </c>
      <c r="E1017">
        <v>1990</v>
      </c>
      <c r="F1017">
        <v>1</v>
      </c>
      <c r="G1017">
        <v>5</v>
      </c>
      <c r="H1017">
        <v>45.13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  <c r="Z1017" s="14" t="s">
        <v>17</v>
      </c>
      <c r="AA1017" s="14" t="s">
        <v>17</v>
      </c>
      <c r="AB1017" s="14" t="s">
        <v>17</v>
      </c>
      <c r="AC1017" s="14" t="s">
        <v>17</v>
      </c>
      <c r="AD1017" s="14" t="s">
        <v>17</v>
      </c>
      <c r="AE1017" s="14" t="s">
        <v>17</v>
      </c>
    </row>
    <row r="1018" spans="1:31">
      <c r="A1018" t="s">
        <v>109</v>
      </c>
      <c r="B1018" t="s">
        <v>130</v>
      </c>
      <c r="C1018" s="216">
        <v>32794</v>
      </c>
      <c r="D1018" s="216">
        <v>33036</v>
      </c>
      <c r="E1018">
        <v>1990</v>
      </c>
      <c r="F1018">
        <v>1</v>
      </c>
      <c r="G1018">
        <v>6</v>
      </c>
      <c r="H1018">
        <v>46.83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  <c r="Z1018" s="14" t="s">
        <v>17</v>
      </c>
      <c r="AA1018" s="14" t="s">
        <v>17</v>
      </c>
      <c r="AB1018" s="14" t="s">
        <v>17</v>
      </c>
      <c r="AC1018" s="14" t="s">
        <v>17</v>
      </c>
      <c r="AD1018" s="14" t="s">
        <v>17</v>
      </c>
      <c r="AE1018" s="14" t="s">
        <v>17</v>
      </c>
    </row>
    <row r="1019" spans="1:31">
      <c r="A1019" t="s">
        <v>109</v>
      </c>
      <c r="B1019" t="s">
        <v>130</v>
      </c>
      <c r="C1019" s="216">
        <v>32794</v>
      </c>
      <c r="D1019" s="216">
        <v>33036</v>
      </c>
      <c r="E1019">
        <v>1990</v>
      </c>
      <c r="F1019">
        <v>1</v>
      </c>
      <c r="G1019">
        <v>7</v>
      </c>
      <c r="H1019">
        <v>38.96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  <c r="Z1019" s="14" t="s">
        <v>17</v>
      </c>
      <c r="AA1019" s="14" t="s">
        <v>17</v>
      </c>
      <c r="AB1019" s="14" t="s">
        <v>17</v>
      </c>
      <c r="AC1019" s="14" t="s">
        <v>17</v>
      </c>
      <c r="AD1019" s="14" t="s">
        <v>17</v>
      </c>
      <c r="AE1019" s="14" t="s">
        <v>17</v>
      </c>
    </row>
    <row r="1020" spans="1:31">
      <c r="A1020" t="s">
        <v>109</v>
      </c>
      <c r="B1020" t="s">
        <v>130</v>
      </c>
      <c r="C1020" s="216">
        <v>32794</v>
      </c>
      <c r="D1020" s="216">
        <v>33036</v>
      </c>
      <c r="E1020">
        <v>1990</v>
      </c>
      <c r="F1020">
        <v>1</v>
      </c>
      <c r="G1020">
        <v>8</v>
      </c>
      <c r="H1020">
        <v>48.76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  <c r="Z1020" s="14" t="s">
        <v>17</v>
      </c>
      <c r="AA1020" s="14" t="s">
        <v>17</v>
      </c>
      <c r="AB1020" s="14" t="s">
        <v>17</v>
      </c>
      <c r="AC1020" s="14" t="s">
        <v>17</v>
      </c>
      <c r="AD1020" s="14" t="s">
        <v>17</v>
      </c>
      <c r="AE1020" s="14" t="s">
        <v>17</v>
      </c>
    </row>
    <row r="1021" spans="1:31">
      <c r="A1021" t="s">
        <v>109</v>
      </c>
      <c r="B1021" t="s">
        <v>130</v>
      </c>
      <c r="C1021" s="216">
        <v>32794</v>
      </c>
      <c r="D1021" s="216">
        <v>33036</v>
      </c>
      <c r="E1021">
        <v>1990</v>
      </c>
      <c r="F1021">
        <v>1</v>
      </c>
      <c r="G1021">
        <v>9</v>
      </c>
      <c r="H1021">
        <v>52.51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  <c r="Z1021" s="14" t="s">
        <v>17</v>
      </c>
      <c r="AA1021" s="14" t="s">
        <v>17</v>
      </c>
      <c r="AB1021" s="14" t="s">
        <v>17</v>
      </c>
      <c r="AC1021" s="14" t="s">
        <v>17</v>
      </c>
      <c r="AD1021" s="14" t="s">
        <v>17</v>
      </c>
      <c r="AE1021" s="14" t="s">
        <v>17</v>
      </c>
    </row>
    <row r="1022" spans="1:31">
      <c r="A1022" t="s">
        <v>109</v>
      </c>
      <c r="B1022" t="s">
        <v>130</v>
      </c>
      <c r="C1022" s="216">
        <v>32794</v>
      </c>
      <c r="D1022" s="216">
        <v>33036</v>
      </c>
      <c r="E1022">
        <v>1990</v>
      </c>
      <c r="F1022">
        <v>1</v>
      </c>
      <c r="G1022">
        <v>10</v>
      </c>
      <c r="H1022">
        <v>50.82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  <c r="Z1022" s="14" t="s">
        <v>17</v>
      </c>
      <c r="AA1022" s="14" t="s">
        <v>17</v>
      </c>
      <c r="AB1022" s="14" t="s">
        <v>17</v>
      </c>
      <c r="AC1022" s="14" t="s">
        <v>17</v>
      </c>
      <c r="AD1022" s="14" t="s">
        <v>17</v>
      </c>
      <c r="AE1022" s="14" t="s">
        <v>17</v>
      </c>
    </row>
    <row r="1023" spans="1:31">
      <c r="A1023" t="s">
        <v>109</v>
      </c>
      <c r="B1023" t="s">
        <v>130</v>
      </c>
      <c r="C1023" s="216">
        <v>32794</v>
      </c>
      <c r="D1023" s="216">
        <v>33036</v>
      </c>
      <c r="E1023">
        <v>1990</v>
      </c>
      <c r="F1023">
        <v>1</v>
      </c>
      <c r="G1023">
        <v>11</v>
      </c>
      <c r="H1023">
        <v>45.01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  <c r="Z1023" s="14" t="s">
        <v>17</v>
      </c>
      <c r="AA1023" s="14" t="s">
        <v>17</v>
      </c>
      <c r="AB1023" s="14" t="s">
        <v>17</v>
      </c>
      <c r="AC1023" s="14" t="s">
        <v>17</v>
      </c>
      <c r="AD1023" s="14" t="s">
        <v>17</v>
      </c>
      <c r="AE1023" s="14" t="s">
        <v>17</v>
      </c>
    </row>
    <row r="1024" spans="1:31">
      <c r="A1024" t="s">
        <v>109</v>
      </c>
      <c r="B1024" t="s">
        <v>130</v>
      </c>
      <c r="C1024" s="216">
        <v>32794</v>
      </c>
      <c r="D1024" s="216">
        <v>33036</v>
      </c>
      <c r="E1024">
        <v>1990</v>
      </c>
      <c r="F1024">
        <v>1</v>
      </c>
      <c r="G1024">
        <v>12</v>
      </c>
      <c r="H1024">
        <v>51.18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  <c r="Z1024" s="14" t="s">
        <v>17</v>
      </c>
      <c r="AA1024" s="14" t="s">
        <v>17</v>
      </c>
      <c r="AB1024" s="14" t="s">
        <v>17</v>
      </c>
      <c r="AC1024" s="14" t="s">
        <v>17</v>
      </c>
      <c r="AD1024" s="14" t="s">
        <v>17</v>
      </c>
      <c r="AE1024" s="14" t="s">
        <v>17</v>
      </c>
    </row>
    <row r="1025" spans="1:31">
      <c r="A1025" t="s">
        <v>109</v>
      </c>
      <c r="B1025" t="s">
        <v>130</v>
      </c>
      <c r="C1025" s="216">
        <v>32794</v>
      </c>
      <c r="D1025" s="216">
        <v>33036</v>
      </c>
      <c r="E1025">
        <v>1990</v>
      </c>
      <c r="F1025">
        <v>1</v>
      </c>
      <c r="G1025">
        <v>13</v>
      </c>
      <c r="H1025">
        <v>28.19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  <c r="Z1025" s="14" t="s">
        <v>17</v>
      </c>
      <c r="AA1025" s="14" t="s">
        <v>17</v>
      </c>
      <c r="AB1025" s="14" t="s">
        <v>17</v>
      </c>
      <c r="AC1025" s="14" t="s">
        <v>17</v>
      </c>
      <c r="AD1025" s="14" t="s">
        <v>17</v>
      </c>
      <c r="AE1025" s="14" t="s">
        <v>17</v>
      </c>
    </row>
    <row r="1026" spans="1:31">
      <c r="A1026" t="s">
        <v>109</v>
      </c>
      <c r="B1026" t="s">
        <v>130</v>
      </c>
      <c r="C1026" s="216">
        <v>32794</v>
      </c>
      <c r="D1026" s="216">
        <v>33036</v>
      </c>
      <c r="E1026">
        <v>1990</v>
      </c>
      <c r="F1026">
        <v>1</v>
      </c>
      <c r="G1026">
        <v>14</v>
      </c>
      <c r="H1026">
        <v>52.27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  <c r="Z1026" s="14" t="s">
        <v>17</v>
      </c>
      <c r="AA1026" s="14" t="s">
        <v>17</v>
      </c>
      <c r="AB1026" s="14" t="s">
        <v>17</v>
      </c>
      <c r="AC1026" s="14" t="s">
        <v>17</v>
      </c>
      <c r="AD1026" s="14" t="s">
        <v>17</v>
      </c>
      <c r="AE1026" s="14" t="s">
        <v>17</v>
      </c>
    </row>
    <row r="1027" spans="1:31">
      <c r="A1027" t="s">
        <v>109</v>
      </c>
      <c r="B1027" t="s">
        <v>130</v>
      </c>
      <c r="C1027" s="216">
        <v>32794</v>
      </c>
      <c r="D1027" s="216">
        <v>33036</v>
      </c>
      <c r="E1027">
        <v>1990</v>
      </c>
      <c r="F1027">
        <v>2</v>
      </c>
      <c r="G1027">
        <v>1</v>
      </c>
      <c r="H1027">
        <v>22.75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  <c r="Z1027" s="14" t="s">
        <v>17</v>
      </c>
      <c r="AA1027" s="14" t="s">
        <v>17</v>
      </c>
      <c r="AB1027" s="14" t="s">
        <v>17</v>
      </c>
      <c r="AC1027" s="14" t="s">
        <v>17</v>
      </c>
      <c r="AD1027" s="14" t="s">
        <v>17</v>
      </c>
      <c r="AE1027" s="14" t="s">
        <v>17</v>
      </c>
    </row>
    <row r="1028" spans="1:31">
      <c r="A1028" t="s">
        <v>109</v>
      </c>
      <c r="B1028" t="s">
        <v>130</v>
      </c>
      <c r="C1028" s="216">
        <v>32794</v>
      </c>
      <c r="D1028" s="216">
        <v>33036</v>
      </c>
      <c r="E1028">
        <v>1990</v>
      </c>
      <c r="F1028">
        <v>2</v>
      </c>
      <c r="G1028">
        <v>2</v>
      </c>
      <c r="H1028">
        <v>25.89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  <c r="Z1028" s="14" t="s">
        <v>17</v>
      </c>
      <c r="AA1028" s="14" t="s">
        <v>17</v>
      </c>
      <c r="AB1028" s="14" t="s">
        <v>17</v>
      </c>
      <c r="AC1028" s="14" t="s">
        <v>17</v>
      </c>
      <c r="AD1028" s="14" t="s">
        <v>17</v>
      </c>
      <c r="AE1028" s="14" t="s">
        <v>17</v>
      </c>
    </row>
    <row r="1029" spans="1:31">
      <c r="A1029" t="s">
        <v>109</v>
      </c>
      <c r="B1029" t="s">
        <v>130</v>
      </c>
      <c r="C1029" s="216">
        <v>32794</v>
      </c>
      <c r="D1029" s="216">
        <v>33036</v>
      </c>
      <c r="E1029">
        <v>1990</v>
      </c>
      <c r="F1029">
        <v>2</v>
      </c>
      <c r="G1029">
        <v>3</v>
      </c>
      <c r="H1029">
        <v>35.450000000000003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  <c r="Z1029" s="14" t="s">
        <v>17</v>
      </c>
      <c r="AA1029" s="14" t="s">
        <v>17</v>
      </c>
      <c r="AB1029" s="14" t="s">
        <v>17</v>
      </c>
      <c r="AC1029" s="14" t="s">
        <v>17</v>
      </c>
      <c r="AD1029" s="14" t="s">
        <v>17</v>
      </c>
      <c r="AE1029" s="14" t="s">
        <v>17</v>
      </c>
    </row>
    <row r="1030" spans="1:31">
      <c r="A1030" t="s">
        <v>109</v>
      </c>
      <c r="B1030" t="s">
        <v>130</v>
      </c>
      <c r="C1030" s="216">
        <v>32794</v>
      </c>
      <c r="D1030" s="216">
        <v>33036</v>
      </c>
      <c r="E1030">
        <v>1990</v>
      </c>
      <c r="F1030">
        <v>2</v>
      </c>
      <c r="G1030">
        <v>4</v>
      </c>
      <c r="H1030">
        <v>47.43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  <c r="Z1030" s="14" t="s">
        <v>17</v>
      </c>
      <c r="AA1030" s="14" t="s">
        <v>17</v>
      </c>
      <c r="AB1030" s="14" t="s">
        <v>17</v>
      </c>
      <c r="AC1030" s="14" t="s">
        <v>17</v>
      </c>
      <c r="AD1030" s="14" t="s">
        <v>17</v>
      </c>
      <c r="AE1030" s="14" t="s">
        <v>17</v>
      </c>
    </row>
    <row r="1031" spans="1:31">
      <c r="A1031" t="s">
        <v>109</v>
      </c>
      <c r="B1031" t="s">
        <v>130</v>
      </c>
      <c r="C1031" s="216">
        <v>32794</v>
      </c>
      <c r="D1031" s="216">
        <v>33036</v>
      </c>
      <c r="E1031">
        <v>1990</v>
      </c>
      <c r="F1031">
        <v>2</v>
      </c>
      <c r="G1031">
        <v>5</v>
      </c>
      <c r="H1031">
        <v>51.42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  <c r="Z1031" s="14" t="s">
        <v>17</v>
      </c>
      <c r="AA1031" s="14" t="s">
        <v>17</v>
      </c>
      <c r="AB1031" s="14" t="s">
        <v>17</v>
      </c>
      <c r="AC1031" s="14" t="s">
        <v>17</v>
      </c>
      <c r="AD1031" s="14" t="s">
        <v>17</v>
      </c>
      <c r="AE1031" s="14" t="s">
        <v>17</v>
      </c>
    </row>
    <row r="1032" spans="1:31">
      <c r="A1032" t="s">
        <v>109</v>
      </c>
      <c r="B1032" t="s">
        <v>130</v>
      </c>
      <c r="C1032" s="216">
        <v>32794</v>
      </c>
      <c r="D1032" s="216">
        <v>33036</v>
      </c>
      <c r="E1032">
        <v>1990</v>
      </c>
      <c r="F1032">
        <v>2</v>
      </c>
      <c r="G1032">
        <v>6</v>
      </c>
      <c r="H1032">
        <v>49.97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  <c r="Z1032" s="14" t="s">
        <v>17</v>
      </c>
      <c r="AA1032" s="14" t="s">
        <v>17</v>
      </c>
      <c r="AB1032" s="14" t="s">
        <v>17</v>
      </c>
      <c r="AC1032" s="14" t="s">
        <v>17</v>
      </c>
      <c r="AD1032" s="14" t="s">
        <v>17</v>
      </c>
      <c r="AE1032" s="14" t="s">
        <v>17</v>
      </c>
    </row>
    <row r="1033" spans="1:31">
      <c r="A1033" t="s">
        <v>109</v>
      </c>
      <c r="B1033" t="s">
        <v>130</v>
      </c>
      <c r="C1033" s="216">
        <v>32794</v>
      </c>
      <c r="D1033" s="216">
        <v>33036</v>
      </c>
      <c r="E1033">
        <v>1990</v>
      </c>
      <c r="F1033">
        <v>2</v>
      </c>
      <c r="G1033">
        <v>7</v>
      </c>
      <c r="H1033">
        <v>43.32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  <c r="Z1033" s="14" t="s">
        <v>17</v>
      </c>
      <c r="AA1033" s="14" t="s">
        <v>17</v>
      </c>
      <c r="AB1033" s="14" t="s">
        <v>17</v>
      </c>
      <c r="AC1033" s="14" t="s">
        <v>17</v>
      </c>
      <c r="AD1033" s="14" t="s">
        <v>17</v>
      </c>
      <c r="AE1033" s="14" t="s">
        <v>17</v>
      </c>
    </row>
    <row r="1034" spans="1:31">
      <c r="A1034" t="s">
        <v>109</v>
      </c>
      <c r="B1034" t="s">
        <v>130</v>
      </c>
      <c r="C1034" s="216">
        <v>32794</v>
      </c>
      <c r="D1034" s="216">
        <v>33036</v>
      </c>
      <c r="E1034">
        <v>1990</v>
      </c>
      <c r="F1034">
        <v>2</v>
      </c>
      <c r="G1034">
        <v>8</v>
      </c>
      <c r="H1034">
        <v>48.28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  <c r="Z1034" s="14" t="s">
        <v>17</v>
      </c>
      <c r="AA1034" s="14" t="s">
        <v>17</v>
      </c>
      <c r="AB1034" s="14" t="s">
        <v>17</v>
      </c>
      <c r="AC1034" s="14" t="s">
        <v>17</v>
      </c>
      <c r="AD1034" s="14" t="s">
        <v>17</v>
      </c>
      <c r="AE1034" s="14" t="s">
        <v>17</v>
      </c>
    </row>
    <row r="1035" spans="1:31">
      <c r="A1035" t="s">
        <v>109</v>
      </c>
      <c r="B1035" t="s">
        <v>130</v>
      </c>
      <c r="C1035" s="216">
        <v>32794</v>
      </c>
      <c r="D1035" s="216">
        <v>33036</v>
      </c>
      <c r="E1035">
        <v>1990</v>
      </c>
      <c r="F1035">
        <v>2</v>
      </c>
      <c r="G1035">
        <v>9</v>
      </c>
      <c r="H1035">
        <v>49.73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  <c r="Z1035" s="14" t="s">
        <v>17</v>
      </c>
      <c r="AA1035" s="14" t="s">
        <v>17</v>
      </c>
      <c r="AB1035" s="14" t="s">
        <v>17</v>
      </c>
      <c r="AC1035" s="14" t="s">
        <v>17</v>
      </c>
      <c r="AD1035" s="14" t="s">
        <v>17</v>
      </c>
      <c r="AE1035" s="14" t="s">
        <v>17</v>
      </c>
    </row>
    <row r="1036" spans="1:31">
      <c r="A1036" t="s">
        <v>109</v>
      </c>
      <c r="B1036" t="s">
        <v>130</v>
      </c>
      <c r="C1036" s="216">
        <v>32794</v>
      </c>
      <c r="D1036" s="216">
        <v>33036</v>
      </c>
      <c r="E1036">
        <v>1990</v>
      </c>
      <c r="F1036">
        <v>2</v>
      </c>
      <c r="G1036">
        <v>10</v>
      </c>
      <c r="H1036">
        <v>54.33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  <c r="Z1036" s="14" t="s">
        <v>17</v>
      </c>
      <c r="AA1036" s="14" t="s">
        <v>17</v>
      </c>
      <c r="AB1036" s="14" t="s">
        <v>17</v>
      </c>
      <c r="AC1036" s="14" t="s">
        <v>17</v>
      </c>
      <c r="AD1036" s="14" t="s">
        <v>17</v>
      </c>
      <c r="AE1036" s="14" t="s">
        <v>17</v>
      </c>
    </row>
    <row r="1037" spans="1:31">
      <c r="A1037" t="s">
        <v>109</v>
      </c>
      <c r="B1037" t="s">
        <v>130</v>
      </c>
      <c r="C1037" s="216">
        <v>32794</v>
      </c>
      <c r="D1037" s="216">
        <v>33036</v>
      </c>
      <c r="E1037">
        <v>1990</v>
      </c>
      <c r="F1037">
        <v>2</v>
      </c>
      <c r="G1037">
        <v>11</v>
      </c>
      <c r="H1037">
        <v>45.5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  <c r="Z1037" s="14" t="s">
        <v>17</v>
      </c>
      <c r="AA1037" s="14" t="s">
        <v>17</v>
      </c>
      <c r="AB1037" s="14" t="s">
        <v>17</v>
      </c>
      <c r="AC1037" s="14" t="s">
        <v>17</v>
      </c>
      <c r="AD1037" s="14" t="s">
        <v>17</v>
      </c>
      <c r="AE1037" s="14" t="s">
        <v>17</v>
      </c>
    </row>
    <row r="1038" spans="1:31">
      <c r="A1038" t="s">
        <v>109</v>
      </c>
      <c r="B1038" t="s">
        <v>130</v>
      </c>
      <c r="C1038" s="216">
        <v>32794</v>
      </c>
      <c r="D1038" s="216">
        <v>33036</v>
      </c>
      <c r="E1038">
        <v>1990</v>
      </c>
      <c r="F1038">
        <v>2</v>
      </c>
      <c r="G1038">
        <v>12</v>
      </c>
      <c r="H1038">
        <v>44.89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  <c r="Z1038" s="14" t="s">
        <v>17</v>
      </c>
      <c r="AA1038" s="14" t="s">
        <v>17</v>
      </c>
      <c r="AB1038" s="14" t="s">
        <v>17</v>
      </c>
      <c r="AC1038" s="14" t="s">
        <v>17</v>
      </c>
      <c r="AD1038" s="14" t="s">
        <v>17</v>
      </c>
      <c r="AE1038" s="14" t="s">
        <v>17</v>
      </c>
    </row>
    <row r="1039" spans="1:31">
      <c r="A1039" t="s">
        <v>109</v>
      </c>
      <c r="B1039" t="s">
        <v>130</v>
      </c>
      <c r="C1039" s="216">
        <v>32794</v>
      </c>
      <c r="D1039" s="216">
        <v>33036</v>
      </c>
      <c r="E1039">
        <v>1990</v>
      </c>
      <c r="F1039">
        <v>2</v>
      </c>
      <c r="G1039">
        <v>13</v>
      </c>
      <c r="H1039">
        <v>34.97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  <c r="Z1039" s="14" t="s">
        <v>17</v>
      </c>
      <c r="AA1039" s="14" t="s">
        <v>17</v>
      </c>
      <c r="AB1039" s="14" t="s">
        <v>17</v>
      </c>
      <c r="AC1039" s="14" t="s">
        <v>17</v>
      </c>
      <c r="AD1039" s="14" t="s">
        <v>17</v>
      </c>
      <c r="AE1039" s="14" t="s">
        <v>17</v>
      </c>
    </row>
    <row r="1040" spans="1:31">
      <c r="A1040" t="s">
        <v>109</v>
      </c>
      <c r="B1040" t="s">
        <v>130</v>
      </c>
      <c r="C1040" s="216">
        <v>32794</v>
      </c>
      <c r="D1040" s="216">
        <v>33036</v>
      </c>
      <c r="E1040">
        <v>1990</v>
      </c>
      <c r="F1040">
        <v>2</v>
      </c>
      <c r="G1040">
        <v>14</v>
      </c>
      <c r="H1040">
        <v>51.18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  <c r="Z1040" s="14" t="s">
        <v>17</v>
      </c>
      <c r="AA1040" s="14" t="s">
        <v>17</v>
      </c>
      <c r="AB1040" s="14" t="s">
        <v>17</v>
      </c>
      <c r="AC1040" s="14" t="s">
        <v>17</v>
      </c>
      <c r="AD1040" s="14" t="s">
        <v>17</v>
      </c>
      <c r="AE1040" s="14" t="s">
        <v>17</v>
      </c>
    </row>
    <row r="1041" spans="1:31">
      <c r="A1041" t="s">
        <v>109</v>
      </c>
      <c r="B1041" t="s">
        <v>130</v>
      </c>
      <c r="C1041" s="216">
        <v>32794</v>
      </c>
      <c r="D1041" s="216">
        <v>33036</v>
      </c>
      <c r="E1041">
        <v>1990</v>
      </c>
      <c r="F1041">
        <v>3</v>
      </c>
      <c r="G1041">
        <v>1</v>
      </c>
      <c r="H1041">
        <v>31.1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  <c r="Z1041" s="14" t="s">
        <v>17</v>
      </c>
      <c r="AA1041" s="14" t="s">
        <v>17</v>
      </c>
      <c r="AB1041" s="14" t="s">
        <v>17</v>
      </c>
      <c r="AC1041" s="14" t="s">
        <v>17</v>
      </c>
      <c r="AD1041" s="14" t="s">
        <v>17</v>
      </c>
      <c r="AE1041" s="14" t="s">
        <v>17</v>
      </c>
    </row>
    <row r="1042" spans="1:31">
      <c r="A1042" t="s">
        <v>109</v>
      </c>
      <c r="B1042" t="s">
        <v>130</v>
      </c>
      <c r="C1042" s="216">
        <v>32794</v>
      </c>
      <c r="D1042" s="216">
        <v>33036</v>
      </c>
      <c r="E1042">
        <v>1990</v>
      </c>
      <c r="F1042">
        <v>3</v>
      </c>
      <c r="G1042">
        <v>2</v>
      </c>
      <c r="H1042">
        <v>26.38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  <c r="Z1042" s="14" t="s">
        <v>17</v>
      </c>
      <c r="AA1042" s="14" t="s">
        <v>17</v>
      </c>
      <c r="AB1042" s="14" t="s">
        <v>17</v>
      </c>
      <c r="AC1042" s="14" t="s">
        <v>17</v>
      </c>
      <c r="AD1042" s="14" t="s">
        <v>17</v>
      </c>
      <c r="AE1042" s="14" t="s">
        <v>17</v>
      </c>
    </row>
    <row r="1043" spans="1:31">
      <c r="A1043" t="s">
        <v>109</v>
      </c>
      <c r="B1043" t="s">
        <v>130</v>
      </c>
      <c r="C1043" s="216">
        <v>32794</v>
      </c>
      <c r="D1043" s="216">
        <v>33036</v>
      </c>
      <c r="E1043">
        <v>1990</v>
      </c>
      <c r="F1043">
        <v>3</v>
      </c>
      <c r="G1043">
        <v>3</v>
      </c>
      <c r="H1043">
        <v>47.79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  <c r="Z1043" s="14" t="s">
        <v>17</v>
      </c>
      <c r="AA1043" s="14" t="s">
        <v>17</v>
      </c>
      <c r="AB1043" s="14" t="s">
        <v>17</v>
      </c>
      <c r="AC1043" s="14" t="s">
        <v>17</v>
      </c>
      <c r="AD1043" s="14" t="s">
        <v>17</v>
      </c>
      <c r="AE1043" s="14" t="s">
        <v>17</v>
      </c>
    </row>
    <row r="1044" spans="1:31">
      <c r="A1044" t="s">
        <v>109</v>
      </c>
      <c r="B1044" t="s">
        <v>130</v>
      </c>
      <c r="C1044" s="216">
        <v>32794</v>
      </c>
      <c r="D1044" s="216">
        <v>33036</v>
      </c>
      <c r="E1044">
        <v>1990</v>
      </c>
      <c r="F1044">
        <v>3</v>
      </c>
      <c r="G1044">
        <v>4</v>
      </c>
      <c r="H1044">
        <v>53.97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  <c r="Z1044" s="14" t="s">
        <v>17</v>
      </c>
      <c r="AA1044" s="14" t="s">
        <v>17</v>
      </c>
      <c r="AB1044" s="14" t="s">
        <v>17</v>
      </c>
      <c r="AC1044" s="14" t="s">
        <v>17</v>
      </c>
      <c r="AD1044" s="14" t="s">
        <v>17</v>
      </c>
      <c r="AE1044" s="14" t="s">
        <v>17</v>
      </c>
    </row>
    <row r="1045" spans="1:31">
      <c r="A1045" t="s">
        <v>109</v>
      </c>
      <c r="B1045" t="s">
        <v>130</v>
      </c>
      <c r="C1045" s="216">
        <v>32794</v>
      </c>
      <c r="D1045" s="216">
        <v>33036</v>
      </c>
      <c r="E1045">
        <v>1990</v>
      </c>
      <c r="F1045">
        <v>3</v>
      </c>
      <c r="G1045">
        <v>5</v>
      </c>
      <c r="H1045">
        <v>52.88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  <c r="Z1045" s="14" t="s">
        <v>17</v>
      </c>
      <c r="AA1045" s="14" t="s">
        <v>17</v>
      </c>
      <c r="AB1045" s="14" t="s">
        <v>17</v>
      </c>
      <c r="AC1045" s="14" t="s">
        <v>17</v>
      </c>
      <c r="AD1045" s="14" t="s">
        <v>17</v>
      </c>
      <c r="AE1045" s="14" t="s">
        <v>17</v>
      </c>
    </row>
    <row r="1046" spans="1:31">
      <c r="A1046" t="s">
        <v>109</v>
      </c>
      <c r="B1046" t="s">
        <v>130</v>
      </c>
      <c r="C1046" s="216">
        <v>32794</v>
      </c>
      <c r="D1046" s="216">
        <v>33036</v>
      </c>
      <c r="E1046">
        <v>1990</v>
      </c>
      <c r="F1046">
        <v>3</v>
      </c>
      <c r="G1046">
        <v>6</v>
      </c>
      <c r="H1046">
        <v>49.13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  <c r="Z1046" s="14" t="s">
        <v>17</v>
      </c>
      <c r="AA1046" s="14" t="s">
        <v>17</v>
      </c>
      <c r="AB1046" s="14" t="s">
        <v>17</v>
      </c>
      <c r="AC1046" s="14" t="s">
        <v>17</v>
      </c>
      <c r="AD1046" s="14" t="s">
        <v>17</v>
      </c>
      <c r="AE1046" s="14" t="s">
        <v>17</v>
      </c>
    </row>
    <row r="1047" spans="1:31">
      <c r="A1047" t="s">
        <v>109</v>
      </c>
      <c r="B1047" t="s">
        <v>130</v>
      </c>
      <c r="C1047" s="216">
        <v>32794</v>
      </c>
      <c r="D1047" s="216">
        <v>33036</v>
      </c>
      <c r="E1047">
        <v>1990</v>
      </c>
      <c r="F1047">
        <v>3</v>
      </c>
      <c r="G1047">
        <v>7</v>
      </c>
      <c r="H1047">
        <v>47.19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  <c r="Z1047" s="14" t="s">
        <v>17</v>
      </c>
      <c r="AA1047" s="14" t="s">
        <v>17</v>
      </c>
      <c r="AB1047" s="14" t="s">
        <v>17</v>
      </c>
      <c r="AC1047" s="14" t="s">
        <v>17</v>
      </c>
      <c r="AD1047" s="14" t="s">
        <v>17</v>
      </c>
      <c r="AE1047" s="14" t="s">
        <v>17</v>
      </c>
    </row>
    <row r="1048" spans="1:31">
      <c r="A1048" t="s">
        <v>109</v>
      </c>
      <c r="B1048" t="s">
        <v>130</v>
      </c>
      <c r="C1048" s="216">
        <v>32794</v>
      </c>
      <c r="D1048" s="216">
        <v>33036</v>
      </c>
      <c r="E1048">
        <v>1990</v>
      </c>
      <c r="F1048">
        <v>3</v>
      </c>
      <c r="G1048">
        <v>8</v>
      </c>
      <c r="H1048">
        <v>55.9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  <c r="Z1048" s="14" t="s">
        <v>17</v>
      </c>
      <c r="AA1048" s="14" t="s">
        <v>17</v>
      </c>
      <c r="AB1048" s="14" t="s">
        <v>17</v>
      </c>
      <c r="AC1048" s="14" t="s">
        <v>17</v>
      </c>
      <c r="AD1048" s="14" t="s">
        <v>17</v>
      </c>
      <c r="AE1048" s="14" t="s">
        <v>17</v>
      </c>
    </row>
    <row r="1049" spans="1:31">
      <c r="A1049" t="s">
        <v>109</v>
      </c>
      <c r="B1049" t="s">
        <v>130</v>
      </c>
      <c r="C1049" s="216">
        <v>32794</v>
      </c>
      <c r="D1049" s="216">
        <v>33036</v>
      </c>
      <c r="E1049">
        <v>1990</v>
      </c>
      <c r="F1049">
        <v>3</v>
      </c>
      <c r="G1049">
        <v>9</v>
      </c>
      <c r="H1049">
        <v>55.66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  <c r="Z1049" s="14" t="s">
        <v>17</v>
      </c>
      <c r="AA1049" s="14" t="s">
        <v>17</v>
      </c>
      <c r="AB1049" s="14" t="s">
        <v>17</v>
      </c>
      <c r="AC1049" s="14" t="s">
        <v>17</v>
      </c>
      <c r="AD1049" s="14" t="s">
        <v>17</v>
      </c>
      <c r="AE1049" s="14" t="s">
        <v>17</v>
      </c>
    </row>
    <row r="1050" spans="1:31">
      <c r="A1050" t="s">
        <v>109</v>
      </c>
      <c r="B1050" t="s">
        <v>130</v>
      </c>
      <c r="C1050" s="216">
        <v>32794</v>
      </c>
      <c r="D1050" s="216">
        <v>33036</v>
      </c>
      <c r="E1050">
        <v>1990</v>
      </c>
      <c r="F1050">
        <v>3</v>
      </c>
      <c r="G1050">
        <v>10</v>
      </c>
      <c r="H1050">
        <v>54.45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  <c r="Z1050" s="14" t="s">
        <v>17</v>
      </c>
      <c r="AA1050" s="14" t="s">
        <v>17</v>
      </c>
      <c r="AB1050" s="14" t="s">
        <v>17</v>
      </c>
      <c r="AC1050" s="14" t="s">
        <v>17</v>
      </c>
      <c r="AD1050" s="14" t="s">
        <v>17</v>
      </c>
      <c r="AE1050" s="14" t="s">
        <v>17</v>
      </c>
    </row>
    <row r="1051" spans="1:31">
      <c r="A1051" t="s">
        <v>109</v>
      </c>
      <c r="B1051" t="s">
        <v>130</v>
      </c>
      <c r="C1051" s="216">
        <v>32794</v>
      </c>
      <c r="D1051" s="216">
        <v>33036</v>
      </c>
      <c r="E1051">
        <v>1990</v>
      </c>
      <c r="F1051">
        <v>3</v>
      </c>
      <c r="G1051">
        <v>11</v>
      </c>
      <c r="H1051">
        <v>54.33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  <c r="Z1051" s="14" t="s">
        <v>17</v>
      </c>
      <c r="AA1051" s="14" t="s">
        <v>17</v>
      </c>
      <c r="AB1051" s="14" t="s">
        <v>17</v>
      </c>
      <c r="AC1051" s="14" t="s">
        <v>17</v>
      </c>
      <c r="AD1051" s="14" t="s">
        <v>17</v>
      </c>
      <c r="AE1051" s="14" t="s">
        <v>17</v>
      </c>
    </row>
    <row r="1052" spans="1:31">
      <c r="A1052" t="s">
        <v>109</v>
      </c>
      <c r="B1052" t="s">
        <v>130</v>
      </c>
      <c r="C1052" s="216">
        <v>32794</v>
      </c>
      <c r="D1052" s="216">
        <v>33036</v>
      </c>
      <c r="E1052">
        <v>1990</v>
      </c>
      <c r="F1052">
        <v>3</v>
      </c>
      <c r="G1052">
        <v>12</v>
      </c>
      <c r="H1052">
        <v>57.84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  <c r="Z1052" s="14" t="s">
        <v>17</v>
      </c>
      <c r="AA1052" s="14" t="s">
        <v>17</v>
      </c>
      <c r="AB1052" s="14" t="s">
        <v>17</v>
      </c>
      <c r="AC1052" s="14" t="s">
        <v>17</v>
      </c>
      <c r="AD1052" s="14" t="s">
        <v>17</v>
      </c>
      <c r="AE1052" s="14" t="s">
        <v>17</v>
      </c>
    </row>
    <row r="1053" spans="1:31">
      <c r="A1053" t="s">
        <v>109</v>
      </c>
      <c r="B1053" t="s">
        <v>130</v>
      </c>
      <c r="C1053" s="216">
        <v>32794</v>
      </c>
      <c r="D1053" s="216">
        <v>33036</v>
      </c>
      <c r="E1053">
        <v>1990</v>
      </c>
      <c r="F1053">
        <v>3</v>
      </c>
      <c r="G1053">
        <v>13</v>
      </c>
      <c r="H1053">
        <v>35.94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  <c r="Z1053" s="14" t="s">
        <v>17</v>
      </c>
      <c r="AA1053" s="14" t="s">
        <v>17</v>
      </c>
      <c r="AB1053" s="14" t="s">
        <v>17</v>
      </c>
      <c r="AC1053" s="14" t="s">
        <v>17</v>
      </c>
      <c r="AD1053" s="14" t="s">
        <v>17</v>
      </c>
      <c r="AE1053" s="14" t="s">
        <v>17</v>
      </c>
    </row>
    <row r="1054" spans="1:31">
      <c r="A1054" t="s">
        <v>109</v>
      </c>
      <c r="B1054" t="s">
        <v>130</v>
      </c>
      <c r="C1054" s="216">
        <v>32794</v>
      </c>
      <c r="D1054" s="216">
        <v>33036</v>
      </c>
      <c r="E1054">
        <v>1990</v>
      </c>
      <c r="F1054">
        <v>3</v>
      </c>
      <c r="G1054">
        <v>14</v>
      </c>
      <c r="H1054">
        <v>56.02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  <c r="Z1054" s="14" t="s">
        <v>17</v>
      </c>
      <c r="AA1054" s="14" t="s">
        <v>17</v>
      </c>
      <c r="AB1054" s="14" t="s">
        <v>17</v>
      </c>
      <c r="AC1054" s="14" t="s">
        <v>17</v>
      </c>
      <c r="AD1054" s="14" t="s">
        <v>17</v>
      </c>
      <c r="AE1054" s="14" t="s">
        <v>17</v>
      </c>
    </row>
    <row r="1055" spans="1:31">
      <c r="A1055" t="s">
        <v>109</v>
      </c>
      <c r="B1055" t="s">
        <v>130</v>
      </c>
      <c r="C1055" s="216">
        <v>32794</v>
      </c>
      <c r="D1055" s="216">
        <v>33036</v>
      </c>
      <c r="E1055">
        <v>1990</v>
      </c>
      <c r="F1055">
        <v>4</v>
      </c>
      <c r="G1055">
        <v>1</v>
      </c>
      <c r="H1055">
        <v>30.61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  <c r="Z1055" s="14" t="s">
        <v>17</v>
      </c>
      <c r="AA1055" s="14" t="s">
        <v>17</v>
      </c>
      <c r="AB1055" s="14" t="s">
        <v>17</v>
      </c>
      <c r="AC1055" s="14" t="s">
        <v>17</v>
      </c>
      <c r="AD1055" s="14" t="s">
        <v>17</v>
      </c>
      <c r="AE1055" s="14" t="s">
        <v>17</v>
      </c>
    </row>
    <row r="1056" spans="1:31">
      <c r="A1056" t="s">
        <v>109</v>
      </c>
      <c r="B1056" t="s">
        <v>130</v>
      </c>
      <c r="C1056" s="216">
        <v>32794</v>
      </c>
      <c r="D1056" s="216">
        <v>33036</v>
      </c>
      <c r="E1056">
        <v>1990</v>
      </c>
      <c r="F1056">
        <v>4</v>
      </c>
      <c r="G1056">
        <v>2</v>
      </c>
      <c r="H1056">
        <v>30.37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  <c r="Z1056" s="14" t="s">
        <v>17</v>
      </c>
      <c r="AA1056" s="14" t="s">
        <v>17</v>
      </c>
      <c r="AB1056" s="14" t="s">
        <v>17</v>
      </c>
      <c r="AC1056" s="14" t="s">
        <v>17</v>
      </c>
      <c r="AD1056" s="14" t="s">
        <v>17</v>
      </c>
      <c r="AE1056" s="14" t="s">
        <v>17</v>
      </c>
    </row>
    <row r="1057" spans="1:31">
      <c r="A1057" t="s">
        <v>109</v>
      </c>
      <c r="B1057" t="s">
        <v>130</v>
      </c>
      <c r="C1057" s="216">
        <v>32794</v>
      </c>
      <c r="D1057" s="216">
        <v>33036</v>
      </c>
      <c r="E1057">
        <v>1990</v>
      </c>
      <c r="F1057">
        <v>4</v>
      </c>
      <c r="G1057">
        <v>3</v>
      </c>
      <c r="H1057">
        <v>47.79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  <c r="Z1057" s="14" t="s">
        <v>17</v>
      </c>
      <c r="AA1057" s="14" t="s">
        <v>17</v>
      </c>
      <c r="AB1057" s="14" t="s">
        <v>17</v>
      </c>
      <c r="AC1057" s="14" t="s">
        <v>17</v>
      </c>
      <c r="AD1057" s="14" t="s">
        <v>17</v>
      </c>
      <c r="AE1057" s="14" t="s">
        <v>17</v>
      </c>
    </row>
    <row r="1058" spans="1:31">
      <c r="A1058" t="s">
        <v>109</v>
      </c>
      <c r="B1058" t="s">
        <v>130</v>
      </c>
      <c r="C1058" s="216">
        <v>32794</v>
      </c>
      <c r="D1058" s="216">
        <v>33036</v>
      </c>
      <c r="E1058">
        <v>1990</v>
      </c>
      <c r="F1058">
        <v>4</v>
      </c>
      <c r="G1058">
        <v>4</v>
      </c>
      <c r="H1058">
        <v>53.48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  <c r="Z1058" s="14" t="s">
        <v>17</v>
      </c>
      <c r="AA1058" s="14" t="s">
        <v>17</v>
      </c>
      <c r="AB1058" s="14" t="s">
        <v>17</v>
      </c>
      <c r="AC1058" s="14" t="s">
        <v>17</v>
      </c>
      <c r="AD1058" s="14" t="s">
        <v>17</v>
      </c>
      <c r="AE1058" s="14" t="s">
        <v>17</v>
      </c>
    </row>
    <row r="1059" spans="1:31">
      <c r="A1059" t="s">
        <v>109</v>
      </c>
      <c r="B1059" t="s">
        <v>130</v>
      </c>
      <c r="C1059" s="216">
        <v>32794</v>
      </c>
      <c r="D1059" s="216">
        <v>33036</v>
      </c>
      <c r="E1059">
        <v>1990</v>
      </c>
      <c r="F1059">
        <v>4</v>
      </c>
      <c r="G1059">
        <v>5</v>
      </c>
      <c r="H1059">
        <v>47.67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  <c r="Z1059" s="14" t="s">
        <v>17</v>
      </c>
      <c r="AA1059" s="14" t="s">
        <v>17</v>
      </c>
      <c r="AB1059" s="14" t="s">
        <v>17</v>
      </c>
      <c r="AC1059" s="14" t="s">
        <v>17</v>
      </c>
      <c r="AD1059" s="14" t="s">
        <v>17</v>
      </c>
      <c r="AE1059" s="14" t="s">
        <v>17</v>
      </c>
    </row>
    <row r="1060" spans="1:31">
      <c r="A1060" t="s">
        <v>109</v>
      </c>
      <c r="B1060" t="s">
        <v>130</v>
      </c>
      <c r="C1060" s="216">
        <v>32794</v>
      </c>
      <c r="D1060" s="216">
        <v>33036</v>
      </c>
      <c r="E1060">
        <v>1990</v>
      </c>
      <c r="F1060">
        <v>4</v>
      </c>
      <c r="G1060">
        <v>6</v>
      </c>
      <c r="H1060">
        <v>47.19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  <c r="Z1060" s="14" t="s">
        <v>17</v>
      </c>
      <c r="AA1060" s="14" t="s">
        <v>17</v>
      </c>
      <c r="AB1060" s="14" t="s">
        <v>17</v>
      </c>
      <c r="AC1060" s="14" t="s">
        <v>17</v>
      </c>
      <c r="AD1060" s="14" t="s">
        <v>17</v>
      </c>
      <c r="AE1060" s="14" t="s">
        <v>17</v>
      </c>
    </row>
    <row r="1061" spans="1:31">
      <c r="A1061" t="s">
        <v>109</v>
      </c>
      <c r="B1061" t="s">
        <v>130</v>
      </c>
      <c r="C1061" s="216">
        <v>32794</v>
      </c>
      <c r="D1061" s="216">
        <v>33036</v>
      </c>
      <c r="E1061">
        <v>1990</v>
      </c>
      <c r="F1061">
        <v>4</v>
      </c>
      <c r="G1061">
        <v>7</v>
      </c>
      <c r="H1061">
        <v>45.98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  <c r="Z1061" s="14" t="s">
        <v>17</v>
      </c>
      <c r="AA1061" s="14" t="s">
        <v>17</v>
      </c>
      <c r="AB1061" s="14" t="s">
        <v>17</v>
      </c>
      <c r="AC1061" s="14" t="s">
        <v>17</v>
      </c>
      <c r="AD1061" s="14" t="s">
        <v>17</v>
      </c>
      <c r="AE1061" s="14" t="s">
        <v>17</v>
      </c>
    </row>
    <row r="1062" spans="1:31">
      <c r="A1062" t="s">
        <v>109</v>
      </c>
      <c r="B1062" t="s">
        <v>130</v>
      </c>
      <c r="C1062" s="216">
        <v>32794</v>
      </c>
      <c r="D1062" s="216">
        <v>33036</v>
      </c>
      <c r="E1062">
        <v>1990</v>
      </c>
      <c r="F1062">
        <v>4</v>
      </c>
      <c r="G1062">
        <v>8</v>
      </c>
      <c r="H1062">
        <v>50.7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  <c r="Z1062" s="14" t="s">
        <v>17</v>
      </c>
      <c r="AA1062" s="14" t="s">
        <v>17</v>
      </c>
      <c r="AB1062" s="14" t="s">
        <v>17</v>
      </c>
      <c r="AC1062" s="14" t="s">
        <v>17</v>
      </c>
      <c r="AD1062" s="14" t="s">
        <v>17</v>
      </c>
      <c r="AE1062" s="14" t="s">
        <v>17</v>
      </c>
    </row>
    <row r="1063" spans="1:31">
      <c r="A1063" t="s">
        <v>109</v>
      </c>
      <c r="B1063" t="s">
        <v>130</v>
      </c>
      <c r="C1063" s="216">
        <v>32794</v>
      </c>
      <c r="D1063" s="216">
        <v>33036</v>
      </c>
      <c r="E1063">
        <v>1990</v>
      </c>
      <c r="F1063">
        <v>4</v>
      </c>
      <c r="G1063">
        <v>9</v>
      </c>
      <c r="H1063">
        <v>45.5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  <c r="Z1063" s="14" t="s">
        <v>17</v>
      </c>
      <c r="AA1063" s="14" t="s">
        <v>17</v>
      </c>
      <c r="AB1063" s="14" t="s">
        <v>17</v>
      </c>
      <c r="AC1063" s="14" t="s">
        <v>17</v>
      </c>
      <c r="AD1063" s="14" t="s">
        <v>17</v>
      </c>
      <c r="AE1063" s="14" t="s">
        <v>17</v>
      </c>
    </row>
    <row r="1064" spans="1:31">
      <c r="A1064" t="s">
        <v>109</v>
      </c>
      <c r="B1064" t="s">
        <v>130</v>
      </c>
      <c r="C1064" s="216">
        <v>32794</v>
      </c>
      <c r="D1064" s="216">
        <v>33036</v>
      </c>
      <c r="E1064">
        <v>1990</v>
      </c>
      <c r="F1064">
        <v>4</v>
      </c>
      <c r="G1064">
        <v>10</v>
      </c>
      <c r="H1064">
        <v>55.9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  <c r="Z1064" s="14" t="s">
        <v>17</v>
      </c>
      <c r="AA1064" s="14" t="s">
        <v>17</v>
      </c>
      <c r="AB1064" s="14" t="s">
        <v>17</v>
      </c>
      <c r="AC1064" s="14" t="s">
        <v>17</v>
      </c>
      <c r="AD1064" s="14" t="s">
        <v>17</v>
      </c>
      <c r="AE1064" s="14" t="s">
        <v>17</v>
      </c>
    </row>
    <row r="1065" spans="1:31">
      <c r="A1065" t="s">
        <v>109</v>
      </c>
      <c r="B1065" t="s">
        <v>130</v>
      </c>
      <c r="C1065" s="216">
        <v>32794</v>
      </c>
      <c r="D1065" s="216">
        <v>33036</v>
      </c>
      <c r="E1065">
        <v>1990</v>
      </c>
      <c r="F1065">
        <v>4</v>
      </c>
      <c r="G1065">
        <v>11</v>
      </c>
      <c r="H1065">
        <v>49.85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  <c r="Z1065" s="14" t="s">
        <v>17</v>
      </c>
      <c r="AA1065" s="14" t="s">
        <v>17</v>
      </c>
      <c r="AB1065" s="14" t="s">
        <v>17</v>
      </c>
      <c r="AC1065" s="14" t="s">
        <v>17</v>
      </c>
      <c r="AD1065" s="14" t="s">
        <v>17</v>
      </c>
      <c r="AE1065" s="14" t="s">
        <v>17</v>
      </c>
    </row>
    <row r="1066" spans="1:31">
      <c r="A1066" t="s">
        <v>109</v>
      </c>
      <c r="B1066" t="s">
        <v>130</v>
      </c>
      <c r="C1066" s="216">
        <v>32794</v>
      </c>
      <c r="D1066" s="216">
        <v>33036</v>
      </c>
      <c r="E1066">
        <v>1990</v>
      </c>
      <c r="F1066">
        <v>4</v>
      </c>
      <c r="G1066">
        <v>12</v>
      </c>
      <c r="H1066">
        <v>54.81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  <c r="Z1066" s="14" t="s">
        <v>17</v>
      </c>
      <c r="AA1066" s="14" t="s">
        <v>17</v>
      </c>
      <c r="AB1066" s="14" t="s">
        <v>17</v>
      </c>
      <c r="AC1066" s="14" t="s">
        <v>17</v>
      </c>
      <c r="AD1066" s="14" t="s">
        <v>17</v>
      </c>
      <c r="AE1066" s="14" t="s">
        <v>17</v>
      </c>
    </row>
    <row r="1067" spans="1:31">
      <c r="A1067" t="s">
        <v>109</v>
      </c>
      <c r="B1067" t="s">
        <v>130</v>
      </c>
      <c r="C1067" s="216">
        <v>32794</v>
      </c>
      <c r="D1067" s="216">
        <v>33036</v>
      </c>
      <c r="E1067">
        <v>1990</v>
      </c>
      <c r="F1067">
        <v>4</v>
      </c>
      <c r="G1067">
        <v>13</v>
      </c>
      <c r="H1067">
        <v>34.85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  <c r="Z1067" s="14" t="s">
        <v>17</v>
      </c>
      <c r="AA1067" s="14" t="s">
        <v>17</v>
      </c>
      <c r="AB1067" s="14" t="s">
        <v>17</v>
      </c>
      <c r="AC1067" s="14" t="s">
        <v>17</v>
      </c>
      <c r="AD1067" s="14" t="s">
        <v>17</v>
      </c>
      <c r="AE1067" s="14" t="s">
        <v>17</v>
      </c>
    </row>
    <row r="1068" spans="1:31">
      <c r="A1068" t="s">
        <v>109</v>
      </c>
      <c r="B1068" t="s">
        <v>130</v>
      </c>
      <c r="C1068" s="216">
        <v>32794</v>
      </c>
      <c r="D1068" s="216">
        <v>33036</v>
      </c>
      <c r="E1068">
        <v>1990</v>
      </c>
      <c r="F1068">
        <v>4</v>
      </c>
      <c r="G1068">
        <v>14</v>
      </c>
      <c r="H1068">
        <v>53.84</v>
      </c>
      <c r="I1068" t="s">
        <v>17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  <c r="Z1068" s="14" t="s">
        <v>17</v>
      </c>
      <c r="AA1068" s="14" t="s">
        <v>17</v>
      </c>
      <c r="AB1068" s="14" t="s">
        <v>17</v>
      </c>
      <c r="AC1068" s="14" t="s">
        <v>17</v>
      </c>
      <c r="AD1068" s="14" t="s">
        <v>17</v>
      </c>
      <c r="AE1068" s="14" t="s">
        <v>17</v>
      </c>
    </row>
    <row r="1069" spans="1:31">
      <c r="A1069" t="s">
        <v>109</v>
      </c>
      <c r="B1069" t="s">
        <v>130</v>
      </c>
      <c r="C1069" s="216">
        <v>33161</v>
      </c>
      <c r="D1069" s="216">
        <v>33387</v>
      </c>
      <c r="E1069">
        <v>1991</v>
      </c>
      <c r="F1069">
        <v>1</v>
      </c>
      <c r="G1069">
        <v>1</v>
      </c>
      <c r="H1069">
        <v>17.670000000000002</v>
      </c>
      <c r="I1069">
        <v>2.2989860000000002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  <c r="Z1069" s="14" t="s">
        <v>17</v>
      </c>
      <c r="AA1069" s="14" t="s">
        <v>17</v>
      </c>
      <c r="AB1069" s="14" t="s">
        <v>17</v>
      </c>
      <c r="AC1069" s="14" t="s">
        <v>17</v>
      </c>
      <c r="AD1069" s="14" t="s">
        <v>17</v>
      </c>
      <c r="AE1069" s="14" t="s">
        <v>17</v>
      </c>
    </row>
    <row r="1070" spans="1:31">
      <c r="A1070" t="s">
        <v>109</v>
      </c>
      <c r="B1070" t="s">
        <v>130</v>
      </c>
      <c r="C1070" s="216">
        <v>33161</v>
      </c>
      <c r="D1070" s="216">
        <v>33387</v>
      </c>
      <c r="E1070">
        <v>1991</v>
      </c>
      <c r="F1070">
        <v>1</v>
      </c>
      <c r="G1070">
        <v>2</v>
      </c>
      <c r="H1070">
        <v>18.149999999999999</v>
      </c>
      <c r="I1070">
        <v>2.2820019999999999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  <c r="Z1070" s="14" t="s">
        <v>17</v>
      </c>
      <c r="AA1070" s="14" t="s">
        <v>17</v>
      </c>
      <c r="AB1070" s="14" t="s">
        <v>17</v>
      </c>
      <c r="AC1070" s="14" t="s">
        <v>17</v>
      </c>
      <c r="AD1070" s="14" t="s">
        <v>17</v>
      </c>
      <c r="AE1070" s="14" t="s">
        <v>17</v>
      </c>
    </row>
    <row r="1071" spans="1:31">
      <c r="A1071" t="s">
        <v>109</v>
      </c>
      <c r="B1071" t="s">
        <v>130</v>
      </c>
      <c r="C1071" s="216">
        <v>33161</v>
      </c>
      <c r="D1071" s="216">
        <v>33387</v>
      </c>
      <c r="E1071">
        <v>1991</v>
      </c>
      <c r="F1071">
        <v>1</v>
      </c>
      <c r="G1071">
        <v>3</v>
      </c>
      <c r="H1071">
        <v>22.51</v>
      </c>
      <c r="I1071">
        <v>2.1810100000000001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  <c r="Z1071" s="14" t="s">
        <v>17</v>
      </c>
      <c r="AA1071" s="14" t="s">
        <v>17</v>
      </c>
      <c r="AB1071" s="14" t="s">
        <v>17</v>
      </c>
      <c r="AC1071" s="14" t="s">
        <v>17</v>
      </c>
      <c r="AD1071" s="14" t="s">
        <v>17</v>
      </c>
      <c r="AE1071" s="14" t="s">
        <v>17</v>
      </c>
    </row>
    <row r="1072" spans="1:31">
      <c r="A1072" t="s">
        <v>109</v>
      </c>
      <c r="B1072" t="s">
        <v>130</v>
      </c>
      <c r="C1072" s="216">
        <v>33161</v>
      </c>
      <c r="D1072" s="216">
        <v>33387</v>
      </c>
      <c r="E1072">
        <v>1991</v>
      </c>
      <c r="F1072">
        <v>1</v>
      </c>
      <c r="G1072">
        <v>4</v>
      </c>
      <c r="H1072">
        <v>21.42</v>
      </c>
      <c r="I1072">
        <v>2.0982069999999999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  <c r="Z1072" s="14" t="s">
        <v>17</v>
      </c>
      <c r="AA1072" s="14" t="s">
        <v>17</v>
      </c>
      <c r="AB1072" s="14" t="s">
        <v>17</v>
      </c>
      <c r="AC1072" s="14" t="s">
        <v>17</v>
      </c>
      <c r="AD1072" s="14" t="s">
        <v>17</v>
      </c>
      <c r="AE1072" s="14" t="s">
        <v>17</v>
      </c>
    </row>
    <row r="1073" spans="1:31">
      <c r="A1073" t="s">
        <v>109</v>
      </c>
      <c r="B1073" t="s">
        <v>130</v>
      </c>
      <c r="C1073" s="216">
        <v>33161</v>
      </c>
      <c r="D1073" s="216">
        <v>33387</v>
      </c>
      <c r="E1073">
        <v>1991</v>
      </c>
      <c r="F1073">
        <v>1</v>
      </c>
      <c r="G1073">
        <v>5</v>
      </c>
      <c r="H1073">
        <v>24.2</v>
      </c>
      <c r="I1073">
        <v>2.7894549999999998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  <c r="Z1073" s="14" t="s">
        <v>17</v>
      </c>
      <c r="AA1073" s="14" t="s">
        <v>17</v>
      </c>
      <c r="AB1073" s="14" t="s">
        <v>17</v>
      </c>
      <c r="AC1073" s="14" t="s">
        <v>17</v>
      </c>
      <c r="AD1073" s="14" t="s">
        <v>17</v>
      </c>
      <c r="AE1073" s="14" t="s">
        <v>17</v>
      </c>
    </row>
    <row r="1074" spans="1:31">
      <c r="A1074" t="s">
        <v>109</v>
      </c>
      <c r="B1074" t="s">
        <v>130</v>
      </c>
      <c r="C1074" s="216">
        <v>33161</v>
      </c>
      <c r="D1074" s="216">
        <v>33387</v>
      </c>
      <c r="E1074">
        <v>1991</v>
      </c>
      <c r="F1074">
        <v>1</v>
      </c>
      <c r="G1074">
        <v>6</v>
      </c>
      <c r="H1074">
        <v>21.78</v>
      </c>
      <c r="I1074">
        <v>2.7412420000000002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  <c r="Z1074" s="14" t="s">
        <v>17</v>
      </c>
      <c r="AA1074" s="14" t="s">
        <v>17</v>
      </c>
      <c r="AB1074" s="14" t="s">
        <v>17</v>
      </c>
      <c r="AC1074" s="14" t="s">
        <v>17</v>
      </c>
      <c r="AD1074" s="14" t="s">
        <v>17</v>
      </c>
      <c r="AE1074" s="14" t="s">
        <v>17</v>
      </c>
    </row>
    <row r="1075" spans="1:31">
      <c r="A1075" t="s">
        <v>109</v>
      </c>
      <c r="B1075" t="s">
        <v>130</v>
      </c>
      <c r="C1075" s="216">
        <v>33161</v>
      </c>
      <c r="D1075" s="216">
        <v>33387</v>
      </c>
      <c r="E1075">
        <v>1991</v>
      </c>
      <c r="F1075">
        <v>1</v>
      </c>
      <c r="G1075">
        <v>7</v>
      </c>
      <c r="H1075">
        <v>23.59</v>
      </c>
      <c r="I1075">
        <v>2.9760110000000002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  <c r="Z1075" s="14" t="s">
        <v>17</v>
      </c>
      <c r="AA1075" s="14" t="s">
        <v>17</v>
      </c>
      <c r="AB1075" s="14" t="s">
        <v>17</v>
      </c>
      <c r="AC1075" s="14" t="s">
        <v>17</v>
      </c>
      <c r="AD1075" s="14" t="s">
        <v>17</v>
      </c>
      <c r="AE1075" s="14" t="s">
        <v>17</v>
      </c>
    </row>
    <row r="1076" spans="1:31">
      <c r="A1076" t="s">
        <v>109</v>
      </c>
      <c r="B1076" t="s">
        <v>130</v>
      </c>
      <c r="C1076" s="216">
        <v>33161</v>
      </c>
      <c r="D1076" s="216">
        <v>33387</v>
      </c>
      <c r="E1076">
        <v>1991</v>
      </c>
      <c r="F1076">
        <v>1</v>
      </c>
      <c r="G1076">
        <v>8</v>
      </c>
      <c r="H1076">
        <v>27.59</v>
      </c>
      <c r="I1076">
        <v>2.872757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  <c r="Z1076" s="14" t="s">
        <v>17</v>
      </c>
      <c r="AA1076" s="14" t="s">
        <v>17</v>
      </c>
      <c r="AB1076" s="14" t="s">
        <v>17</v>
      </c>
      <c r="AC1076" s="14" t="s">
        <v>17</v>
      </c>
      <c r="AD1076" s="14" t="s">
        <v>17</v>
      </c>
      <c r="AE1076" s="14" t="s">
        <v>17</v>
      </c>
    </row>
    <row r="1077" spans="1:31">
      <c r="A1077" t="s">
        <v>109</v>
      </c>
      <c r="B1077" t="s">
        <v>130</v>
      </c>
      <c r="C1077" s="216">
        <v>33161</v>
      </c>
      <c r="D1077" s="216">
        <v>33387</v>
      </c>
      <c r="E1077">
        <v>1991</v>
      </c>
      <c r="F1077">
        <v>1</v>
      </c>
      <c r="G1077">
        <v>9</v>
      </c>
      <c r="H1077">
        <v>23.11</v>
      </c>
      <c r="I1077">
        <v>2.7429739999999998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  <c r="Z1077" s="14" t="s">
        <v>17</v>
      </c>
      <c r="AA1077" s="14" t="s">
        <v>17</v>
      </c>
      <c r="AB1077" s="14" t="s">
        <v>17</v>
      </c>
      <c r="AC1077" s="14" t="s">
        <v>17</v>
      </c>
      <c r="AD1077" s="14" t="s">
        <v>17</v>
      </c>
      <c r="AE1077" s="14" t="s">
        <v>17</v>
      </c>
    </row>
    <row r="1078" spans="1:31">
      <c r="A1078" t="s">
        <v>109</v>
      </c>
      <c r="B1078" t="s">
        <v>130</v>
      </c>
      <c r="C1078" s="216">
        <v>33161</v>
      </c>
      <c r="D1078" s="216">
        <v>33387</v>
      </c>
      <c r="E1078">
        <v>1991</v>
      </c>
      <c r="F1078">
        <v>1</v>
      </c>
      <c r="G1078">
        <v>10</v>
      </c>
      <c r="H1078">
        <v>22.51</v>
      </c>
      <c r="I1078">
        <v>2.5905680000000002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  <c r="Z1078" s="14" t="s">
        <v>17</v>
      </c>
      <c r="AA1078" s="14" t="s">
        <v>17</v>
      </c>
      <c r="AB1078" s="14" t="s">
        <v>17</v>
      </c>
      <c r="AC1078" s="14" t="s">
        <v>17</v>
      </c>
      <c r="AD1078" s="14" t="s">
        <v>17</v>
      </c>
      <c r="AE1078" s="14" t="s">
        <v>17</v>
      </c>
    </row>
    <row r="1079" spans="1:31">
      <c r="A1079" t="s">
        <v>109</v>
      </c>
      <c r="B1079" t="s">
        <v>130</v>
      </c>
      <c r="C1079" s="216">
        <v>33161</v>
      </c>
      <c r="D1079" s="216">
        <v>33387</v>
      </c>
      <c r="E1079">
        <v>1991</v>
      </c>
      <c r="F1079">
        <v>1</v>
      </c>
      <c r="G1079">
        <v>11</v>
      </c>
      <c r="H1079">
        <v>27.59</v>
      </c>
      <c r="I1079">
        <v>2.7434789999999998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  <c r="Z1079" s="14" t="s">
        <v>17</v>
      </c>
      <c r="AA1079" s="14" t="s">
        <v>17</v>
      </c>
      <c r="AB1079" s="14" t="s">
        <v>17</v>
      </c>
      <c r="AC1079" s="14" t="s">
        <v>17</v>
      </c>
      <c r="AD1079" s="14" t="s">
        <v>17</v>
      </c>
      <c r="AE1079" s="14" t="s">
        <v>17</v>
      </c>
    </row>
    <row r="1080" spans="1:31">
      <c r="A1080" t="s">
        <v>109</v>
      </c>
      <c r="B1080" t="s">
        <v>130</v>
      </c>
      <c r="C1080" s="216">
        <v>33161</v>
      </c>
      <c r="D1080" s="216">
        <v>33387</v>
      </c>
      <c r="E1080">
        <v>1991</v>
      </c>
      <c r="F1080">
        <v>1</v>
      </c>
      <c r="G1080">
        <v>12</v>
      </c>
      <c r="H1080">
        <v>23.59</v>
      </c>
      <c r="I1080">
        <v>2.8027190000000002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  <c r="Z1080" s="14" t="s">
        <v>17</v>
      </c>
      <c r="AA1080" s="14" t="s">
        <v>17</v>
      </c>
      <c r="AB1080" s="14" t="s">
        <v>17</v>
      </c>
      <c r="AC1080" s="14" t="s">
        <v>17</v>
      </c>
      <c r="AD1080" s="14" t="s">
        <v>17</v>
      </c>
      <c r="AE1080" s="14" t="s">
        <v>17</v>
      </c>
    </row>
    <row r="1081" spans="1:31">
      <c r="A1081" t="s">
        <v>109</v>
      </c>
      <c r="B1081" t="s">
        <v>130</v>
      </c>
      <c r="C1081" s="216">
        <v>33161</v>
      </c>
      <c r="D1081" s="216">
        <v>33387</v>
      </c>
      <c r="E1081">
        <v>1991</v>
      </c>
      <c r="F1081">
        <v>1</v>
      </c>
      <c r="G1081">
        <v>13</v>
      </c>
      <c r="H1081">
        <v>22.38</v>
      </c>
      <c r="I1081">
        <v>3.0597829999999999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  <c r="Z1081" s="14" t="s">
        <v>17</v>
      </c>
      <c r="AA1081" s="14" t="s">
        <v>17</v>
      </c>
      <c r="AB1081" s="14" t="s">
        <v>17</v>
      </c>
      <c r="AC1081" s="14" t="s">
        <v>17</v>
      </c>
      <c r="AD1081" s="14" t="s">
        <v>17</v>
      </c>
      <c r="AE1081" s="14" t="s">
        <v>17</v>
      </c>
    </row>
    <row r="1082" spans="1:31">
      <c r="A1082" t="s">
        <v>109</v>
      </c>
      <c r="B1082" t="s">
        <v>130</v>
      </c>
      <c r="C1082" s="216">
        <v>33161</v>
      </c>
      <c r="D1082" s="216">
        <v>33387</v>
      </c>
      <c r="E1082">
        <v>1991</v>
      </c>
      <c r="F1082">
        <v>1</v>
      </c>
      <c r="G1082">
        <v>14</v>
      </c>
      <c r="H1082">
        <v>23.72</v>
      </c>
      <c r="I1082">
        <v>2.6192540000000002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  <c r="Z1082" s="14" t="s">
        <v>17</v>
      </c>
      <c r="AA1082" s="14" t="s">
        <v>17</v>
      </c>
      <c r="AB1082" s="14" t="s">
        <v>17</v>
      </c>
      <c r="AC1082" s="14" t="s">
        <v>17</v>
      </c>
      <c r="AD1082" s="14" t="s">
        <v>17</v>
      </c>
      <c r="AE1082" s="14" t="s">
        <v>17</v>
      </c>
    </row>
    <row r="1083" spans="1:31">
      <c r="A1083" t="s">
        <v>109</v>
      </c>
      <c r="B1083" t="s">
        <v>130</v>
      </c>
      <c r="C1083" s="216">
        <v>33161</v>
      </c>
      <c r="D1083" s="216">
        <v>33387</v>
      </c>
      <c r="E1083">
        <v>1991</v>
      </c>
      <c r="F1083">
        <v>2</v>
      </c>
      <c r="G1083">
        <v>1</v>
      </c>
      <c r="H1083">
        <v>18.75</v>
      </c>
      <c r="I1083">
        <v>2.3980589999999999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  <c r="Z1083" s="14" t="s">
        <v>17</v>
      </c>
      <c r="AA1083" s="14" t="s">
        <v>17</v>
      </c>
      <c r="AB1083" s="14" t="s">
        <v>17</v>
      </c>
      <c r="AC1083" s="14" t="s">
        <v>17</v>
      </c>
      <c r="AD1083" s="14" t="s">
        <v>17</v>
      </c>
      <c r="AE1083" s="14" t="s">
        <v>17</v>
      </c>
    </row>
    <row r="1084" spans="1:31">
      <c r="A1084" t="s">
        <v>109</v>
      </c>
      <c r="B1084" t="s">
        <v>130</v>
      </c>
      <c r="C1084" s="216">
        <v>33161</v>
      </c>
      <c r="D1084" s="216">
        <v>33387</v>
      </c>
      <c r="E1084">
        <v>1991</v>
      </c>
      <c r="F1084">
        <v>2</v>
      </c>
      <c r="G1084">
        <v>2</v>
      </c>
      <c r="H1084">
        <v>22.99</v>
      </c>
      <c r="I1084">
        <v>2.0276190000000001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  <c r="Z1084" s="14" t="s">
        <v>17</v>
      </c>
      <c r="AA1084" s="14" t="s">
        <v>17</v>
      </c>
      <c r="AB1084" s="14" t="s">
        <v>17</v>
      </c>
      <c r="AC1084" s="14" t="s">
        <v>17</v>
      </c>
      <c r="AD1084" s="14" t="s">
        <v>17</v>
      </c>
      <c r="AE1084" s="14" t="s">
        <v>17</v>
      </c>
    </row>
    <row r="1085" spans="1:31">
      <c r="A1085" t="s">
        <v>109</v>
      </c>
      <c r="B1085" t="s">
        <v>130</v>
      </c>
      <c r="C1085" s="216">
        <v>33161</v>
      </c>
      <c r="D1085" s="216">
        <v>33387</v>
      </c>
      <c r="E1085">
        <v>1991</v>
      </c>
      <c r="F1085">
        <v>2</v>
      </c>
      <c r="G1085">
        <v>3</v>
      </c>
      <c r="H1085">
        <v>22.02</v>
      </c>
      <c r="I1085">
        <v>2.115437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  <c r="Z1085" s="14" t="s">
        <v>17</v>
      </c>
      <c r="AA1085" s="14" t="s">
        <v>17</v>
      </c>
      <c r="AB1085" s="14" t="s">
        <v>17</v>
      </c>
      <c r="AC1085" s="14" t="s">
        <v>17</v>
      </c>
      <c r="AD1085" s="14" t="s">
        <v>17</v>
      </c>
      <c r="AE1085" s="14" t="s">
        <v>17</v>
      </c>
    </row>
    <row r="1086" spans="1:31">
      <c r="A1086" t="s">
        <v>109</v>
      </c>
      <c r="B1086" t="s">
        <v>130</v>
      </c>
      <c r="C1086" s="216">
        <v>33161</v>
      </c>
      <c r="D1086" s="216">
        <v>33387</v>
      </c>
      <c r="E1086">
        <v>1991</v>
      </c>
      <c r="F1086">
        <v>2</v>
      </c>
      <c r="G1086">
        <v>4</v>
      </c>
      <c r="H1086">
        <v>27.1</v>
      </c>
      <c r="I1086">
        <v>2.335947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  <c r="Z1086" s="14" t="s">
        <v>17</v>
      </c>
      <c r="AA1086" s="14" t="s">
        <v>17</v>
      </c>
      <c r="AB1086" s="14" t="s">
        <v>17</v>
      </c>
      <c r="AC1086" s="14" t="s">
        <v>17</v>
      </c>
      <c r="AD1086" s="14" t="s">
        <v>17</v>
      </c>
      <c r="AE1086" s="14" t="s">
        <v>17</v>
      </c>
    </row>
    <row r="1087" spans="1:31">
      <c r="A1087" t="s">
        <v>109</v>
      </c>
      <c r="B1087" t="s">
        <v>130</v>
      </c>
      <c r="C1087" s="216">
        <v>33161</v>
      </c>
      <c r="D1087" s="216">
        <v>33387</v>
      </c>
      <c r="E1087">
        <v>1991</v>
      </c>
      <c r="F1087">
        <v>2</v>
      </c>
      <c r="G1087">
        <v>5</v>
      </c>
      <c r="H1087">
        <v>31.7</v>
      </c>
      <c r="I1087">
        <v>2.5235729999999998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  <c r="Z1087" s="14" t="s">
        <v>17</v>
      </c>
      <c r="AA1087" s="14" t="s">
        <v>17</v>
      </c>
      <c r="AB1087" s="14" t="s">
        <v>17</v>
      </c>
      <c r="AC1087" s="14" t="s">
        <v>17</v>
      </c>
      <c r="AD1087" s="14" t="s">
        <v>17</v>
      </c>
      <c r="AE1087" s="14" t="s">
        <v>17</v>
      </c>
    </row>
    <row r="1088" spans="1:31">
      <c r="A1088" t="s">
        <v>109</v>
      </c>
      <c r="B1088" t="s">
        <v>130</v>
      </c>
      <c r="C1088" s="216">
        <v>33161</v>
      </c>
      <c r="D1088" s="216">
        <v>33387</v>
      </c>
      <c r="E1088">
        <v>1991</v>
      </c>
      <c r="F1088">
        <v>2</v>
      </c>
      <c r="G1088">
        <v>6</v>
      </c>
      <c r="H1088">
        <v>31.22</v>
      </c>
      <c r="I1088">
        <v>2.9933079999999999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  <c r="Z1088" s="14" t="s">
        <v>17</v>
      </c>
      <c r="AA1088" s="14" t="s">
        <v>17</v>
      </c>
      <c r="AB1088" s="14" t="s">
        <v>17</v>
      </c>
      <c r="AC1088" s="14" t="s">
        <v>17</v>
      </c>
      <c r="AD1088" s="14" t="s">
        <v>17</v>
      </c>
      <c r="AE1088" s="14" t="s">
        <v>17</v>
      </c>
    </row>
    <row r="1089" spans="1:31">
      <c r="A1089" t="s">
        <v>109</v>
      </c>
      <c r="B1089" t="s">
        <v>130</v>
      </c>
      <c r="C1089" s="216">
        <v>33161</v>
      </c>
      <c r="D1089" s="216">
        <v>33387</v>
      </c>
      <c r="E1089">
        <v>1991</v>
      </c>
      <c r="F1089">
        <v>2</v>
      </c>
      <c r="G1089">
        <v>7</v>
      </c>
      <c r="H1089">
        <v>33.03</v>
      </c>
      <c r="I1089">
        <v>2.8281350000000001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  <c r="Z1089" s="14" t="s">
        <v>17</v>
      </c>
      <c r="AA1089" s="14" t="s">
        <v>17</v>
      </c>
      <c r="AB1089" s="14" t="s">
        <v>17</v>
      </c>
      <c r="AC1089" s="14" t="s">
        <v>17</v>
      </c>
      <c r="AD1089" s="14" t="s">
        <v>17</v>
      </c>
      <c r="AE1089" s="14" t="s">
        <v>17</v>
      </c>
    </row>
    <row r="1090" spans="1:31">
      <c r="A1090" t="s">
        <v>109</v>
      </c>
      <c r="B1090" t="s">
        <v>130</v>
      </c>
      <c r="C1090" s="216">
        <v>33161</v>
      </c>
      <c r="D1090" s="216">
        <v>33387</v>
      </c>
      <c r="E1090">
        <v>1991</v>
      </c>
      <c r="F1090">
        <v>2</v>
      </c>
      <c r="G1090">
        <v>8</v>
      </c>
      <c r="H1090">
        <v>25.05</v>
      </c>
      <c r="I1090">
        <v>2.8305349999999998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  <c r="Z1090" s="14" t="s">
        <v>17</v>
      </c>
      <c r="AA1090" s="14" t="s">
        <v>17</v>
      </c>
      <c r="AB1090" s="14" t="s">
        <v>17</v>
      </c>
      <c r="AC1090" s="14" t="s">
        <v>17</v>
      </c>
      <c r="AD1090" s="14" t="s">
        <v>17</v>
      </c>
      <c r="AE1090" s="14" t="s">
        <v>17</v>
      </c>
    </row>
    <row r="1091" spans="1:31">
      <c r="A1091" t="s">
        <v>109</v>
      </c>
      <c r="B1091" t="s">
        <v>130</v>
      </c>
      <c r="C1091" s="216">
        <v>33161</v>
      </c>
      <c r="D1091" s="216">
        <v>33387</v>
      </c>
      <c r="E1091">
        <v>1991</v>
      </c>
      <c r="F1091">
        <v>2</v>
      </c>
      <c r="G1091">
        <v>9</v>
      </c>
      <c r="H1091">
        <v>30.49</v>
      </c>
      <c r="I1091">
        <v>2.6874180000000001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  <c r="Z1091" s="14" t="s">
        <v>17</v>
      </c>
      <c r="AA1091" s="14" t="s">
        <v>17</v>
      </c>
      <c r="AB1091" s="14" t="s">
        <v>17</v>
      </c>
      <c r="AC1091" s="14" t="s">
        <v>17</v>
      </c>
      <c r="AD1091" s="14" t="s">
        <v>17</v>
      </c>
      <c r="AE1091" s="14" t="s">
        <v>17</v>
      </c>
    </row>
    <row r="1092" spans="1:31">
      <c r="A1092" t="s">
        <v>109</v>
      </c>
      <c r="B1092" t="s">
        <v>130</v>
      </c>
      <c r="C1092" s="216">
        <v>33161</v>
      </c>
      <c r="D1092" s="216">
        <v>33387</v>
      </c>
      <c r="E1092">
        <v>1991</v>
      </c>
      <c r="F1092">
        <v>2</v>
      </c>
      <c r="G1092">
        <v>10</v>
      </c>
      <c r="H1092">
        <v>31.82</v>
      </c>
      <c r="I1092">
        <v>2.4440050000000002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  <c r="Z1092" s="14" t="s">
        <v>17</v>
      </c>
      <c r="AA1092" s="14" t="s">
        <v>17</v>
      </c>
      <c r="AB1092" s="14" t="s">
        <v>17</v>
      </c>
      <c r="AC1092" s="14" t="s">
        <v>17</v>
      </c>
      <c r="AD1092" s="14" t="s">
        <v>17</v>
      </c>
      <c r="AE1092" s="14" t="s">
        <v>17</v>
      </c>
    </row>
    <row r="1093" spans="1:31">
      <c r="A1093" t="s">
        <v>109</v>
      </c>
      <c r="B1093" t="s">
        <v>130</v>
      </c>
      <c r="C1093" s="216">
        <v>33161</v>
      </c>
      <c r="D1093" s="216">
        <v>33387</v>
      </c>
      <c r="E1093">
        <v>1991</v>
      </c>
      <c r="F1093">
        <v>2</v>
      </c>
      <c r="G1093">
        <v>11</v>
      </c>
      <c r="H1093">
        <v>28.19</v>
      </c>
      <c r="I1093">
        <v>2.583831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  <c r="Z1093" s="14" t="s">
        <v>17</v>
      </c>
      <c r="AA1093" s="14" t="s">
        <v>17</v>
      </c>
      <c r="AB1093" s="14" t="s">
        <v>17</v>
      </c>
      <c r="AC1093" s="14" t="s">
        <v>17</v>
      </c>
      <c r="AD1093" s="14" t="s">
        <v>17</v>
      </c>
      <c r="AE1093" s="14" t="s">
        <v>17</v>
      </c>
    </row>
    <row r="1094" spans="1:31">
      <c r="A1094" t="s">
        <v>109</v>
      </c>
      <c r="B1094" t="s">
        <v>130</v>
      </c>
      <c r="C1094" s="216">
        <v>33161</v>
      </c>
      <c r="D1094" s="216">
        <v>33387</v>
      </c>
      <c r="E1094">
        <v>1991</v>
      </c>
      <c r="F1094">
        <v>2</v>
      </c>
      <c r="G1094">
        <v>12</v>
      </c>
      <c r="H1094">
        <v>31.1</v>
      </c>
      <c r="I1094">
        <v>2.7909510000000002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  <c r="Z1094" s="14" t="s">
        <v>17</v>
      </c>
      <c r="AA1094" s="14" t="s">
        <v>17</v>
      </c>
      <c r="AB1094" s="14" t="s">
        <v>17</v>
      </c>
      <c r="AC1094" s="14" t="s">
        <v>17</v>
      </c>
      <c r="AD1094" s="14" t="s">
        <v>17</v>
      </c>
      <c r="AE1094" s="14" t="s">
        <v>17</v>
      </c>
    </row>
    <row r="1095" spans="1:31">
      <c r="A1095" t="s">
        <v>109</v>
      </c>
      <c r="B1095" t="s">
        <v>130</v>
      </c>
      <c r="C1095" s="216">
        <v>33161</v>
      </c>
      <c r="D1095" s="216">
        <v>33387</v>
      </c>
      <c r="E1095">
        <v>1991</v>
      </c>
      <c r="F1095">
        <v>2</v>
      </c>
      <c r="G1095">
        <v>13</v>
      </c>
      <c r="H1095">
        <v>30.25</v>
      </c>
      <c r="I1095">
        <v>2.9421339999999998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  <c r="Z1095" s="14" t="s">
        <v>17</v>
      </c>
      <c r="AA1095" s="14" t="s">
        <v>17</v>
      </c>
      <c r="AB1095" s="14" t="s">
        <v>17</v>
      </c>
      <c r="AC1095" s="14" t="s">
        <v>17</v>
      </c>
      <c r="AD1095" s="14" t="s">
        <v>17</v>
      </c>
      <c r="AE1095" s="14" t="s">
        <v>17</v>
      </c>
    </row>
    <row r="1096" spans="1:31">
      <c r="A1096" t="s">
        <v>109</v>
      </c>
      <c r="B1096" t="s">
        <v>130</v>
      </c>
      <c r="C1096" s="216">
        <v>33161</v>
      </c>
      <c r="D1096" s="216">
        <v>33387</v>
      </c>
      <c r="E1096">
        <v>1991</v>
      </c>
      <c r="F1096">
        <v>2</v>
      </c>
      <c r="G1096">
        <v>14</v>
      </c>
      <c r="H1096">
        <v>31.58</v>
      </c>
      <c r="I1096">
        <v>2.794333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  <c r="Z1096" s="14" t="s">
        <v>17</v>
      </c>
      <c r="AA1096" s="14" t="s">
        <v>17</v>
      </c>
      <c r="AB1096" s="14" t="s">
        <v>17</v>
      </c>
      <c r="AC1096" s="14" t="s">
        <v>17</v>
      </c>
      <c r="AD1096" s="14" t="s">
        <v>17</v>
      </c>
      <c r="AE1096" s="14" t="s">
        <v>17</v>
      </c>
    </row>
    <row r="1097" spans="1:31">
      <c r="A1097" t="s">
        <v>109</v>
      </c>
      <c r="B1097" t="s">
        <v>130</v>
      </c>
      <c r="C1097" s="216">
        <v>33161</v>
      </c>
      <c r="D1097" s="216">
        <v>33387</v>
      </c>
      <c r="E1097">
        <v>1991</v>
      </c>
      <c r="F1097">
        <v>3</v>
      </c>
      <c r="G1097">
        <v>1</v>
      </c>
      <c r="H1097">
        <v>28.8</v>
      </c>
      <c r="I1097">
        <v>2.1472899999999999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  <c r="Z1097" s="14" t="s">
        <v>17</v>
      </c>
      <c r="AA1097" s="14" t="s">
        <v>17</v>
      </c>
      <c r="AB1097" s="14" t="s">
        <v>17</v>
      </c>
      <c r="AC1097" s="14" t="s">
        <v>17</v>
      </c>
      <c r="AD1097" s="14" t="s">
        <v>17</v>
      </c>
      <c r="AE1097" s="14" t="s">
        <v>17</v>
      </c>
    </row>
    <row r="1098" spans="1:31">
      <c r="A1098" t="s">
        <v>109</v>
      </c>
      <c r="B1098" t="s">
        <v>130</v>
      </c>
      <c r="C1098" s="216">
        <v>33161</v>
      </c>
      <c r="D1098" s="216">
        <v>33387</v>
      </c>
      <c r="E1098">
        <v>1991</v>
      </c>
      <c r="F1098">
        <v>3</v>
      </c>
      <c r="G1098">
        <v>2</v>
      </c>
      <c r="H1098">
        <v>24.8</v>
      </c>
      <c r="I1098">
        <v>2.102074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  <c r="Z1098" s="14" t="s">
        <v>17</v>
      </c>
      <c r="AA1098" s="14" t="s">
        <v>17</v>
      </c>
      <c r="AB1098" s="14" t="s">
        <v>17</v>
      </c>
      <c r="AC1098" s="14" t="s">
        <v>17</v>
      </c>
      <c r="AD1098" s="14" t="s">
        <v>17</v>
      </c>
      <c r="AE1098" s="14" t="s">
        <v>17</v>
      </c>
    </row>
    <row r="1099" spans="1:31">
      <c r="A1099" t="s">
        <v>109</v>
      </c>
      <c r="B1099" t="s">
        <v>130</v>
      </c>
      <c r="C1099" s="216">
        <v>33161</v>
      </c>
      <c r="D1099" s="216">
        <v>33387</v>
      </c>
      <c r="E1099">
        <v>1991</v>
      </c>
      <c r="F1099">
        <v>3</v>
      </c>
      <c r="G1099">
        <v>3</v>
      </c>
      <c r="H1099">
        <v>31.1</v>
      </c>
      <c r="I1099">
        <v>2.1742520000000001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  <c r="Z1099" s="14" t="s">
        <v>17</v>
      </c>
      <c r="AA1099" s="14" t="s">
        <v>17</v>
      </c>
      <c r="AB1099" s="14" t="s">
        <v>17</v>
      </c>
      <c r="AC1099" s="14" t="s">
        <v>17</v>
      </c>
      <c r="AD1099" s="14" t="s">
        <v>17</v>
      </c>
      <c r="AE1099" s="14" t="s">
        <v>17</v>
      </c>
    </row>
    <row r="1100" spans="1:31">
      <c r="A1100" t="s">
        <v>109</v>
      </c>
      <c r="B1100" t="s">
        <v>130</v>
      </c>
      <c r="C1100" s="216">
        <v>33161</v>
      </c>
      <c r="D1100" s="216">
        <v>33387</v>
      </c>
      <c r="E1100">
        <v>1991</v>
      </c>
      <c r="F1100">
        <v>3</v>
      </c>
      <c r="G1100">
        <v>4</v>
      </c>
      <c r="H1100">
        <v>31.58</v>
      </c>
      <c r="I1100">
        <v>2.6216919999999999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  <c r="Z1100" s="14" t="s">
        <v>17</v>
      </c>
      <c r="AA1100" s="14" t="s">
        <v>17</v>
      </c>
      <c r="AB1100" s="14" t="s">
        <v>17</v>
      </c>
      <c r="AC1100" s="14" t="s">
        <v>17</v>
      </c>
      <c r="AD1100" s="14" t="s">
        <v>17</v>
      </c>
      <c r="AE1100" s="14" t="s">
        <v>17</v>
      </c>
    </row>
    <row r="1101" spans="1:31">
      <c r="A1101" t="s">
        <v>109</v>
      </c>
      <c r="B1101" t="s">
        <v>130</v>
      </c>
      <c r="C1101" s="216">
        <v>33161</v>
      </c>
      <c r="D1101" s="216">
        <v>33387</v>
      </c>
      <c r="E1101">
        <v>1991</v>
      </c>
      <c r="F1101">
        <v>3</v>
      </c>
      <c r="G1101">
        <v>5</v>
      </c>
      <c r="H1101">
        <v>30.01</v>
      </c>
      <c r="I1101">
        <v>2.6724519999999998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  <c r="Z1101" s="14" t="s">
        <v>17</v>
      </c>
      <c r="AA1101" s="14" t="s">
        <v>17</v>
      </c>
      <c r="AB1101" s="14" t="s">
        <v>17</v>
      </c>
      <c r="AC1101" s="14" t="s">
        <v>17</v>
      </c>
      <c r="AD1101" s="14" t="s">
        <v>17</v>
      </c>
      <c r="AE1101" s="14" t="s">
        <v>17</v>
      </c>
    </row>
    <row r="1102" spans="1:31">
      <c r="A1102" t="s">
        <v>109</v>
      </c>
      <c r="B1102" t="s">
        <v>130</v>
      </c>
      <c r="C1102" s="216">
        <v>33161</v>
      </c>
      <c r="D1102" s="216">
        <v>33387</v>
      </c>
      <c r="E1102">
        <v>1991</v>
      </c>
      <c r="F1102">
        <v>3</v>
      </c>
      <c r="G1102">
        <v>6</v>
      </c>
      <c r="H1102">
        <v>32.67</v>
      </c>
      <c r="I1102">
        <v>2.9781029999999999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  <c r="Z1102" s="14" t="s">
        <v>17</v>
      </c>
      <c r="AA1102" s="14" t="s">
        <v>17</v>
      </c>
      <c r="AB1102" s="14" t="s">
        <v>17</v>
      </c>
      <c r="AC1102" s="14" t="s">
        <v>17</v>
      </c>
      <c r="AD1102" s="14" t="s">
        <v>17</v>
      </c>
      <c r="AE1102" s="14" t="s">
        <v>17</v>
      </c>
    </row>
    <row r="1103" spans="1:31">
      <c r="A1103" t="s">
        <v>109</v>
      </c>
      <c r="B1103" t="s">
        <v>130</v>
      </c>
      <c r="C1103" s="216">
        <v>33161</v>
      </c>
      <c r="D1103" s="216">
        <v>33387</v>
      </c>
      <c r="E1103">
        <v>1991</v>
      </c>
      <c r="F1103">
        <v>3</v>
      </c>
      <c r="G1103">
        <v>7</v>
      </c>
      <c r="H1103">
        <v>29.52</v>
      </c>
      <c r="I1103">
        <v>2.8672770000000001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  <c r="Z1103" s="14" t="s">
        <v>17</v>
      </c>
      <c r="AA1103" s="14" t="s">
        <v>17</v>
      </c>
      <c r="AB1103" s="14" t="s">
        <v>17</v>
      </c>
      <c r="AC1103" s="14" t="s">
        <v>17</v>
      </c>
      <c r="AD1103" s="14" t="s">
        <v>17</v>
      </c>
      <c r="AE1103" s="14" t="s">
        <v>17</v>
      </c>
    </row>
    <row r="1104" spans="1:31">
      <c r="A1104" t="s">
        <v>109</v>
      </c>
      <c r="B1104" t="s">
        <v>130</v>
      </c>
      <c r="C1104" s="216">
        <v>33161</v>
      </c>
      <c r="D1104" s="216">
        <v>33387</v>
      </c>
      <c r="E1104">
        <v>1991</v>
      </c>
      <c r="F1104">
        <v>3</v>
      </c>
      <c r="G1104">
        <v>8</v>
      </c>
      <c r="H1104">
        <v>32.67</v>
      </c>
      <c r="I1104">
        <v>2.8409059999999999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  <c r="Z1104" s="14" t="s">
        <v>17</v>
      </c>
      <c r="AA1104" s="14" t="s">
        <v>17</v>
      </c>
      <c r="AB1104" s="14" t="s">
        <v>17</v>
      </c>
      <c r="AC1104" s="14" t="s">
        <v>17</v>
      </c>
      <c r="AD1104" s="14" t="s">
        <v>17</v>
      </c>
      <c r="AE1104" s="14" t="s">
        <v>17</v>
      </c>
    </row>
    <row r="1105" spans="1:31">
      <c r="A1105" t="s">
        <v>109</v>
      </c>
      <c r="B1105" t="s">
        <v>130</v>
      </c>
      <c r="C1105" s="216">
        <v>33161</v>
      </c>
      <c r="D1105" s="216">
        <v>33387</v>
      </c>
      <c r="E1105">
        <v>1991</v>
      </c>
      <c r="F1105">
        <v>3</v>
      </c>
      <c r="G1105">
        <v>9</v>
      </c>
      <c r="H1105">
        <v>28.92</v>
      </c>
      <c r="I1105">
        <v>2.5986790000000002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  <c r="Z1105" s="14" t="s">
        <v>17</v>
      </c>
      <c r="AA1105" s="14" t="s">
        <v>17</v>
      </c>
      <c r="AB1105" s="14" t="s">
        <v>17</v>
      </c>
      <c r="AC1105" s="14" t="s">
        <v>17</v>
      </c>
      <c r="AD1105" s="14" t="s">
        <v>17</v>
      </c>
      <c r="AE1105" s="14" t="s">
        <v>17</v>
      </c>
    </row>
    <row r="1106" spans="1:31">
      <c r="A1106" t="s">
        <v>109</v>
      </c>
      <c r="B1106" t="s">
        <v>130</v>
      </c>
      <c r="C1106" s="216">
        <v>33161</v>
      </c>
      <c r="D1106" s="216">
        <v>33387</v>
      </c>
      <c r="E1106">
        <v>1991</v>
      </c>
      <c r="F1106">
        <v>3</v>
      </c>
      <c r="G1106">
        <v>10</v>
      </c>
      <c r="H1106">
        <v>33.270000000000003</v>
      </c>
      <c r="I1106">
        <v>2.5803410000000002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  <c r="Z1106" s="14" t="s">
        <v>17</v>
      </c>
      <c r="AA1106" s="14" t="s">
        <v>17</v>
      </c>
      <c r="AB1106" s="14" t="s">
        <v>17</v>
      </c>
      <c r="AC1106" s="14" t="s">
        <v>17</v>
      </c>
      <c r="AD1106" s="14" t="s">
        <v>17</v>
      </c>
      <c r="AE1106" s="14" t="s">
        <v>17</v>
      </c>
    </row>
    <row r="1107" spans="1:31">
      <c r="A1107" t="s">
        <v>109</v>
      </c>
      <c r="B1107" t="s">
        <v>130</v>
      </c>
      <c r="C1107" s="216">
        <v>33161</v>
      </c>
      <c r="D1107" s="216">
        <v>33387</v>
      </c>
      <c r="E1107">
        <v>1991</v>
      </c>
      <c r="F1107">
        <v>3</v>
      </c>
      <c r="G1107">
        <v>11</v>
      </c>
      <c r="H1107">
        <v>32.31</v>
      </c>
      <c r="I1107">
        <v>2.9014000000000002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  <c r="Z1107" s="14" t="s">
        <v>17</v>
      </c>
      <c r="AA1107" s="14" t="s">
        <v>17</v>
      </c>
      <c r="AB1107" s="14" t="s">
        <v>17</v>
      </c>
      <c r="AC1107" s="14" t="s">
        <v>17</v>
      </c>
      <c r="AD1107" s="14" t="s">
        <v>17</v>
      </c>
      <c r="AE1107" s="14" t="s">
        <v>17</v>
      </c>
    </row>
    <row r="1108" spans="1:31">
      <c r="A1108" t="s">
        <v>109</v>
      </c>
      <c r="B1108" t="s">
        <v>130</v>
      </c>
      <c r="C1108" s="216">
        <v>33161</v>
      </c>
      <c r="D1108" s="216">
        <v>33387</v>
      </c>
      <c r="E1108">
        <v>1991</v>
      </c>
      <c r="F1108">
        <v>3</v>
      </c>
      <c r="G1108">
        <v>12</v>
      </c>
      <c r="H1108">
        <v>30.61</v>
      </c>
      <c r="I1108">
        <v>2.533423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  <c r="Z1108" s="14" t="s">
        <v>17</v>
      </c>
      <c r="AA1108" s="14" t="s">
        <v>17</v>
      </c>
      <c r="AB1108" s="14" t="s">
        <v>17</v>
      </c>
      <c r="AC1108" s="14" t="s">
        <v>17</v>
      </c>
      <c r="AD1108" s="14" t="s">
        <v>17</v>
      </c>
      <c r="AE1108" s="14" t="s">
        <v>17</v>
      </c>
    </row>
    <row r="1109" spans="1:31">
      <c r="A1109" t="s">
        <v>109</v>
      </c>
      <c r="B1109" t="s">
        <v>130</v>
      </c>
      <c r="C1109" s="216">
        <v>33161</v>
      </c>
      <c r="D1109" s="216">
        <v>33387</v>
      </c>
      <c r="E1109">
        <v>1991</v>
      </c>
      <c r="F1109">
        <v>3</v>
      </c>
      <c r="G1109">
        <v>13</v>
      </c>
      <c r="H1109">
        <v>26.26</v>
      </c>
      <c r="I1109">
        <v>3.3025000000000002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  <c r="Z1109" s="14" t="s">
        <v>17</v>
      </c>
      <c r="AA1109" s="14" t="s">
        <v>17</v>
      </c>
      <c r="AB1109" s="14" t="s">
        <v>17</v>
      </c>
      <c r="AC1109" s="14" t="s">
        <v>17</v>
      </c>
      <c r="AD1109" s="14" t="s">
        <v>17</v>
      </c>
      <c r="AE1109" s="14" t="s">
        <v>17</v>
      </c>
    </row>
    <row r="1110" spans="1:31">
      <c r="A1110" t="s">
        <v>109</v>
      </c>
      <c r="B1110" t="s">
        <v>130</v>
      </c>
      <c r="C1110" s="216">
        <v>33161</v>
      </c>
      <c r="D1110" s="216">
        <v>33387</v>
      </c>
      <c r="E1110">
        <v>1991</v>
      </c>
      <c r="F1110">
        <v>3</v>
      </c>
      <c r="G1110">
        <v>14</v>
      </c>
      <c r="H1110">
        <v>33.4</v>
      </c>
      <c r="I1110">
        <v>2.388522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  <c r="Z1110" s="14" t="s">
        <v>17</v>
      </c>
      <c r="AA1110" s="14" t="s">
        <v>17</v>
      </c>
      <c r="AB1110" s="14" t="s">
        <v>17</v>
      </c>
      <c r="AC1110" s="14" t="s">
        <v>17</v>
      </c>
      <c r="AD1110" s="14" t="s">
        <v>17</v>
      </c>
      <c r="AE1110" s="14" t="s">
        <v>17</v>
      </c>
    </row>
    <row r="1111" spans="1:31">
      <c r="A1111" t="s">
        <v>109</v>
      </c>
      <c r="B1111" t="s">
        <v>130</v>
      </c>
      <c r="C1111" s="216">
        <v>33161</v>
      </c>
      <c r="D1111" s="216">
        <v>33387</v>
      </c>
      <c r="E1111">
        <v>1991</v>
      </c>
      <c r="F1111">
        <v>4</v>
      </c>
      <c r="G1111">
        <v>1</v>
      </c>
      <c r="H1111">
        <v>28.43</v>
      </c>
      <c r="I1111">
        <v>2.1346750000000001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  <c r="Z1111" s="14" t="s">
        <v>17</v>
      </c>
      <c r="AA1111" s="14" t="s">
        <v>17</v>
      </c>
      <c r="AB1111" s="14" t="s">
        <v>17</v>
      </c>
      <c r="AC1111" s="14" t="s">
        <v>17</v>
      </c>
      <c r="AD1111" s="14" t="s">
        <v>17</v>
      </c>
      <c r="AE1111" s="14" t="s">
        <v>17</v>
      </c>
    </row>
    <row r="1112" spans="1:31">
      <c r="A1112" t="s">
        <v>109</v>
      </c>
      <c r="B1112" t="s">
        <v>130</v>
      </c>
      <c r="C1112" s="216">
        <v>33161</v>
      </c>
      <c r="D1112" s="216">
        <v>33387</v>
      </c>
      <c r="E1112">
        <v>1991</v>
      </c>
      <c r="F1112">
        <v>4</v>
      </c>
      <c r="G1112">
        <v>2</v>
      </c>
      <c r="H1112">
        <v>24.68</v>
      </c>
      <c r="I1112">
        <v>2.1778309999999999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  <c r="Z1112" s="14" t="s">
        <v>17</v>
      </c>
      <c r="AA1112" s="14" t="s">
        <v>17</v>
      </c>
      <c r="AB1112" s="14" t="s">
        <v>17</v>
      </c>
      <c r="AC1112" s="14" t="s">
        <v>17</v>
      </c>
      <c r="AD1112" s="14" t="s">
        <v>17</v>
      </c>
      <c r="AE1112" s="14" t="s">
        <v>17</v>
      </c>
    </row>
    <row r="1113" spans="1:31">
      <c r="A1113" t="s">
        <v>109</v>
      </c>
      <c r="B1113" t="s">
        <v>130</v>
      </c>
      <c r="C1113" s="216">
        <v>33161</v>
      </c>
      <c r="D1113" s="216">
        <v>33387</v>
      </c>
      <c r="E1113">
        <v>1991</v>
      </c>
      <c r="F1113">
        <v>4</v>
      </c>
      <c r="G1113">
        <v>3</v>
      </c>
      <c r="H1113">
        <v>33.15</v>
      </c>
      <c r="I1113">
        <v>2.2674089999999998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  <c r="Z1113" s="14" t="s">
        <v>17</v>
      </c>
      <c r="AA1113" s="14" t="s">
        <v>17</v>
      </c>
      <c r="AB1113" s="14" t="s">
        <v>17</v>
      </c>
      <c r="AC1113" s="14" t="s">
        <v>17</v>
      </c>
      <c r="AD1113" s="14" t="s">
        <v>17</v>
      </c>
      <c r="AE1113" s="14" t="s">
        <v>17</v>
      </c>
    </row>
    <row r="1114" spans="1:31">
      <c r="A1114" t="s">
        <v>109</v>
      </c>
      <c r="B1114" t="s">
        <v>130</v>
      </c>
      <c r="C1114" s="216">
        <v>33161</v>
      </c>
      <c r="D1114" s="216">
        <v>33387</v>
      </c>
      <c r="E1114">
        <v>1991</v>
      </c>
      <c r="F1114">
        <v>4</v>
      </c>
      <c r="G1114">
        <v>4</v>
      </c>
      <c r="H1114">
        <v>32.43</v>
      </c>
      <c r="I1114">
        <v>2.489169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  <c r="Z1114" s="14" t="s">
        <v>17</v>
      </c>
      <c r="AA1114" s="14" t="s">
        <v>17</v>
      </c>
      <c r="AB1114" s="14" t="s">
        <v>17</v>
      </c>
      <c r="AC1114" s="14" t="s">
        <v>17</v>
      </c>
      <c r="AD1114" s="14" t="s">
        <v>17</v>
      </c>
      <c r="AE1114" s="14" t="s">
        <v>17</v>
      </c>
    </row>
    <row r="1115" spans="1:31">
      <c r="A1115" t="s">
        <v>109</v>
      </c>
      <c r="B1115" t="s">
        <v>130</v>
      </c>
      <c r="C1115" s="216">
        <v>33161</v>
      </c>
      <c r="D1115" s="216">
        <v>33387</v>
      </c>
      <c r="E1115">
        <v>1991</v>
      </c>
      <c r="F1115">
        <v>4</v>
      </c>
      <c r="G1115">
        <v>5</v>
      </c>
      <c r="H1115">
        <v>30.01</v>
      </c>
      <c r="I1115">
        <v>2.9199099999999998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  <c r="Z1115" s="14" t="s">
        <v>17</v>
      </c>
      <c r="AA1115" s="14" t="s">
        <v>17</v>
      </c>
      <c r="AB1115" s="14" t="s">
        <v>17</v>
      </c>
      <c r="AC1115" s="14" t="s">
        <v>17</v>
      </c>
      <c r="AD1115" s="14" t="s">
        <v>17</v>
      </c>
      <c r="AE1115" s="14" t="s">
        <v>17</v>
      </c>
    </row>
    <row r="1116" spans="1:31">
      <c r="A1116" t="s">
        <v>109</v>
      </c>
      <c r="B1116" t="s">
        <v>130</v>
      </c>
      <c r="C1116" s="216">
        <v>33161</v>
      </c>
      <c r="D1116" s="216">
        <v>33387</v>
      </c>
      <c r="E1116">
        <v>1991</v>
      </c>
      <c r="F1116">
        <v>4</v>
      </c>
      <c r="G1116">
        <v>6</v>
      </c>
      <c r="H1116">
        <v>25.65</v>
      </c>
      <c r="I1116">
        <v>3.1612149999999999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  <c r="Z1116" s="14" t="s">
        <v>17</v>
      </c>
      <c r="AA1116" s="14" t="s">
        <v>17</v>
      </c>
      <c r="AB1116" s="14" t="s">
        <v>17</v>
      </c>
      <c r="AC1116" s="14" t="s">
        <v>17</v>
      </c>
      <c r="AD1116" s="14" t="s">
        <v>17</v>
      </c>
      <c r="AE1116" s="14" t="s">
        <v>17</v>
      </c>
    </row>
    <row r="1117" spans="1:31">
      <c r="A1117" t="s">
        <v>109</v>
      </c>
      <c r="B1117" t="s">
        <v>130</v>
      </c>
      <c r="C1117" s="216">
        <v>33161</v>
      </c>
      <c r="D1117" s="216">
        <v>33387</v>
      </c>
      <c r="E1117">
        <v>1991</v>
      </c>
      <c r="F1117">
        <v>4</v>
      </c>
      <c r="G1117">
        <v>7</v>
      </c>
      <c r="H1117">
        <v>31.82</v>
      </c>
      <c r="I1117">
        <v>3.084813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  <c r="Z1117" s="14" t="s">
        <v>17</v>
      </c>
      <c r="AA1117" s="14" t="s">
        <v>17</v>
      </c>
      <c r="AB1117" s="14" t="s">
        <v>17</v>
      </c>
      <c r="AC1117" s="14" t="s">
        <v>17</v>
      </c>
      <c r="AD1117" s="14" t="s">
        <v>17</v>
      </c>
      <c r="AE1117" s="14" t="s">
        <v>17</v>
      </c>
    </row>
    <row r="1118" spans="1:31">
      <c r="A1118" t="s">
        <v>109</v>
      </c>
      <c r="B1118" t="s">
        <v>130</v>
      </c>
      <c r="C1118" s="216">
        <v>33161</v>
      </c>
      <c r="D1118" s="216">
        <v>33387</v>
      </c>
      <c r="E1118">
        <v>1991</v>
      </c>
      <c r="F1118">
        <v>4</v>
      </c>
      <c r="G1118">
        <v>8</v>
      </c>
      <c r="H1118">
        <v>33.76</v>
      </c>
      <c r="I1118">
        <v>2.7630880000000002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  <c r="Z1118" s="14" t="s">
        <v>17</v>
      </c>
      <c r="AA1118" s="14" t="s">
        <v>17</v>
      </c>
      <c r="AB1118" s="14" t="s">
        <v>17</v>
      </c>
      <c r="AC1118" s="14" t="s">
        <v>17</v>
      </c>
      <c r="AD1118" s="14" t="s">
        <v>17</v>
      </c>
      <c r="AE1118" s="14" t="s">
        <v>17</v>
      </c>
    </row>
    <row r="1119" spans="1:31">
      <c r="A1119" t="s">
        <v>109</v>
      </c>
      <c r="B1119" t="s">
        <v>130</v>
      </c>
      <c r="C1119" s="216">
        <v>33161</v>
      </c>
      <c r="D1119" s="216">
        <v>33387</v>
      </c>
      <c r="E1119">
        <v>1991</v>
      </c>
      <c r="F1119">
        <v>4</v>
      </c>
      <c r="G1119">
        <v>9</v>
      </c>
      <c r="H1119">
        <v>33.880000000000003</v>
      </c>
      <c r="I1119">
        <v>2.6230790000000002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  <c r="Z1119" s="14" t="s">
        <v>17</v>
      </c>
      <c r="AA1119" s="14" t="s">
        <v>17</v>
      </c>
      <c r="AB1119" s="14" t="s">
        <v>17</v>
      </c>
      <c r="AC1119" s="14" t="s">
        <v>17</v>
      </c>
      <c r="AD1119" s="14" t="s">
        <v>17</v>
      </c>
      <c r="AE1119" s="14" t="s">
        <v>17</v>
      </c>
    </row>
    <row r="1120" spans="1:31">
      <c r="A1120" t="s">
        <v>109</v>
      </c>
      <c r="B1120" t="s">
        <v>130</v>
      </c>
      <c r="C1120" s="216">
        <v>33161</v>
      </c>
      <c r="D1120" s="216">
        <v>33387</v>
      </c>
      <c r="E1120">
        <v>1991</v>
      </c>
      <c r="F1120">
        <v>4</v>
      </c>
      <c r="G1120">
        <v>10</v>
      </c>
      <c r="H1120">
        <v>29.52</v>
      </c>
      <c r="I1120">
        <v>2.5599319999999999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  <c r="Z1120" s="14" t="s">
        <v>17</v>
      </c>
      <c r="AA1120" s="14" t="s">
        <v>17</v>
      </c>
      <c r="AB1120" s="14" t="s">
        <v>17</v>
      </c>
      <c r="AC1120" s="14" t="s">
        <v>17</v>
      </c>
      <c r="AD1120" s="14" t="s">
        <v>17</v>
      </c>
      <c r="AE1120" s="14" t="s">
        <v>17</v>
      </c>
    </row>
    <row r="1121" spans="1:31">
      <c r="A1121" t="s">
        <v>109</v>
      </c>
      <c r="B1121" t="s">
        <v>130</v>
      </c>
      <c r="C1121" s="216">
        <v>33161</v>
      </c>
      <c r="D1121" s="216">
        <v>33387</v>
      </c>
      <c r="E1121">
        <v>1991</v>
      </c>
      <c r="F1121">
        <v>4</v>
      </c>
      <c r="G1121">
        <v>11</v>
      </c>
      <c r="H1121">
        <v>33.270000000000003</v>
      </c>
      <c r="I1121">
        <v>2.3829530000000001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  <c r="Z1121" s="14" t="s">
        <v>17</v>
      </c>
      <c r="AA1121" s="14" t="s">
        <v>17</v>
      </c>
      <c r="AB1121" s="14" t="s">
        <v>17</v>
      </c>
      <c r="AC1121" s="14" t="s">
        <v>17</v>
      </c>
      <c r="AD1121" s="14" t="s">
        <v>17</v>
      </c>
      <c r="AE1121" s="14" t="s">
        <v>17</v>
      </c>
    </row>
    <row r="1122" spans="1:31">
      <c r="A1122" t="s">
        <v>109</v>
      </c>
      <c r="B1122" t="s">
        <v>130</v>
      </c>
      <c r="C1122" s="216">
        <v>33161</v>
      </c>
      <c r="D1122" s="216">
        <v>33387</v>
      </c>
      <c r="E1122">
        <v>1991</v>
      </c>
      <c r="F1122">
        <v>4</v>
      </c>
      <c r="G1122">
        <v>12</v>
      </c>
      <c r="H1122">
        <v>33.76</v>
      </c>
      <c r="I1122">
        <v>2.4241299999999999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  <c r="Z1122" s="14" t="s">
        <v>17</v>
      </c>
      <c r="AA1122" s="14" t="s">
        <v>17</v>
      </c>
      <c r="AB1122" s="14" t="s">
        <v>17</v>
      </c>
      <c r="AC1122" s="14" t="s">
        <v>17</v>
      </c>
      <c r="AD1122" s="14" t="s">
        <v>17</v>
      </c>
      <c r="AE1122" s="14" t="s">
        <v>17</v>
      </c>
    </row>
    <row r="1123" spans="1:31">
      <c r="A1123" t="s">
        <v>109</v>
      </c>
      <c r="B1123" t="s">
        <v>130</v>
      </c>
      <c r="C1123" s="216">
        <v>33161</v>
      </c>
      <c r="D1123" s="216">
        <v>33387</v>
      </c>
      <c r="E1123">
        <v>1991</v>
      </c>
      <c r="F1123">
        <v>4</v>
      </c>
      <c r="G1123">
        <v>13</v>
      </c>
      <c r="H1123">
        <v>26.86</v>
      </c>
      <c r="I1123">
        <v>2.9183569999999999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  <c r="Z1123" s="14" t="s">
        <v>17</v>
      </c>
      <c r="AA1123" s="14" t="s">
        <v>17</v>
      </c>
      <c r="AB1123" s="14" t="s">
        <v>17</v>
      </c>
      <c r="AC1123" s="14" t="s">
        <v>17</v>
      </c>
      <c r="AD1123" s="14" t="s">
        <v>17</v>
      </c>
      <c r="AE1123" s="14" t="s">
        <v>17</v>
      </c>
    </row>
    <row r="1124" spans="1:31">
      <c r="A1124" t="s">
        <v>109</v>
      </c>
      <c r="B1124" t="s">
        <v>130</v>
      </c>
      <c r="C1124" s="216">
        <v>33161</v>
      </c>
      <c r="D1124" s="216">
        <v>33387</v>
      </c>
      <c r="E1124">
        <v>1991</v>
      </c>
      <c r="F1124">
        <v>4</v>
      </c>
      <c r="G1124">
        <v>14</v>
      </c>
      <c r="H1124">
        <v>36.18</v>
      </c>
      <c r="I1124">
        <v>2.5844619999999998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  <c r="Z1124" s="14" t="s">
        <v>17</v>
      </c>
      <c r="AA1124" s="14" t="s">
        <v>17</v>
      </c>
      <c r="AB1124" s="14" t="s">
        <v>17</v>
      </c>
      <c r="AC1124" s="14" t="s">
        <v>17</v>
      </c>
      <c r="AD1124" s="14" t="s">
        <v>17</v>
      </c>
      <c r="AE1124" s="14" t="s">
        <v>17</v>
      </c>
    </row>
    <row r="1125" spans="1:31">
      <c r="A1125" t="s">
        <v>109</v>
      </c>
      <c r="B1125" t="s">
        <v>130</v>
      </c>
      <c r="C1125" s="216" t="s">
        <v>223</v>
      </c>
      <c r="D1125" s="216" t="s">
        <v>223</v>
      </c>
      <c r="E1125">
        <v>1992</v>
      </c>
      <c r="F1125">
        <v>1</v>
      </c>
      <c r="G1125">
        <v>1</v>
      </c>
      <c r="H1125">
        <v>17.169899999999998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  <c r="Z1125" s="14" t="s">
        <v>17</v>
      </c>
      <c r="AA1125" s="14" t="s">
        <v>17</v>
      </c>
      <c r="AB1125" s="14" t="s">
        <v>17</v>
      </c>
      <c r="AC1125" s="14" t="s">
        <v>17</v>
      </c>
      <c r="AD1125" s="14" t="s">
        <v>17</v>
      </c>
      <c r="AE1125" s="14" t="s">
        <v>17</v>
      </c>
    </row>
    <row r="1126" spans="1:31">
      <c r="A1126" t="s">
        <v>109</v>
      </c>
      <c r="B1126" t="s">
        <v>130</v>
      </c>
      <c r="C1126" s="216" t="s">
        <v>223</v>
      </c>
      <c r="D1126" s="216" t="s">
        <v>223</v>
      </c>
      <c r="E1126">
        <v>1992</v>
      </c>
      <c r="F1126">
        <v>1</v>
      </c>
      <c r="G1126">
        <v>2</v>
      </c>
      <c r="H1126">
        <v>22.8811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  <c r="Z1126" s="14" t="s">
        <v>17</v>
      </c>
      <c r="AA1126" s="14" t="s">
        <v>17</v>
      </c>
      <c r="AB1126" s="14" t="s">
        <v>17</v>
      </c>
      <c r="AC1126" s="14" t="s">
        <v>17</v>
      </c>
      <c r="AD1126" s="14" t="s">
        <v>17</v>
      </c>
      <c r="AE1126" s="14" t="s">
        <v>17</v>
      </c>
    </row>
    <row r="1127" spans="1:31">
      <c r="A1127" t="s">
        <v>109</v>
      </c>
      <c r="B1127" t="s">
        <v>130</v>
      </c>
      <c r="C1127" s="216" t="s">
        <v>223</v>
      </c>
      <c r="D1127" s="216" t="s">
        <v>223</v>
      </c>
      <c r="E1127">
        <v>1992</v>
      </c>
      <c r="F1127">
        <v>1</v>
      </c>
      <c r="G1127">
        <v>3</v>
      </c>
      <c r="H1127">
        <v>23.207799999999999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  <c r="Z1127" s="14" t="s">
        <v>17</v>
      </c>
      <c r="AA1127" s="14" t="s">
        <v>17</v>
      </c>
      <c r="AB1127" s="14" t="s">
        <v>17</v>
      </c>
      <c r="AC1127" s="14" t="s">
        <v>17</v>
      </c>
      <c r="AD1127" s="14" t="s">
        <v>17</v>
      </c>
      <c r="AE1127" s="14" t="s">
        <v>17</v>
      </c>
    </row>
    <row r="1128" spans="1:31">
      <c r="A1128" t="s">
        <v>109</v>
      </c>
      <c r="B1128" t="s">
        <v>130</v>
      </c>
      <c r="C1128" s="216" t="s">
        <v>223</v>
      </c>
      <c r="D1128" s="216" t="s">
        <v>223</v>
      </c>
      <c r="E1128">
        <v>1992</v>
      </c>
      <c r="F1128">
        <v>1</v>
      </c>
      <c r="G1128">
        <v>4</v>
      </c>
      <c r="H1128">
        <v>28.580200000000001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  <c r="Z1128" s="14" t="s">
        <v>17</v>
      </c>
      <c r="AA1128" s="14" t="s">
        <v>17</v>
      </c>
      <c r="AB1128" s="14" t="s">
        <v>17</v>
      </c>
      <c r="AC1128" s="14" t="s">
        <v>17</v>
      </c>
      <c r="AD1128" s="14" t="s">
        <v>17</v>
      </c>
      <c r="AE1128" s="14" t="s">
        <v>17</v>
      </c>
    </row>
    <row r="1129" spans="1:31">
      <c r="A1129" t="s">
        <v>109</v>
      </c>
      <c r="B1129" t="s">
        <v>130</v>
      </c>
      <c r="C1129" s="216" t="s">
        <v>223</v>
      </c>
      <c r="D1129" s="216" t="s">
        <v>223</v>
      </c>
      <c r="E1129">
        <v>1992</v>
      </c>
      <c r="F1129">
        <v>1</v>
      </c>
      <c r="G1129">
        <v>5</v>
      </c>
      <c r="H1129">
        <v>38.332799999999999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  <c r="Z1129" s="14" t="s">
        <v>17</v>
      </c>
      <c r="AA1129" s="14" t="s">
        <v>17</v>
      </c>
      <c r="AB1129" s="14" t="s">
        <v>17</v>
      </c>
      <c r="AC1129" s="14" t="s">
        <v>17</v>
      </c>
      <c r="AD1129" s="14" t="s">
        <v>17</v>
      </c>
      <c r="AE1129" s="14" t="s">
        <v>17</v>
      </c>
    </row>
    <row r="1130" spans="1:31">
      <c r="A1130" t="s">
        <v>109</v>
      </c>
      <c r="B1130" t="s">
        <v>130</v>
      </c>
      <c r="C1130" s="216" t="s">
        <v>223</v>
      </c>
      <c r="D1130" s="216" t="s">
        <v>223</v>
      </c>
      <c r="E1130">
        <v>1992</v>
      </c>
      <c r="F1130">
        <v>1</v>
      </c>
      <c r="G1130">
        <v>6</v>
      </c>
      <c r="H1130">
        <v>38.235999999999997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  <c r="Z1130" s="14" t="s">
        <v>17</v>
      </c>
      <c r="AA1130" s="14" t="s">
        <v>17</v>
      </c>
      <c r="AB1130" s="14" t="s">
        <v>17</v>
      </c>
      <c r="AC1130" s="14" t="s">
        <v>17</v>
      </c>
      <c r="AD1130" s="14" t="s">
        <v>17</v>
      </c>
      <c r="AE1130" s="14" t="s">
        <v>17</v>
      </c>
    </row>
    <row r="1131" spans="1:31">
      <c r="A1131" t="s">
        <v>109</v>
      </c>
      <c r="B1131" t="s">
        <v>130</v>
      </c>
      <c r="C1131" s="216" t="s">
        <v>223</v>
      </c>
      <c r="D1131" s="216" t="s">
        <v>223</v>
      </c>
      <c r="E1131">
        <v>1992</v>
      </c>
      <c r="F1131">
        <v>1</v>
      </c>
      <c r="G1131">
        <v>7</v>
      </c>
      <c r="H1131">
        <v>41.406199999999998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  <c r="Z1131" s="14" t="s">
        <v>17</v>
      </c>
      <c r="AA1131" s="14" t="s">
        <v>17</v>
      </c>
      <c r="AB1131" s="14" t="s">
        <v>17</v>
      </c>
      <c r="AC1131" s="14" t="s">
        <v>17</v>
      </c>
      <c r="AD1131" s="14" t="s">
        <v>17</v>
      </c>
      <c r="AE1131" s="14" t="s">
        <v>17</v>
      </c>
    </row>
    <row r="1132" spans="1:31">
      <c r="A1132" t="s">
        <v>109</v>
      </c>
      <c r="B1132" t="s">
        <v>130</v>
      </c>
      <c r="C1132" s="216" t="s">
        <v>223</v>
      </c>
      <c r="D1132" s="216" t="s">
        <v>223</v>
      </c>
      <c r="E1132">
        <v>1992</v>
      </c>
      <c r="F1132">
        <v>1</v>
      </c>
      <c r="G1132">
        <v>8</v>
      </c>
      <c r="H1132">
        <v>45.677500000000002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  <c r="Z1132" s="14" t="s">
        <v>17</v>
      </c>
      <c r="AA1132" s="14" t="s">
        <v>17</v>
      </c>
      <c r="AB1132" s="14" t="s">
        <v>17</v>
      </c>
      <c r="AC1132" s="14" t="s">
        <v>17</v>
      </c>
      <c r="AD1132" s="14" t="s">
        <v>17</v>
      </c>
      <c r="AE1132" s="14" t="s">
        <v>17</v>
      </c>
    </row>
    <row r="1133" spans="1:31">
      <c r="A1133" t="s">
        <v>109</v>
      </c>
      <c r="B1133" t="s">
        <v>130</v>
      </c>
      <c r="C1133" s="216" t="s">
        <v>223</v>
      </c>
      <c r="D1133" s="216" t="s">
        <v>223</v>
      </c>
      <c r="E1133">
        <v>1992</v>
      </c>
      <c r="F1133">
        <v>1</v>
      </c>
      <c r="G1133">
        <v>9</v>
      </c>
      <c r="H1133">
        <v>37.122799999999998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  <c r="Z1133" s="14" t="s">
        <v>17</v>
      </c>
      <c r="AA1133" s="14" t="s">
        <v>17</v>
      </c>
      <c r="AB1133" s="14" t="s">
        <v>17</v>
      </c>
      <c r="AC1133" s="14" t="s">
        <v>17</v>
      </c>
      <c r="AD1133" s="14" t="s">
        <v>17</v>
      </c>
      <c r="AE1133" s="14" t="s">
        <v>17</v>
      </c>
    </row>
    <row r="1134" spans="1:31">
      <c r="A1134" t="s">
        <v>109</v>
      </c>
      <c r="B1134" t="s">
        <v>130</v>
      </c>
      <c r="C1134" s="216" t="s">
        <v>223</v>
      </c>
      <c r="D1134" s="216" t="s">
        <v>223</v>
      </c>
      <c r="E1134">
        <v>1992</v>
      </c>
      <c r="F1134">
        <v>1</v>
      </c>
      <c r="G1134">
        <v>10</v>
      </c>
      <c r="H1134">
        <v>36.191099999999999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  <c r="Z1134" s="14" t="s">
        <v>17</v>
      </c>
      <c r="AA1134" s="14" t="s">
        <v>17</v>
      </c>
      <c r="AB1134" s="14" t="s">
        <v>17</v>
      </c>
      <c r="AC1134" s="14" t="s">
        <v>17</v>
      </c>
      <c r="AD1134" s="14" t="s">
        <v>17</v>
      </c>
      <c r="AE1134" s="14" t="s">
        <v>17</v>
      </c>
    </row>
    <row r="1135" spans="1:31">
      <c r="A1135" t="s">
        <v>109</v>
      </c>
      <c r="B1135" t="s">
        <v>130</v>
      </c>
      <c r="C1135" s="216" t="s">
        <v>223</v>
      </c>
      <c r="D1135" s="216" t="s">
        <v>223</v>
      </c>
      <c r="E1135">
        <v>1992</v>
      </c>
      <c r="F1135">
        <v>1</v>
      </c>
      <c r="G1135">
        <v>11</v>
      </c>
      <c r="H1135">
        <v>41.8902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  <c r="Z1135" s="14" t="s">
        <v>17</v>
      </c>
      <c r="AA1135" s="14" t="s">
        <v>17</v>
      </c>
      <c r="AB1135" s="14" t="s">
        <v>17</v>
      </c>
      <c r="AC1135" s="14" t="s">
        <v>17</v>
      </c>
      <c r="AD1135" s="14" t="s">
        <v>17</v>
      </c>
      <c r="AE1135" s="14" t="s">
        <v>17</v>
      </c>
    </row>
    <row r="1136" spans="1:31">
      <c r="A1136" t="s">
        <v>109</v>
      </c>
      <c r="B1136" t="s">
        <v>130</v>
      </c>
      <c r="C1136" s="216" t="s">
        <v>223</v>
      </c>
      <c r="D1136" s="216" t="s">
        <v>223</v>
      </c>
      <c r="E1136">
        <v>1992</v>
      </c>
      <c r="F1136">
        <v>1</v>
      </c>
      <c r="G1136">
        <v>12</v>
      </c>
      <c r="H1136">
        <v>42.059600000000003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  <c r="Z1136" s="14" t="s">
        <v>17</v>
      </c>
      <c r="AA1136" s="14" t="s">
        <v>17</v>
      </c>
      <c r="AB1136" s="14" t="s">
        <v>17</v>
      </c>
      <c r="AC1136" s="14" t="s">
        <v>17</v>
      </c>
      <c r="AD1136" s="14" t="s">
        <v>17</v>
      </c>
      <c r="AE1136" s="14" t="s">
        <v>17</v>
      </c>
    </row>
    <row r="1137" spans="1:31">
      <c r="A1137" t="s">
        <v>109</v>
      </c>
      <c r="B1137" t="s">
        <v>130</v>
      </c>
      <c r="C1137" s="216" t="s">
        <v>223</v>
      </c>
      <c r="D1137" s="216" t="s">
        <v>223</v>
      </c>
      <c r="E1137">
        <v>1992</v>
      </c>
      <c r="F1137">
        <v>1</v>
      </c>
      <c r="G1137">
        <v>13</v>
      </c>
      <c r="H1137">
        <v>40.825400000000002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  <c r="Z1137" s="14" t="s">
        <v>17</v>
      </c>
      <c r="AA1137" s="14" t="s">
        <v>17</v>
      </c>
      <c r="AB1137" s="14" t="s">
        <v>17</v>
      </c>
      <c r="AC1137" s="14" t="s">
        <v>17</v>
      </c>
      <c r="AD1137" s="14" t="s">
        <v>17</v>
      </c>
      <c r="AE1137" s="14" t="s">
        <v>17</v>
      </c>
    </row>
    <row r="1138" spans="1:31">
      <c r="A1138" t="s">
        <v>109</v>
      </c>
      <c r="B1138" t="s">
        <v>130</v>
      </c>
      <c r="C1138" s="216" t="s">
        <v>223</v>
      </c>
      <c r="D1138" s="216" t="s">
        <v>223</v>
      </c>
      <c r="E1138">
        <v>1992</v>
      </c>
      <c r="F1138">
        <v>1</v>
      </c>
      <c r="G1138">
        <v>14</v>
      </c>
      <c r="H1138">
        <v>36.045900000000003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  <c r="Z1138" s="14" t="s">
        <v>17</v>
      </c>
      <c r="AA1138" s="14" t="s">
        <v>17</v>
      </c>
      <c r="AB1138" s="14" t="s">
        <v>17</v>
      </c>
      <c r="AC1138" s="14" t="s">
        <v>17</v>
      </c>
      <c r="AD1138" s="14" t="s">
        <v>17</v>
      </c>
      <c r="AE1138" s="14" t="s">
        <v>17</v>
      </c>
    </row>
    <row r="1139" spans="1:31">
      <c r="A1139" t="s">
        <v>109</v>
      </c>
      <c r="B1139" t="s">
        <v>130</v>
      </c>
      <c r="C1139" s="216" t="s">
        <v>223</v>
      </c>
      <c r="D1139" s="216" t="s">
        <v>223</v>
      </c>
      <c r="E1139">
        <v>1992</v>
      </c>
      <c r="F1139">
        <v>2</v>
      </c>
      <c r="G1139">
        <v>1</v>
      </c>
      <c r="H1139">
        <v>16.8795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  <c r="Z1139" s="14" t="s">
        <v>17</v>
      </c>
      <c r="AA1139" s="14" t="s">
        <v>17</v>
      </c>
      <c r="AB1139" s="14" t="s">
        <v>17</v>
      </c>
      <c r="AC1139" s="14" t="s">
        <v>17</v>
      </c>
      <c r="AD1139" s="14" t="s">
        <v>17</v>
      </c>
      <c r="AE1139" s="14" t="s">
        <v>17</v>
      </c>
    </row>
    <row r="1140" spans="1:31">
      <c r="A1140" t="s">
        <v>109</v>
      </c>
      <c r="B1140" t="s">
        <v>130</v>
      </c>
      <c r="C1140" s="216" t="s">
        <v>223</v>
      </c>
      <c r="D1140" s="216" t="s">
        <v>223</v>
      </c>
      <c r="E1140">
        <v>1992</v>
      </c>
      <c r="F1140">
        <v>2</v>
      </c>
      <c r="G1140">
        <v>2</v>
      </c>
      <c r="H1140">
        <v>14.895099999999999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  <c r="Z1140" s="14" t="s">
        <v>17</v>
      </c>
      <c r="AA1140" s="14" t="s">
        <v>17</v>
      </c>
      <c r="AB1140" s="14" t="s">
        <v>17</v>
      </c>
      <c r="AC1140" s="14" t="s">
        <v>17</v>
      </c>
      <c r="AD1140" s="14" t="s">
        <v>17</v>
      </c>
      <c r="AE1140" s="14" t="s">
        <v>17</v>
      </c>
    </row>
    <row r="1141" spans="1:31">
      <c r="A1141" t="s">
        <v>109</v>
      </c>
      <c r="B1141" t="s">
        <v>130</v>
      </c>
      <c r="C1141" s="216" t="s">
        <v>223</v>
      </c>
      <c r="D1141" s="216" t="s">
        <v>223</v>
      </c>
      <c r="E1141">
        <v>1992</v>
      </c>
      <c r="F1141">
        <v>2</v>
      </c>
      <c r="G1141">
        <v>3</v>
      </c>
      <c r="H1141">
        <v>24.272600000000001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  <c r="Z1141" s="14" t="s">
        <v>17</v>
      </c>
      <c r="AA1141" s="14" t="s">
        <v>17</v>
      </c>
      <c r="AB1141" s="14" t="s">
        <v>17</v>
      </c>
      <c r="AC1141" s="14" t="s">
        <v>17</v>
      </c>
      <c r="AD1141" s="14" t="s">
        <v>17</v>
      </c>
      <c r="AE1141" s="14" t="s">
        <v>17</v>
      </c>
    </row>
    <row r="1142" spans="1:31">
      <c r="A1142" t="s">
        <v>109</v>
      </c>
      <c r="B1142" t="s">
        <v>130</v>
      </c>
      <c r="C1142" s="216" t="s">
        <v>223</v>
      </c>
      <c r="D1142" s="216" t="s">
        <v>223</v>
      </c>
      <c r="E1142">
        <v>1992</v>
      </c>
      <c r="F1142">
        <v>2</v>
      </c>
      <c r="G1142">
        <v>4</v>
      </c>
      <c r="H1142">
        <v>35.392499999999998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  <c r="Z1142" s="14" t="s">
        <v>17</v>
      </c>
      <c r="AA1142" s="14" t="s">
        <v>17</v>
      </c>
      <c r="AB1142" s="14" t="s">
        <v>17</v>
      </c>
      <c r="AC1142" s="14" t="s">
        <v>17</v>
      </c>
      <c r="AD1142" s="14" t="s">
        <v>17</v>
      </c>
      <c r="AE1142" s="14" t="s">
        <v>17</v>
      </c>
    </row>
    <row r="1143" spans="1:31">
      <c r="A1143" t="s">
        <v>109</v>
      </c>
      <c r="B1143" t="s">
        <v>130</v>
      </c>
      <c r="C1143" s="216" t="s">
        <v>223</v>
      </c>
      <c r="D1143" s="216" t="s">
        <v>223</v>
      </c>
      <c r="E1143">
        <v>1992</v>
      </c>
      <c r="F1143">
        <v>2</v>
      </c>
      <c r="G1143">
        <v>5</v>
      </c>
      <c r="H1143">
        <v>33.7348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  <c r="Z1143" s="14" t="s">
        <v>17</v>
      </c>
      <c r="AA1143" s="14" t="s">
        <v>17</v>
      </c>
      <c r="AB1143" s="14" t="s">
        <v>17</v>
      </c>
      <c r="AC1143" s="14" t="s">
        <v>17</v>
      </c>
      <c r="AD1143" s="14" t="s">
        <v>17</v>
      </c>
      <c r="AE1143" s="14" t="s">
        <v>17</v>
      </c>
    </row>
    <row r="1144" spans="1:31">
      <c r="A1144" t="s">
        <v>109</v>
      </c>
      <c r="B1144" t="s">
        <v>130</v>
      </c>
      <c r="C1144" s="216" t="s">
        <v>223</v>
      </c>
      <c r="D1144" s="216" t="s">
        <v>223</v>
      </c>
      <c r="E1144">
        <v>1992</v>
      </c>
      <c r="F1144">
        <v>2</v>
      </c>
      <c r="G1144">
        <v>6</v>
      </c>
      <c r="H1144">
        <v>43.100200000000001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  <c r="Z1144" s="14" t="s">
        <v>17</v>
      </c>
      <c r="AA1144" s="14" t="s">
        <v>17</v>
      </c>
      <c r="AB1144" s="14" t="s">
        <v>17</v>
      </c>
      <c r="AC1144" s="14" t="s">
        <v>17</v>
      </c>
      <c r="AD1144" s="14" t="s">
        <v>17</v>
      </c>
      <c r="AE1144" s="14" t="s">
        <v>17</v>
      </c>
    </row>
    <row r="1145" spans="1:31">
      <c r="A1145" t="s">
        <v>109</v>
      </c>
      <c r="B1145" t="s">
        <v>130</v>
      </c>
      <c r="C1145" s="216" t="s">
        <v>223</v>
      </c>
      <c r="D1145" s="216" t="s">
        <v>223</v>
      </c>
      <c r="E1145">
        <v>1992</v>
      </c>
      <c r="F1145">
        <v>2</v>
      </c>
      <c r="G1145">
        <v>7</v>
      </c>
      <c r="H1145">
        <v>34.545499999999997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  <c r="Z1145" s="14" t="s">
        <v>17</v>
      </c>
      <c r="AA1145" s="14" t="s">
        <v>17</v>
      </c>
      <c r="AB1145" s="14" t="s">
        <v>17</v>
      </c>
      <c r="AC1145" s="14" t="s">
        <v>17</v>
      </c>
      <c r="AD1145" s="14" t="s">
        <v>17</v>
      </c>
      <c r="AE1145" s="14" t="s">
        <v>17</v>
      </c>
    </row>
    <row r="1146" spans="1:31">
      <c r="A1146" t="s">
        <v>109</v>
      </c>
      <c r="B1146" t="s">
        <v>130</v>
      </c>
      <c r="C1146" s="216" t="s">
        <v>223</v>
      </c>
      <c r="D1146" s="216" t="s">
        <v>223</v>
      </c>
      <c r="E1146">
        <v>1992</v>
      </c>
      <c r="F1146">
        <v>2</v>
      </c>
      <c r="G1146">
        <v>8</v>
      </c>
      <c r="H1146">
        <v>41.018999999999998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  <c r="Z1146" s="14" t="s">
        <v>17</v>
      </c>
      <c r="AA1146" s="14" t="s">
        <v>17</v>
      </c>
      <c r="AB1146" s="14" t="s">
        <v>17</v>
      </c>
      <c r="AC1146" s="14" t="s">
        <v>17</v>
      </c>
      <c r="AD1146" s="14" t="s">
        <v>17</v>
      </c>
      <c r="AE1146" s="14" t="s">
        <v>17</v>
      </c>
    </row>
    <row r="1147" spans="1:31">
      <c r="A1147" t="s">
        <v>109</v>
      </c>
      <c r="B1147" t="s">
        <v>130</v>
      </c>
      <c r="C1147" s="216" t="s">
        <v>223</v>
      </c>
      <c r="D1147" s="216" t="s">
        <v>223</v>
      </c>
      <c r="E1147">
        <v>1992</v>
      </c>
      <c r="F1147">
        <v>2</v>
      </c>
      <c r="G1147">
        <v>9</v>
      </c>
      <c r="H1147">
        <v>41.575600000000001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  <c r="Z1147" s="14" t="s">
        <v>17</v>
      </c>
      <c r="AA1147" s="14" t="s">
        <v>17</v>
      </c>
      <c r="AB1147" s="14" t="s">
        <v>17</v>
      </c>
      <c r="AC1147" s="14" t="s">
        <v>17</v>
      </c>
      <c r="AD1147" s="14" t="s">
        <v>17</v>
      </c>
      <c r="AE1147" s="14" t="s">
        <v>17</v>
      </c>
    </row>
    <row r="1148" spans="1:31">
      <c r="A1148" t="s">
        <v>109</v>
      </c>
      <c r="B1148" t="s">
        <v>130</v>
      </c>
      <c r="C1148" s="216" t="s">
        <v>223</v>
      </c>
      <c r="D1148" s="216" t="s">
        <v>223</v>
      </c>
      <c r="E1148">
        <v>1992</v>
      </c>
      <c r="F1148">
        <v>2</v>
      </c>
      <c r="G1148">
        <v>10</v>
      </c>
      <c r="H1148">
        <v>38.744199999999999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  <c r="Z1148" s="14" t="s">
        <v>17</v>
      </c>
      <c r="AA1148" s="14" t="s">
        <v>17</v>
      </c>
      <c r="AB1148" s="14" t="s">
        <v>17</v>
      </c>
      <c r="AC1148" s="14" t="s">
        <v>17</v>
      </c>
      <c r="AD1148" s="14" t="s">
        <v>17</v>
      </c>
      <c r="AE1148" s="14" t="s">
        <v>17</v>
      </c>
    </row>
    <row r="1149" spans="1:31">
      <c r="A1149" t="s">
        <v>109</v>
      </c>
      <c r="B1149" t="s">
        <v>130</v>
      </c>
      <c r="C1149" s="216" t="s">
        <v>223</v>
      </c>
      <c r="D1149" s="216" t="s">
        <v>223</v>
      </c>
      <c r="E1149">
        <v>1992</v>
      </c>
      <c r="F1149">
        <v>2</v>
      </c>
      <c r="G1149">
        <v>11</v>
      </c>
      <c r="H1149">
        <v>37.6068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  <c r="Z1149" s="14" t="s">
        <v>17</v>
      </c>
      <c r="AA1149" s="14" t="s">
        <v>17</v>
      </c>
      <c r="AB1149" s="14" t="s">
        <v>17</v>
      </c>
      <c r="AC1149" s="14" t="s">
        <v>17</v>
      </c>
      <c r="AD1149" s="14" t="s">
        <v>17</v>
      </c>
      <c r="AE1149" s="14" t="s">
        <v>17</v>
      </c>
    </row>
    <row r="1150" spans="1:31">
      <c r="A1150" t="s">
        <v>109</v>
      </c>
      <c r="B1150" t="s">
        <v>130</v>
      </c>
      <c r="C1150" s="216" t="s">
        <v>223</v>
      </c>
      <c r="D1150" s="216" t="s">
        <v>223</v>
      </c>
      <c r="E1150">
        <v>1992</v>
      </c>
      <c r="F1150">
        <v>2</v>
      </c>
      <c r="G1150">
        <v>12</v>
      </c>
      <c r="H1150">
        <v>45.157200000000003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  <c r="Z1150" s="14" t="s">
        <v>17</v>
      </c>
      <c r="AA1150" s="14" t="s">
        <v>17</v>
      </c>
      <c r="AB1150" s="14" t="s">
        <v>17</v>
      </c>
      <c r="AC1150" s="14" t="s">
        <v>17</v>
      </c>
      <c r="AD1150" s="14" t="s">
        <v>17</v>
      </c>
      <c r="AE1150" s="14" t="s">
        <v>17</v>
      </c>
    </row>
    <row r="1151" spans="1:31">
      <c r="A1151" t="s">
        <v>109</v>
      </c>
      <c r="B1151" t="s">
        <v>130</v>
      </c>
      <c r="C1151" s="216" t="s">
        <v>223</v>
      </c>
      <c r="D1151" s="216" t="s">
        <v>223</v>
      </c>
      <c r="E1151">
        <v>1992</v>
      </c>
      <c r="F1151">
        <v>2</v>
      </c>
      <c r="G1151">
        <v>13</v>
      </c>
      <c r="H1151">
        <v>38.913600000000002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  <c r="Z1151" s="14" t="s">
        <v>17</v>
      </c>
      <c r="AA1151" s="14" t="s">
        <v>17</v>
      </c>
      <c r="AB1151" s="14" t="s">
        <v>17</v>
      </c>
      <c r="AC1151" s="14" t="s">
        <v>17</v>
      </c>
      <c r="AD1151" s="14" t="s">
        <v>17</v>
      </c>
      <c r="AE1151" s="14" t="s">
        <v>17</v>
      </c>
    </row>
    <row r="1152" spans="1:31">
      <c r="A1152" t="s">
        <v>109</v>
      </c>
      <c r="B1152" t="s">
        <v>130</v>
      </c>
      <c r="C1152" s="216" t="s">
        <v>223</v>
      </c>
      <c r="D1152" s="216" t="s">
        <v>223</v>
      </c>
      <c r="E1152">
        <v>1992</v>
      </c>
      <c r="F1152">
        <v>2</v>
      </c>
      <c r="G1152">
        <v>14</v>
      </c>
      <c r="H1152">
        <v>43.463200000000001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  <c r="Z1152" s="14" t="s">
        <v>17</v>
      </c>
      <c r="AA1152" s="14" t="s">
        <v>17</v>
      </c>
      <c r="AB1152" s="14" t="s">
        <v>17</v>
      </c>
      <c r="AC1152" s="14" t="s">
        <v>17</v>
      </c>
      <c r="AD1152" s="14" t="s">
        <v>17</v>
      </c>
      <c r="AE1152" s="14" t="s">
        <v>17</v>
      </c>
    </row>
    <row r="1153" spans="1:31">
      <c r="A1153" t="s">
        <v>109</v>
      </c>
      <c r="B1153" t="s">
        <v>130</v>
      </c>
      <c r="C1153" s="216" t="s">
        <v>223</v>
      </c>
      <c r="D1153" s="216" t="s">
        <v>223</v>
      </c>
      <c r="E1153">
        <v>1992</v>
      </c>
      <c r="F1153">
        <v>3</v>
      </c>
      <c r="G1153">
        <v>1</v>
      </c>
      <c r="H1153">
        <v>24.393599999999999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  <c r="Z1153" s="14" t="s">
        <v>17</v>
      </c>
      <c r="AA1153" s="14" t="s">
        <v>17</v>
      </c>
      <c r="AB1153" s="14" t="s">
        <v>17</v>
      </c>
      <c r="AC1153" s="14" t="s">
        <v>17</v>
      </c>
      <c r="AD1153" s="14" t="s">
        <v>17</v>
      </c>
      <c r="AE1153" s="14" t="s">
        <v>17</v>
      </c>
    </row>
    <row r="1154" spans="1:31">
      <c r="A1154" t="s">
        <v>109</v>
      </c>
      <c r="B1154" t="s">
        <v>130</v>
      </c>
      <c r="C1154" s="216" t="s">
        <v>223</v>
      </c>
      <c r="D1154" s="216" t="s">
        <v>223</v>
      </c>
      <c r="E1154">
        <v>1992</v>
      </c>
      <c r="F1154">
        <v>3</v>
      </c>
      <c r="G1154">
        <v>2</v>
      </c>
      <c r="H1154">
        <v>14.6652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  <c r="Z1154" s="14" t="s">
        <v>17</v>
      </c>
      <c r="AA1154" s="14" t="s">
        <v>17</v>
      </c>
      <c r="AB1154" s="14" t="s">
        <v>17</v>
      </c>
      <c r="AC1154" s="14" t="s">
        <v>17</v>
      </c>
      <c r="AD1154" s="14" t="s">
        <v>17</v>
      </c>
      <c r="AE1154" s="14" t="s">
        <v>17</v>
      </c>
    </row>
    <row r="1155" spans="1:31">
      <c r="A1155" t="s">
        <v>109</v>
      </c>
      <c r="B1155" t="s">
        <v>130</v>
      </c>
      <c r="C1155" s="216" t="s">
        <v>223</v>
      </c>
      <c r="D1155" s="216" t="s">
        <v>223</v>
      </c>
      <c r="E1155">
        <v>1992</v>
      </c>
      <c r="F1155">
        <v>3</v>
      </c>
      <c r="G1155">
        <v>3</v>
      </c>
      <c r="H1155">
        <v>30.165299999999998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  <c r="Z1155" s="14" t="s">
        <v>17</v>
      </c>
      <c r="AA1155" s="14" t="s">
        <v>17</v>
      </c>
      <c r="AB1155" s="14" t="s">
        <v>17</v>
      </c>
      <c r="AC1155" s="14" t="s">
        <v>17</v>
      </c>
      <c r="AD1155" s="14" t="s">
        <v>17</v>
      </c>
      <c r="AE1155" s="14" t="s">
        <v>17</v>
      </c>
    </row>
    <row r="1156" spans="1:31">
      <c r="A1156" t="s">
        <v>109</v>
      </c>
      <c r="B1156" t="s">
        <v>130</v>
      </c>
      <c r="C1156" s="216" t="s">
        <v>223</v>
      </c>
      <c r="D1156" s="216" t="s">
        <v>223</v>
      </c>
      <c r="E1156">
        <v>1992</v>
      </c>
      <c r="F1156">
        <v>3</v>
      </c>
      <c r="G1156">
        <v>4</v>
      </c>
      <c r="H1156">
        <v>37.703600000000002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  <c r="Z1156" s="14" t="s">
        <v>17</v>
      </c>
      <c r="AA1156" s="14" t="s">
        <v>17</v>
      </c>
      <c r="AB1156" s="14" t="s">
        <v>17</v>
      </c>
      <c r="AC1156" s="14" t="s">
        <v>17</v>
      </c>
      <c r="AD1156" s="14" t="s">
        <v>17</v>
      </c>
      <c r="AE1156" s="14" t="s">
        <v>17</v>
      </c>
    </row>
    <row r="1157" spans="1:31">
      <c r="A1157" t="s">
        <v>109</v>
      </c>
      <c r="B1157" t="s">
        <v>130</v>
      </c>
      <c r="C1157" s="216" t="s">
        <v>223</v>
      </c>
      <c r="D1157" s="216" t="s">
        <v>223</v>
      </c>
      <c r="E1157">
        <v>1992</v>
      </c>
      <c r="F1157">
        <v>3</v>
      </c>
      <c r="G1157">
        <v>5</v>
      </c>
      <c r="H1157">
        <v>38.453800000000001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  <c r="Z1157" s="14" t="s">
        <v>17</v>
      </c>
      <c r="AA1157" s="14" t="s">
        <v>17</v>
      </c>
      <c r="AB1157" s="14" t="s">
        <v>17</v>
      </c>
      <c r="AC1157" s="14" t="s">
        <v>17</v>
      </c>
      <c r="AD1157" s="14" t="s">
        <v>17</v>
      </c>
      <c r="AE1157" s="14" t="s">
        <v>17</v>
      </c>
    </row>
    <row r="1158" spans="1:31">
      <c r="A1158" t="s">
        <v>109</v>
      </c>
      <c r="B1158" t="s">
        <v>130</v>
      </c>
      <c r="C1158" s="216" t="s">
        <v>223</v>
      </c>
      <c r="D1158" s="216" t="s">
        <v>223</v>
      </c>
      <c r="E1158">
        <v>1992</v>
      </c>
      <c r="F1158">
        <v>3</v>
      </c>
      <c r="G1158">
        <v>6</v>
      </c>
      <c r="H1158">
        <v>43.995600000000003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  <c r="Z1158" s="14" t="s">
        <v>17</v>
      </c>
      <c r="AA1158" s="14" t="s">
        <v>17</v>
      </c>
      <c r="AB1158" s="14" t="s">
        <v>17</v>
      </c>
      <c r="AC1158" s="14" t="s">
        <v>17</v>
      </c>
      <c r="AD1158" s="14" t="s">
        <v>17</v>
      </c>
      <c r="AE1158" s="14" t="s">
        <v>17</v>
      </c>
    </row>
    <row r="1159" spans="1:31">
      <c r="A1159" t="s">
        <v>109</v>
      </c>
      <c r="B1159" t="s">
        <v>130</v>
      </c>
      <c r="C1159" s="216" t="s">
        <v>223</v>
      </c>
      <c r="D1159" s="216" t="s">
        <v>223</v>
      </c>
      <c r="E1159">
        <v>1992</v>
      </c>
      <c r="F1159">
        <v>3</v>
      </c>
      <c r="G1159">
        <v>7</v>
      </c>
      <c r="H1159">
        <v>41.14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  <c r="Z1159" s="14" t="s">
        <v>17</v>
      </c>
      <c r="AA1159" s="14" t="s">
        <v>17</v>
      </c>
      <c r="AB1159" s="14" t="s">
        <v>17</v>
      </c>
      <c r="AC1159" s="14" t="s">
        <v>17</v>
      </c>
      <c r="AD1159" s="14" t="s">
        <v>17</v>
      </c>
      <c r="AE1159" s="14" t="s">
        <v>17</v>
      </c>
    </row>
    <row r="1160" spans="1:31">
      <c r="A1160" t="s">
        <v>109</v>
      </c>
      <c r="B1160" t="s">
        <v>130</v>
      </c>
      <c r="C1160" s="216" t="s">
        <v>223</v>
      </c>
      <c r="D1160" s="216" t="s">
        <v>223</v>
      </c>
      <c r="E1160">
        <v>1992</v>
      </c>
      <c r="F1160">
        <v>3</v>
      </c>
      <c r="G1160">
        <v>8</v>
      </c>
      <c r="H1160">
        <v>40.365600000000001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  <c r="Z1160" s="14" t="s">
        <v>17</v>
      </c>
      <c r="AA1160" s="14" t="s">
        <v>17</v>
      </c>
      <c r="AB1160" s="14" t="s">
        <v>17</v>
      </c>
      <c r="AC1160" s="14" t="s">
        <v>17</v>
      </c>
      <c r="AD1160" s="14" t="s">
        <v>17</v>
      </c>
      <c r="AE1160" s="14" t="s">
        <v>17</v>
      </c>
    </row>
    <row r="1161" spans="1:31">
      <c r="A1161" t="s">
        <v>109</v>
      </c>
      <c r="B1161" t="s">
        <v>130</v>
      </c>
      <c r="C1161" s="216" t="s">
        <v>223</v>
      </c>
      <c r="D1161" s="216" t="s">
        <v>223</v>
      </c>
      <c r="E1161">
        <v>1992</v>
      </c>
      <c r="F1161">
        <v>3</v>
      </c>
      <c r="G1161">
        <v>9</v>
      </c>
      <c r="H1161">
        <v>35.997500000000002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  <c r="Z1161" s="14" t="s">
        <v>17</v>
      </c>
      <c r="AA1161" s="14" t="s">
        <v>17</v>
      </c>
      <c r="AB1161" s="14" t="s">
        <v>17</v>
      </c>
      <c r="AC1161" s="14" t="s">
        <v>17</v>
      </c>
      <c r="AD1161" s="14" t="s">
        <v>17</v>
      </c>
      <c r="AE1161" s="14" t="s">
        <v>17</v>
      </c>
    </row>
    <row r="1162" spans="1:31">
      <c r="A1162" t="s">
        <v>109</v>
      </c>
      <c r="B1162" t="s">
        <v>130</v>
      </c>
      <c r="C1162" s="216" t="s">
        <v>223</v>
      </c>
      <c r="D1162" s="216" t="s">
        <v>223</v>
      </c>
      <c r="E1162">
        <v>1992</v>
      </c>
      <c r="F1162">
        <v>3</v>
      </c>
      <c r="G1162">
        <v>10</v>
      </c>
      <c r="H1162">
        <v>40.171999999999997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  <c r="Z1162" s="14" t="s">
        <v>17</v>
      </c>
      <c r="AA1162" s="14" t="s">
        <v>17</v>
      </c>
      <c r="AB1162" s="14" t="s">
        <v>17</v>
      </c>
      <c r="AC1162" s="14" t="s">
        <v>17</v>
      </c>
      <c r="AD1162" s="14" t="s">
        <v>17</v>
      </c>
      <c r="AE1162" s="14" t="s">
        <v>17</v>
      </c>
    </row>
    <row r="1163" spans="1:31">
      <c r="A1163" t="s">
        <v>109</v>
      </c>
      <c r="B1163" t="s">
        <v>130</v>
      </c>
      <c r="C1163" s="216" t="s">
        <v>223</v>
      </c>
      <c r="D1163" s="216" t="s">
        <v>223</v>
      </c>
      <c r="E1163">
        <v>1992</v>
      </c>
      <c r="F1163">
        <v>3</v>
      </c>
      <c r="G1163">
        <v>11</v>
      </c>
      <c r="H1163">
        <v>43.124400000000001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  <c r="Z1163" s="14" t="s">
        <v>17</v>
      </c>
      <c r="AA1163" s="14" t="s">
        <v>17</v>
      </c>
      <c r="AB1163" s="14" t="s">
        <v>17</v>
      </c>
      <c r="AC1163" s="14" t="s">
        <v>17</v>
      </c>
      <c r="AD1163" s="14" t="s">
        <v>17</v>
      </c>
      <c r="AE1163" s="14" t="s">
        <v>17</v>
      </c>
    </row>
    <row r="1164" spans="1:31">
      <c r="A1164" t="s">
        <v>109</v>
      </c>
      <c r="B1164" t="s">
        <v>130</v>
      </c>
      <c r="C1164" s="216" t="s">
        <v>223</v>
      </c>
      <c r="D1164" s="216" t="s">
        <v>223</v>
      </c>
      <c r="E1164">
        <v>1992</v>
      </c>
      <c r="F1164">
        <v>3</v>
      </c>
      <c r="G1164">
        <v>12</v>
      </c>
      <c r="H1164">
        <v>36.905000000000001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  <c r="Z1164" s="14" t="s">
        <v>17</v>
      </c>
      <c r="AA1164" s="14" t="s">
        <v>17</v>
      </c>
      <c r="AB1164" s="14" t="s">
        <v>17</v>
      </c>
      <c r="AC1164" s="14" t="s">
        <v>17</v>
      </c>
      <c r="AD1164" s="14" t="s">
        <v>17</v>
      </c>
      <c r="AE1164" s="14" t="s">
        <v>17</v>
      </c>
    </row>
    <row r="1165" spans="1:31">
      <c r="A1165" t="s">
        <v>109</v>
      </c>
      <c r="B1165" t="s">
        <v>130</v>
      </c>
      <c r="C1165" s="216" t="s">
        <v>223</v>
      </c>
      <c r="D1165" s="216" t="s">
        <v>223</v>
      </c>
      <c r="E1165">
        <v>1992</v>
      </c>
      <c r="F1165">
        <v>3</v>
      </c>
      <c r="G1165">
        <v>13</v>
      </c>
      <c r="H1165">
        <v>34.9206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  <c r="Z1165" s="14" t="s">
        <v>17</v>
      </c>
      <c r="AA1165" s="14" t="s">
        <v>17</v>
      </c>
      <c r="AB1165" s="14" t="s">
        <v>17</v>
      </c>
      <c r="AC1165" s="14" t="s">
        <v>17</v>
      </c>
      <c r="AD1165" s="14" t="s">
        <v>17</v>
      </c>
      <c r="AE1165" s="14" t="s">
        <v>17</v>
      </c>
    </row>
    <row r="1166" spans="1:31">
      <c r="A1166" t="s">
        <v>109</v>
      </c>
      <c r="B1166" t="s">
        <v>130</v>
      </c>
      <c r="C1166" s="216" t="s">
        <v>223</v>
      </c>
      <c r="D1166" s="216" t="s">
        <v>223</v>
      </c>
      <c r="E1166">
        <v>1992</v>
      </c>
      <c r="F1166">
        <v>3</v>
      </c>
      <c r="G1166">
        <v>14</v>
      </c>
      <c r="H1166">
        <v>39.325000000000003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  <c r="Z1166" s="14" t="s">
        <v>17</v>
      </c>
      <c r="AA1166" s="14" t="s">
        <v>17</v>
      </c>
      <c r="AB1166" s="14" t="s">
        <v>17</v>
      </c>
      <c r="AC1166" s="14" t="s">
        <v>17</v>
      </c>
      <c r="AD1166" s="14" t="s">
        <v>17</v>
      </c>
      <c r="AE1166" s="14" t="s">
        <v>17</v>
      </c>
    </row>
    <row r="1167" spans="1:31">
      <c r="A1167" t="s">
        <v>109</v>
      </c>
      <c r="B1167" t="s">
        <v>130</v>
      </c>
      <c r="C1167" s="216" t="s">
        <v>223</v>
      </c>
      <c r="D1167" s="216" t="s">
        <v>223</v>
      </c>
      <c r="E1167">
        <v>1992</v>
      </c>
      <c r="F1167">
        <v>4</v>
      </c>
      <c r="G1167">
        <v>1</v>
      </c>
      <c r="H1167">
        <v>22.203499999999998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  <c r="Z1167" s="14" t="s">
        <v>17</v>
      </c>
      <c r="AA1167" s="14" t="s">
        <v>17</v>
      </c>
      <c r="AB1167" s="14" t="s">
        <v>17</v>
      </c>
      <c r="AC1167" s="14" t="s">
        <v>17</v>
      </c>
      <c r="AD1167" s="14" t="s">
        <v>17</v>
      </c>
      <c r="AE1167" s="14" t="s">
        <v>17</v>
      </c>
    </row>
    <row r="1168" spans="1:31">
      <c r="A1168" t="s">
        <v>109</v>
      </c>
      <c r="B1168" t="s">
        <v>130</v>
      </c>
      <c r="C1168" s="216" t="s">
        <v>223</v>
      </c>
      <c r="D1168" s="216" t="s">
        <v>223</v>
      </c>
      <c r="E1168">
        <v>1992</v>
      </c>
      <c r="F1168">
        <v>4</v>
      </c>
      <c r="G1168">
        <v>2</v>
      </c>
      <c r="H1168">
        <v>19.117999999999999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  <c r="Z1168" s="14" t="s">
        <v>17</v>
      </c>
      <c r="AA1168" s="14" t="s">
        <v>17</v>
      </c>
      <c r="AB1168" s="14" t="s">
        <v>17</v>
      </c>
      <c r="AC1168" s="14" t="s">
        <v>17</v>
      </c>
      <c r="AD1168" s="14" t="s">
        <v>17</v>
      </c>
      <c r="AE1168" s="14" t="s">
        <v>17</v>
      </c>
    </row>
    <row r="1169" spans="1:31">
      <c r="A1169" t="s">
        <v>109</v>
      </c>
      <c r="B1169" t="s">
        <v>130</v>
      </c>
      <c r="C1169" s="216" t="s">
        <v>223</v>
      </c>
      <c r="D1169" s="216" t="s">
        <v>223</v>
      </c>
      <c r="E1169">
        <v>1992</v>
      </c>
      <c r="F1169">
        <v>4</v>
      </c>
      <c r="G1169">
        <v>3</v>
      </c>
      <c r="H1169">
        <v>33.274999999999999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  <c r="Z1169" s="14" t="s">
        <v>17</v>
      </c>
      <c r="AA1169" s="14" t="s">
        <v>17</v>
      </c>
      <c r="AB1169" s="14" t="s">
        <v>17</v>
      </c>
      <c r="AC1169" s="14" t="s">
        <v>17</v>
      </c>
      <c r="AD1169" s="14" t="s">
        <v>17</v>
      </c>
      <c r="AE1169" s="14" t="s">
        <v>17</v>
      </c>
    </row>
    <row r="1170" spans="1:31">
      <c r="A1170" t="s">
        <v>109</v>
      </c>
      <c r="B1170" t="s">
        <v>130</v>
      </c>
      <c r="C1170" s="216" t="s">
        <v>223</v>
      </c>
      <c r="D1170" s="216" t="s">
        <v>223</v>
      </c>
      <c r="E1170">
        <v>1992</v>
      </c>
      <c r="F1170">
        <v>4</v>
      </c>
      <c r="G1170">
        <v>4</v>
      </c>
      <c r="H1170">
        <v>36.4452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  <c r="Z1170" s="14" t="s">
        <v>17</v>
      </c>
      <c r="AA1170" s="14" t="s">
        <v>17</v>
      </c>
      <c r="AB1170" s="14" t="s">
        <v>17</v>
      </c>
      <c r="AC1170" s="14" t="s">
        <v>17</v>
      </c>
      <c r="AD1170" s="14" t="s">
        <v>17</v>
      </c>
      <c r="AE1170" s="14" t="s">
        <v>17</v>
      </c>
    </row>
    <row r="1171" spans="1:31">
      <c r="A1171" t="s">
        <v>109</v>
      </c>
      <c r="B1171" t="s">
        <v>130</v>
      </c>
      <c r="C1171" s="216" t="s">
        <v>223</v>
      </c>
      <c r="D1171" s="216" t="s">
        <v>223</v>
      </c>
      <c r="E1171">
        <v>1992</v>
      </c>
      <c r="F1171">
        <v>4</v>
      </c>
      <c r="G1171">
        <v>5</v>
      </c>
      <c r="H1171">
        <v>42.446800000000003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  <c r="Z1171" s="14" t="s">
        <v>17</v>
      </c>
      <c r="AA1171" s="14" t="s">
        <v>17</v>
      </c>
      <c r="AB1171" s="14" t="s">
        <v>17</v>
      </c>
      <c r="AC1171" s="14" t="s">
        <v>17</v>
      </c>
      <c r="AD1171" s="14" t="s">
        <v>17</v>
      </c>
      <c r="AE1171" s="14" t="s">
        <v>17</v>
      </c>
    </row>
    <row r="1172" spans="1:31">
      <c r="A1172" t="s">
        <v>109</v>
      </c>
      <c r="B1172" t="s">
        <v>130</v>
      </c>
      <c r="C1172" s="216" t="s">
        <v>223</v>
      </c>
      <c r="D1172" s="216" t="s">
        <v>223</v>
      </c>
      <c r="E1172">
        <v>1992</v>
      </c>
      <c r="F1172">
        <v>4</v>
      </c>
      <c r="G1172">
        <v>6</v>
      </c>
      <c r="H1172">
        <v>41.381999999999998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  <c r="Z1172" s="14" t="s">
        <v>17</v>
      </c>
      <c r="AA1172" s="14" t="s">
        <v>17</v>
      </c>
      <c r="AB1172" s="14" t="s">
        <v>17</v>
      </c>
      <c r="AC1172" s="14" t="s">
        <v>17</v>
      </c>
      <c r="AD1172" s="14" t="s">
        <v>17</v>
      </c>
      <c r="AE1172" s="14" t="s">
        <v>17</v>
      </c>
    </row>
    <row r="1173" spans="1:31">
      <c r="A1173" t="s">
        <v>109</v>
      </c>
      <c r="B1173" t="s">
        <v>130</v>
      </c>
      <c r="C1173" s="216" t="s">
        <v>223</v>
      </c>
      <c r="D1173" s="216" t="s">
        <v>223</v>
      </c>
      <c r="E1173">
        <v>1992</v>
      </c>
      <c r="F1173">
        <v>4</v>
      </c>
      <c r="G1173">
        <v>7</v>
      </c>
      <c r="H1173">
        <v>37.897199999999998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  <c r="Z1173" s="14" t="s">
        <v>17</v>
      </c>
      <c r="AA1173" s="14" t="s">
        <v>17</v>
      </c>
      <c r="AB1173" s="14" t="s">
        <v>17</v>
      </c>
      <c r="AC1173" s="14" t="s">
        <v>17</v>
      </c>
      <c r="AD1173" s="14" t="s">
        <v>17</v>
      </c>
      <c r="AE1173" s="14" t="s">
        <v>17</v>
      </c>
    </row>
    <row r="1174" spans="1:31">
      <c r="A1174" t="s">
        <v>109</v>
      </c>
      <c r="B1174" t="s">
        <v>130</v>
      </c>
      <c r="C1174" s="216" t="s">
        <v>223</v>
      </c>
      <c r="D1174" s="216" t="s">
        <v>223</v>
      </c>
      <c r="E1174">
        <v>1992</v>
      </c>
      <c r="F1174">
        <v>4</v>
      </c>
      <c r="G1174">
        <v>8</v>
      </c>
      <c r="H1174">
        <v>43.269599999999997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  <c r="Z1174" s="14" t="s">
        <v>17</v>
      </c>
      <c r="AA1174" s="14" t="s">
        <v>17</v>
      </c>
      <c r="AB1174" s="14" t="s">
        <v>17</v>
      </c>
      <c r="AC1174" s="14" t="s">
        <v>17</v>
      </c>
      <c r="AD1174" s="14" t="s">
        <v>17</v>
      </c>
      <c r="AE1174" s="14" t="s">
        <v>17</v>
      </c>
    </row>
    <row r="1175" spans="1:31">
      <c r="A1175" t="s">
        <v>109</v>
      </c>
      <c r="B1175" t="s">
        <v>130</v>
      </c>
      <c r="C1175" s="216" t="s">
        <v>223</v>
      </c>
      <c r="D1175" s="216" t="s">
        <v>223</v>
      </c>
      <c r="E1175">
        <v>1992</v>
      </c>
      <c r="F1175">
        <v>4</v>
      </c>
      <c r="G1175">
        <v>9</v>
      </c>
      <c r="H1175">
        <v>41.793399999999998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  <c r="Z1175" s="14" t="s">
        <v>17</v>
      </c>
      <c r="AA1175" s="14" t="s">
        <v>17</v>
      </c>
      <c r="AB1175" s="14" t="s">
        <v>17</v>
      </c>
      <c r="AC1175" s="14" t="s">
        <v>17</v>
      </c>
      <c r="AD1175" s="14" t="s">
        <v>17</v>
      </c>
      <c r="AE1175" s="14" t="s">
        <v>17</v>
      </c>
    </row>
    <row r="1176" spans="1:31">
      <c r="A1176" t="s">
        <v>109</v>
      </c>
      <c r="B1176" t="s">
        <v>130</v>
      </c>
      <c r="C1176" s="216" t="s">
        <v>223</v>
      </c>
      <c r="D1176" s="216" t="s">
        <v>223</v>
      </c>
      <c r="E1176">
        <v>1992</v>
      </c>
      <c r="F1176">
        <v>4</v>
      </c>
      <c r="G1176">
        <v>10</v>
      </c>
      <c r="H1176">
        <v>34.787500000000001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  <c r="Z1176" s="14" t="s">
        <v>17</v>
      </c>
      <c r="AA1176" s="14" t="s">
        <v>17</v>
      </c>
      <c r="AB1176" s="14" t="s">
        <v>17</v>
      </c>
      <c r="AC1176" s="14" t="s">
        <v>17</v>
      </c>
      <c r="AD1176" s="14" t="s">
        <v>17</v>
      </c>
      <c r="AE1176" s="14" t="s">
        <v>17</v>
      </c>
    </row>
    <row r="1177" spans="1:31">
      <c r="A1177" t="s">
        <v>109</v>
      </c>
      <c r="B1177" t="s">
        <v>130</v>
      </c>
      <c r="C1177" s="216" t="s">
        <v>223</v>
      </c>
      <c r="D1177" s="216" t="s">
        <v>223</v>
      </c>
      <c r="E1177">
        <v>1992</v>
      </c>
      <c r="F1177">
        <v>4</v>
      </c>
      <c r="G1177">
        <v>11</v>
      </c>
      <c r="H1177">
        <v>39.204000000000001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  <c r="Z1177" s="14" t="s">
        <v>17</v>
      </c>
      <c r="AA1177" s="14" t="s">
        <v>17</v>
      </c>
      <c r="AB1177" s="14" t="s">
        <v>17</v>
      </c>
      <c r="AC1177" s="14" t="s">
        <v>17</v>
      </c>
      <c r="AD1177" s="14" t="s">
        <v>17</v>
      </c>
      <c r="AE1177" s="14" t="s">
        <v>17</v>
      </c>
    </row>
    <row r="1178" spans="1:31">
      <c r="A1178" t="s">
        <v>109</v>
      </c>
      <c r="B1178" t="s">
        <v>130</v>
      </c>
      <c r="C1178" s="216" t="s">
        <v>223</v>
      </c>
      <c r="D1178" s="216" t="s">
        <v>223</v>
      </c>
      <c r="E1178">
        <v>1992</v>
      </c>
      <c r="F1178">
        <v>4</v>
      </c>
      <c r="G1178">
        <v>12</v>
      </c>
      <c r="H1178">
        <v>40.171999999999997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  <c r="Z1178" s="14" t="s">
        <v>17</v>
      </c>
      <c r="AA1178" s="14" t="s">
        <v>17</v>
      </c>
      <c r="AB1178" s="14" t="s">
        <v>17</v>
      </c>
      <c r="AC1178" s="14" t="s">
        <v>17</v>
      </c>
      <c r="AD1178" s="14" t="s">
        <v>17</v>
      </c>
      <c r="AE1178" s="14" t="s">
        <v>17</v>
      </c>
    </row>
    <row r="1179" spans="1:31">
      <c r="A1179" t="s">
        <v>109</v>
      </c>
      <c r="B1179" t="s">
        <v>130</v>
      </c>
      <c r="C1179" s="216" t="s">
        <v>223</v>
      </c>
      <c r="D1179" s="216" t="s">
        <v>223</v>
      </c>
      <c r="E1179">
        <v>1992</v>
      </c>
      <c r="F1179">
        <v>4</v>
      </c>
      <c r="G1179">
        <v>13</v>
      </c>
      <c r="H1179">
        <v>35.646599999999999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  <c r="Z1179" s="14" t="s">
        <v>17</v>
      </c>
      <c r="AA1179" s="14" t="s">
        <v>17</v>
      </c>
      <c r="AB1179" s="14" t="s">
        <v>17</v>
      </c>
      <c r="AC1179" s="14" t="s">
        <v>17</v>
      </c>
      <c r="AD1179" s="14" t="s">
        <v>17</v>
      </c>
      <c r="AE1179" s="14" t="s">
        <v>17</v>
      </c>
    </row>
    <row r="1180" spans="1:31">
      <c r="A1180" t="s">
        <v>109</v>
      </c>
      <c r="B1180" t="s">
        <v>130</v>
      </c>
      <c r="C1180" s="216" t="s">
        <v>223</v>
      </c>
      <c r="D1180" s="216" t="s">
        <v>223</v>
      </c>
      <c r="E1180">
        <v>1992</v>
      </c>
      <c r="F1180">
        <v>4</v>
      </c>
      <c r="G1180">
        <v>14</v>
      </c>
      <c r="H1180">
        <v>46.1736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  <c r="Z1180" s="14" t="s">
        <v>17</v>
      </c>
      <c r="AA1180" s="14" t="s">
        <v>17</v>
      </c>
      <c r="AB1180" s="14" t="s">
        <v>17</v>
      </c>
      <c r="AC1180" s="14" t="s">
        <v>17</v>
      </c>
      <c r="AD1180" s="14" t="s">
        <v>17</v>
      </c>
      <c r="AE1180" s="14" t="s">
        <v>17</v>
      </c>
    </row>
    <row r="1181" spans="1:31">
      <c r="A1181" t="s">
        <v>109</v>
      </c>
      <c r="B1181" t="s">
        <v>92</v>
      </c>
      <c r="C1181" s="216" t="s">
        <v>223</v>
      </c>
      <c r="D1181" s="216" t="s">
        <v>223</v>
      </c>
      <c r="E1181">
        <v>1993</v>
      </c>
      <c r="F1181">
        <v>1</v>
      </c>
      <c r="G1181">
        <v>1</v>
      </c>
      <c r="H1181">
        <v>18.004799999999999</v>
      </c>
      <c r="I1181" t="s">
        <v>17</v>
      </c>
      <c r="J1181" s="14" t="s">
        <v>17</v>
      </c>
      <c r="K1181" s="14" t="s">
        <v>17</v>
      </c>
      <c r="L1181" s="14" t="s">
        <v>17</v>
      </c>
      <c r="M1181" s="14" t="s">
        <v>17</v>
      </c>
      <c r="N1181" s="14" t="s">
        <v>17</v>
      </c>
      <c r="O1181" s="14" t="s">
        <v>17</v>
      </c>
      <c r="P1181" s="14" t="s">
        <v>17</v>
      </c>
      <c r="Q1181" s="14" t="s">
        <v>17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  <c r="Z1181" s="14" t="s">
        <v>17</v>
      </c>
      <c r="AA1181" s="14" t="s">
        <v>17</v>
      </c>
      <c r="AB1181" s="14" t="s">
        <v>17</v>
      </c>
      <c r="AC1181" s="14" t="s">
        <v>17</v>
      </c>
      <c r="AD1181" s="14" t="s">
        <v>17</v>
      </c>
      <c r="AE1181" s="14" t="s">
        <v>17</v>
      </c>
    </row>
    <row r="1182" spans="1:31">
      <c r="A1182" t="s">
        <v>109</v>
      </c>
      <c r="B1182" t="s">
        <v>92</v>
      </c>
      <c r="C1182" s="216" t="s">
        <v>223</v>
      </c>
      <c r="D1182" s="216" t="s">
        <v>223</v>
      </c>
      <c r="E1182">
        <v>1993</v>
      </c>
      <c r="F1182" s="34">
        <v>1</v>
      </c>
      <c r="G1182" s="34">
        <v>2</v>
      </c>
      <c r="H1182">
        <v>14.4474</v>
      </c>
      <c r="I1182">
        <v>1.8699209999999999</v>
      </c>
      <c r="J1182" s="14" t="s">
        <v>17</v>
      </c>
      <c r="K1182" s="14" t="s">
        <v>17</v>
      </c>
      <c r="L1182" s="158">
        <v>5.9649999999999999</v>
      </c>
      <c r="M1182" s="14" t="s">
        <v>17</v>
      </c>
      <c r="N1182" s="158">
        <v>36.962000000000003</v>
      </c>
      <c r="O1182" s="14" t="s">
        <v>17</v>
      </c>
      <c r="P1182" s="158">
        <v>6.5759999999999999E-2</v>
      </c>
      <c r="Q1182" s="158">
        <v>0.83899999999999997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  <c r="Z1182" s="14" t="s">
        <v>17</v>
      </c>
      <c r="AA1182" s="14" t="s">
        <v>17</v>
      </c>
      <c r="AB1182" s="14" t="s">
        <v>17</v>
      </c>
      <c r="AC1182" s="14" t="s">
        <v>17</v>
      </c>
      <c r="AD1182" s="14" t="s">
        <v>17</v>
      </c>
      <c r="AE1182" s="14" t="s">
        <v>17</v>
      </c>
    </row>
    <row r="1183" spans="1:31">
      <c r="A1183" t="s">
        <v>109</v>
      </c>
      <c r="B1183" t="s">
        <v>92</v>
      </c>
      <c r="C1183" s="216" t="s">
        <v>223</v>
      </c>
      <c r="D1183" s="216" t="s">
        <v>223</v>
      </c>
      <c r="E1183">
        <v>1993</v>
      </c>
      <c r="F1183" s="34">
        <v>1</v>
      </c>
      <c r="G1183" s="34">
        <v>3</v>
      </c>
      <c r="H1183">
        <v>18.960699999999999</v>
      </c>
      <c r="I1183">
        <v>1.8946190000000001</v>
      </c>
      <c r="J1183" s="14" t="s">
        <v>17</v>
      </c>
      <c r="K1183" s="14" t="s">
        <v>17</v>
      </c>
      <c r="L1183" s="158">
        <v>6.02</v>
      </c>
      <c r="M1183" s="14" t="s">
        <v>17</v>
      </c>
      <c r="N1183" s="158">
        <v>53.313999999999993</v>
      </c>
      <c r="O1183" s="14" t="s">
        <v>17</v>
      </c>
      <c r="P1183" s="158">
        <v>6.1710000000000001E-2</v>
      </c>
      <c r="Q1183" s="158">
        <v>0.92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  <c r="Z1183" s="14" t="s">
        <v>17</v>
      </c>
      <c r="AA1183" s="14" t="s">
        <v>17</v>
      </c>
      <c r="AB1183" s="14" t="s">
        <v>17</v>
      </c>
      <c r="AC1183" s="14" t="s">
        <v>17</v>
      </c>
      <c r="AD1183" s="14" t="s">
        <v>17</v>
      </c>
      <c r="AE1183" s="14" t="s">
        <v>17</v>
      </c>
    </row>
    <row r="1184" spans="1:31">
      <c r="A1184" t="s">
        <v>109</v>
      </c>
      <c r="B1184" t="s">
        <v>92</v>
      </c>
      <c r="C1184" s="216" t="s">
        <v>223</v>
      </c>
      <c r="D1184" s="216" t="s">
        <v>223</v>
      </c>
      <c r="E1184">
        <v>1993</v>
      </c>
      <c r="F1184" s="34">
        <v>1</v>
      </c>
      <c r="G1184" s="34">
        <v>4</v>
      </c>
      <c r="H1184">
        <v>23.8612</v>
      </c>
      <c r="I1184">
        <v>1.8346579999999999</v>
      </c>
      <c r="J1184" s="14" t="s">
        <v>17</v>
      </c>
      <c r="K1184" s="14" t="s">
        <v>17</v>
      </c>
      <c r="L1184" s="158">
        <v>6</v>
      </c>
      <c r="M1184" s="14" t="s">
        <v>17</v>
      </c>
      <c r="N1184" s="158">
        <v>36.066000000000003</v>
      </c>
      <c r="O1184" s="14" t="s">
        <v>17</v>
      </c>
      <c r="P1184" s="158">
        <v>7.5410000000000005E-2</v>
      </c>
      <c r="Q1184" s="158">
        <v>0.86799999999999999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  <c r="Z1184" s="14" t="s">
        <v>17</v>
      </c>
      <c r="AA1184" s="14" t="s">
        <v>17</v>
      </c>
      <c r="AB1184" s="14" t="s">
        <v>17</v>
      </c>
      <c r="AC1184" s="14" t="s">
        <v>17</v>
      </c>
      <c r="AD1184" s="14" t="s">
        <v>17</v>
      </c>
      <c r="AE1184" s="14" t="s">
        <v>17</v>
      </c>
    </row>
    <row r="1185" spans="1:31">
      <c r="A1185" t="s">
        <v>109</v>
      </c>
      <c r="B1185" t="s">
        <v>92</v>
      </c>
      <c r="C1185" s="216" t="s">
        <v>223</v>
      </c>
      <c r="D1185" s="216" t="s">
        <v>223</v>
      </c>
      <c r="E1185">
        <v>1993</v>
      </c>
      <c r="F1185" s="34">
        <v>1</v>
      </c>
      <c r="G1185" s="34">
        <v>5</v>
      </c>
      <c r="H1185">
        <v>35.380400000000002</v>
      </c>
      <c r="I1185">
        <v>1.9767779999999999</v>
      </c>
      <c r="J1185" s="14" t="s">
        <v>17</v>
      </c>
      <c r="K1185" s="14" t="s">
        <v>17</v>
      </c>
      <c r="L1185" s="158">
        <v>5.79</v>
      </c>
      <c r="M1185" s="14" t="s">
        <v>17</v>
      </c>
      <c r="N1185" s="158">
        <v>63.785999999999994</v>
      </c>
      <c r="O1185" s="14" t="s">
        <v>17</v>
      </c>
      <c r="P1185" s="158">
        <v>6.6000000000000003E-2</v>
      </c>
      <c r="Q1185" s="158">
        <v>0.85599999999999998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  <c r="Z1185" s="14" t="s">
        <v>17</v>
      </c>
      <c r="AA1185" s="14" t="s">
        <v>17</v>
      </c>
      <c r="AB1185" s="14" t="s">
        <v>17</v>
      </c>
      <c r="AC1185" s="14" t="s">
        <v>17</v>
      </c>
      <c r="AD1185" s="14" t="s">
        <v>17</v>
      </c>
      <c r="AE1185" s="14" t="s">
        <v>17</v>
      </c>
    </row>
    <row r="1186" spans="1:31">
      <c r="A1186" t="s">
        <v>109</v>
      </c>
      <c r="B1186" t="s">
        <v>92</v>
      </c>
      <c r="C1186" s="216" t="s">
        <v>223</v>
      </c>
      <c r="D1186" s="216" t="s">
        <v>223</v>
      </c>
      <c r="E1186">
        <v>1993</v>
      </c>
      <c r="F1186" s="34">
        <v>1</v>
      </c>
      <c r="G1186" s="34">
        <v>6</v>
      </c>
      <c r="H1186">
        <v>35.223100000000002</v>
      </c>
      <c r="I1186">
        <v>1.989695</v>
      </c>
      <c r="J1186" s="14" t="s">
        <v>17</v>
      </c>
      <c r="K1186" s="14" t="s">
        <v>17</v>
      </c>
      <c r="L1186" s="143" t="s">
        <v>17</v>
      </c>
      <c r="M1186" s="14" t="s">
        <v>17</v>
      </c>
      <c r="N1186" s="170" t="s">
        <v>17</v>
      </c>
      <c r="O1186" s="14" t="s">
        <v>17</v>
      </c>
      <c r="P1186" s="158">
        <v>7.1569999999999995E-2</v>
      </c>
      <c r="Q1186" s="158">
        <v>0.93200000000000005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  <c r="Z1186" s="14" t="s">
        <v>17</v>
      </c>
      <c r="AA1186" s="14" t="s">
        <v>17</v>
      </c>
      <c r="AB1186" s="14" t="s">
        <v>17</v>
      </c>
      <c r="AC1186" s="14" t="s">
        <v>17</v>
      </c>
      <c r="AD1186" s="14" t="s">
        <v>17</v>
      </c>
      <c r="AE1186" s="14" t="s">
        <v>17</v>
      </c>
    </row>
    <row r="1187" spans="1:31">
      <c r="A1187" t="s">
        <v>109</v>
      </c>
      <c r="B1187" t="s">
        <v>92</v>
      </c>
      <c r="C1187" s="216" t="s">
        <v>223</v>
      </c>
      <c r="D1187" s="216" t="s">
        <v>223</v>
      </c>
      <c r="E1187">
        <v>1993</v>
      </c>
      <c r="F1187" s="34">
        <v>1</v>
      </c>
      <c r="G1187" s="34">
        <v>7</v>
      </c>
      <c r="H1187">
        <v>36.8566</v>
      </c>
      <c r="I1187">
        <v>2.5977489999999999</v>
      </c>
      <c r="J1187" s="14" t="s">
        <v>17</v>
      </c>
      <c r="K1187" s="14" t="s">
        <v>17</v>
      </c>
      <c r="L1187" s="158">
        <v>5.12</v>
      </c>
      <c r="M1187" s="14" t="s">
        <v>17</v>
      </c>
      <c r="N1187" s="158">
        <v>52.977999999999994</v>
      </c>
      <c r="O1187" s="14" t="s">
        <v>17</v>
      </c>
      <c r="P1187" s="158">
        <v>6.1490000000000003E-2</v>
      </c>
      <c r="Q1187" s="158">
        <v>0.92600000000000005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  <c r="Z1187" s="14" t="s">
        <v>17</v>
      </c>
      <c r="AA1187" s="14" t="s">
        <v>17</v>
      </c>
      <c r="AB1187" s="14" t="s">
        <v>17</v>
      </c>
      <c r="AC1187" s="14" t="s">
        <v>17</v>
      </c>
      <c r="AD1187" s="14" t="s">
        <v>17</v>
      </c>
      <c r="AE1187" s="14" t="s">
        <v>17</v>
      </c>
    </row>
    <row r="1188" spans="1:31">
      <c r="A1188" t="s">
        <v>109</v>
      </c>
      <c r="B1188" t="s">
        <v>92</v>
      </c>
      <c r="C1188" s="216" t="s">
        <v>223</v>
      </c>
      <c r="D1188" s="216" t="s">
        <v>223</v>
      </c>
      <c r="E1188">
        <v>1993</v>
      </c>
      <c r="F1188">
        <v>1</v>
      </c>
      <c r="G1188">
        <v>8</v>
      </c>
      <c r="H1188">
        <v>34.8964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  <c r="Z1188" s="14" t="s">
        <v>17</v>
      </c>
      <c r="AA1188" s="14" t="s">
        <v>17</v>
      </c>
      <c r="AB1188" s="14" t="s">
        <v>17</v>
      </c>
      <c r="AC1188" s="14" t="s">
        <v>17</v>
      </c>
      <c r="AD1188" s="14" t="s">
        <v>17</v>
      </c>
      <c r="AE1188" s="14" t="s">
        <v>17</v>
      </c>
    </row>
    <row r="1189" spans="1:31">
      <c r="A1189" t="s">
        <v>109</v>
      </c>
      <c r="B1189" t="s">
        <v>92</v>
      </c>
      <c r="C1189" s="216" t="s">
        <v>223</v>
      </c>
      <c r="D1189" s="216" t="s">
        <v>223</v>
      </c>
      <c r="E1189">
        <v>1993</v>
      </c>
      <c r="F1189">
        <v>1</v>
      </c>
      <c r="G1189">
        <v>9</v>
      </c>
      <c r="H1189">
        <v>33.045099999999998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  <c r="Z1189" s="14" t="s">
        <v>17</v>
      </c>
      <c r="AA1189" s="14" t="s">
        <v>17</v>
      </c>
      <c r="AB1189" s="14" t="s">
        <v>17</v>
      </c>
      <c r="AC1189" s="14" t="s">
        <v>17</v>
      </c>
      <c r="AD1189" s="14" t="s">
        <v>17</v>
      </c>
      <c r="AE1189" s="14" t="s">
        <v>17</v>
      </c>
    </row>
    <row r="1190" spans="1:31">
      <c r="A1190" t="s">
        <v>109</v>
      </c>
      <c r="B1190" t="s">
        <v>92</v>
      </c>
      <c r="C1190" s="216" t="s">
        <v>223</v>
      </c>
      <c r="D1190" s="216" t="s">
        <v>223</v>
      </c>
      <c r="E1190">
        <v>1993</v>
      </c>
      <c r="F1190">
        <v>1</v>
      </c>
      <c r="G1190">
        <v>10</v>
      </c>
      <c r="H1190">
        <v>32.113399999999999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  <c r="Z1190" s="14" t="s">
        <v>17</v>
      </c>
      <c r="AA1190" s="14" t="s">
        <v>17</v>
      </c>
      <c r="AB1190" s="14" t="s">
        <v>17</v>
      </c>
      <c r="AC1190" s="14" t="s">
        <v>17</v>
      </c>
      <c r="AD1190" s="14" t="s">
        <v>17</v>
      </c>
      <c r="AE1190" s="14" t="s">
        <v>17</v>
      </c>
    </row>
    <row r="1191" spans="1:31">
      <c r="A1191" t="s">
        <v>109</v>
      </c>
      <c r="B1191" t="s">
        <v>92</v>
      </c>
      <c r="C1191" s="216" t="s">
        <v>223</v>
      </c>
      <c r="D1191" s="216" t="s">
        <v>223</v>
      </c>
      <c r="E1191">
        <v>1993</v>
      </c>
      <c r="F1191">
        <v>1</v>
      </c>
      <c r="G1191">
        <v>11</v>
      </c>
      <c r="H1191">
        <v>35.041600000000003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  <c r="Z1191" s="14" t="s">
        <v>17</v>
      </c>
      <c r="AA1191" s="14" t="s">
        <v>17</v>
      </c>
      <c r="AB1191" s="14" t="s">
        <v>17</v>
      </c>
      <c r="AC1191" s="14" t="s">
        <v>17</v>
      </c>
      <c r="AD1191" s="14" t="s">
        <v>17</v>
      </c>
      <c r="AE1191" s="14" t="s">
        <v>17</v>
      </c>
    </row>
    <row r="1192" spans="1:31">
      <c r="A1192" t="s">
        <v>109</v>
      </c>
      <c r="B1192" t="s">
        <v>92</v>
      </c>
      <c r="C1192" s="216" t="s">
        <v>223</v>
      </c>
      <c r="D1192" s="216" t="s">
        <v>223</v>
      </c>
      <c r="E1192">
        <v>1993</v>
      </c>
      <c r="F1192">
        <v>1</v>
      </c>
      <c r="G1192">
        <v>12</v>
      </c>
      <c r="H1192">
        <v>38.574800000000003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  <c r="Z1192" s="14" t="s">
        <v>17</v>
      </c>
      <c r="AA1192" s="14" t="s">
        <v>17</v>
      </c>
      <c r="AB1192" s="14" t="s">
        <v>17</v>
      </c>
      <c r="AC1192" s="14" t="s">
        <v>17</v>
      </c>
      <c r="AD1192" s="14" t="s">
        <v>17</v>
      </c>
      <c r="AE1192" s="14" t="s">
        <v>17</v>
      </c>
    </row>
    <row r="1193" spans="1:31">
      <c r="A1193" t="s">
        <v>109</v>
      </c>
      <c r="B1193" t="s">
        <v>92</v>
      </c>
      <c r="C1193" s="216" t="s">
        <v>223</v>
      </c>
      <c r="D1193" s="216" t="s">
        <v>223</v>
      </c>
      <c r="E1193">
        <v>1993</v>
      </c>
      <c r="F1193">
        <v>1</v>
      </c>
      <c r="G1193">
        <v>13</v>
      </c>
      <c r="H1193">
        <v>36.4452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  <c r="Z1193" s="14" t="s">
        <v>17</v>
      </c>
      <c r="AA1193" s="14" t="s">
        <v>17</v>
      </c>
      <c r="AB1193" s="14" t="s">
        <v>17</v>
      </c>
      <c r="AC1193" s="14" t="s">
        <v>17</v>
      </c>
      <c r="AD1193" s="14" t="s">
        <v>17</v>
      </c>
      <c r="AE1193" s="14" t="s">
        <v>17</v>
      </c>
    </row>
    <row r="1194" spans="1:31">
      <c r="A1194" t="s">
        <v>109</v>
      </c>
      <c r="B1194" t="s">
        <v>92</v>
      </c>
      <c r="C1194" s="216" t="s">
        <v>223</v>
      </c>
      <c r="D1194" s="216" t="s">
        <v>223</v>
      </c>
      <c r="E1194">
        <v>1993</v>
      </c>
      <c r="F1194">
        <v>1</v>
      </c>
      <c r="G1194">
        <v>14</v>
      </c>
      <c r="H1194">
        <v>29.753900000000002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  <c r="Z1194" s="14" t="s">
        <v>17</v>
      </c>
      <c r="AA1194" s="14" t="s">
        <v>17</v>
      </c>
      <c r="AB1194" s="14" t="s">
        <v>17</v>
      </c>
      <c r="AC1194" s="14" t="s">
        <v>17</v>
      </c>
      <c r="AD1194" s="14" t="s">
        <v>17</v>
      </c>
      <c r="AE1194" s="14" t="s">
        <v>17</v>
      </c>
    </row>
    <row r="1195" spans="1:31">
      <c r="A1195" t="s">
        <v>109</v>
      </c>
      <c r="B1195" t="s">
        <v>92</v>
      </c>
      <c r="C1195" s="216" t="s">
        <v>223</v>
      </c>
      <c r="D1195" s="216" t="s">
        <v>223</v>
      </c>
      <c r="E1195">
        <v>1993</v>
      </c>
      <c r="F1195">
        <v>2</v>
      </c>
      <c r="G1195">
        <v>1</v>
      </c>
      <c r="H1195">
        <v>14.036</v>
      </c>
      <c r="I1195" t="s">
        <v>17</v>
      </c>
      <c r="J1195" s="14" t="s">
        <v>17</v>
      </c>
      <c r="K1195" s="14" t="s">
        <v>17</v>
      </c>
      <c r="L1195" s="14" t="s">
        <v>17</v>
      </c>
      <c r="M1195" s="14" t="s">
        <v>17</v>
      </c>
      <c r="N1195" s="14" t="s">
        <v>17</v>
      </c>
      <c r="O1195" s="14" t="s">
        <v>17</v>
      </c>
      <c r="P1195" s="14" t="s">
        <v>17</v>
      </c>
      <c r="Q1195" s="14" t="s">
        <v>17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  <c r="Z1195" s="14" t="s">
        <v>17</v>
      </c>
      <c r="AA1195" s="14" t="s">
        <v>17</v>
      </c>
      <c r="AB1195" s="14" t="s">
        <v>17</v>
      </c>
      <c r="AC1195" s="14" t="s">
        <v>17</v>
      </c>
      <c r="AD1195" s="14" t="s">
        <v>17</v>
      </c>
      <c r="AE1195" s="14" t="s">
        <v>17</v>
      </c>
    </row>
    <row r="1196" spans="1:31">
      <c r="A1196" t="s">
        <v>109</v>
      </c>
      <c r="B1196" t="s">
        <v>92</v>
      </c>
      <c r="C1196" s="216" t="s">
        <v>223</v>
      </c>
      <c r="D1196" s="216" t="s">
        <v>223</v>
      </c>
      <c r="E1196">
        <v>1993</v>
      </c>
      <c r="F1196" s="34">
        <v>2</v>
      </c>
      <c r="G1196" s="34">
        <v>2</v>
      </c>
      <c r="H1196">
        <v>15.282299999999999</v>
      </c>
      <c r="I1196">
        <v>1.922952</v>
      </c>
      <c r="J1196" s="14" t="s">
        <v>17</v>
      </c>
      <c r="K1196" s="14" t="s">
        <v>17</v>
      </c>
      <c r="L1196" s="158">
        <v>5.65</v>
      </c>
      <c r="M1196" s="14" t="s">
        <v>17</v>
      </c>
      <c r="N1196" s="158">
        <v>60.649999999999991</v>
      </c>
      <c r="O1196" s="14" t="s">
        <v>17</v>
      </c>
      <c r="P1196" s="158">
        <v>5.3749999999999999E-2</v>
      </c>
      <c r="Q1196" s="158">
        <v>0.81399999999999995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  <c r="Z1196" s="14" t="s">
        <v>17</v>
      </c>
      <c r="AA1196" s="14" t="s">
        <v>17</v>
      </c>
      <c r="AB1196" s="14" t="s">
        <v>17</v>
      </c>
      <c r="AC1196" s="14" t="s">
        <v>17</v>
      </c>
      <c r="AD1196" s="14" t="s">
        <v>17</v>
      </c>
      <c r="AE1196" s="14" t="s">
        <v>17</v>
      </c>
    </row>
    <row r="1197" spans="1:31">
      <c r="A1197" t="s">
        <v>109</v>
      </c>
      <c r="B1197" t="s">
        <v>92</v>
      </c>
      <c r="C1197" s="216" t="s">
        <v>223</v>
      </c>
      <c r="D1197" s="216" t="s">
        <v>223</v>
      </c>
      <c r="E1197">
        <v>1993</v>
      </c>
      <c r="F1197" s="34">
        <v>2</v>
      </c>
      <c r="G1197" s="34">
        <v>3</v>
      </c>
      <c r="H1197">
        <v>17.799099999999999</v>
      </c>
      <c r="I1197">
        <v>1.782381</v>
      </c>
      <c r="J1197" s="14" t="s">
        <v>17</v>
      </c>
      <c r="K1197" s="14" t="s">
        <v>17</v>
      </c>
      <c r="L1197" s="158">
        <v>5.7050000000000001</v>
      </c>
      <c r="M1197" s="14" t="s">
        <v>17</v>
      </c>
      <c r="N1197" s="158">
        <v>28.562000000000005</v>
      </c>
      <c r="O1197" s="14" t="s">
        <v>17</v>
      </c>
      <c r="P1197" s="158">
        <v>5.7349999999999998E-2</v>
      </c>
      <c r="Q1197" s="158">
        <v>0.79500000000000004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  <c r="Z1197" s="14" t="s">
        <v>17</v>
      </c>
      <c r="AA1197" s="14" t="s">
        <v>17</v>
      </c>
      <c r="AB1197" s="14" t="s">
        <v>17</v>
      </c>
      <c r="AC1197" s="14" t="s">
        <v>17</v>
      </c>
      <c r="AD1197" s="14" t="s">
        <v>17</v>
      </c>
      <c r="AE1197" s="14" t="s">
        <v>17</v>
      </c>
    </row>
    <row r="1198" spans="1:31">
      <c r="A1198" t="s">
        <v>109</v>
      </c>
      <c r="B1198" t="s">
        <v>92</v>
      </c>
      <c r="C1198" s="216" t="s">
        <v>223</v>
      </c>
      <c r="D1198" s="216" t="s">
        <v>223</v>
      </c>
      <c r="E1198">
        <v>1993</v>
      </c>
      <c r="F1198" s="34">
        <v>2</v>
      </c>
      <c r="G1198" s="34">
        <v>4</v>
      </c>
      <c r="H1198">
        <v>30.867100000000001</v>
      </c>
      <c r="I1198">
        <v>1.8601289999999999</v>
      </c>
      <c r="J1198" s="14" t="s">
        <v>17</v>
      </c>
      <c r="K1198" s="14" t="s">
        <v>17</v>
      </c>
      <c r="L1198" s="158">
        <v>5.31</v>
      </c>
      <c r="M1198" s="14" t="s">
        <v>17</v>
      </c>
      <c r="N1198" s="158">
        <v>34.89</v>
      </c>
      <c r="O1198" s="14" t="s">
        <v>17</v>
      </c>
      <c r="P1198" s="158">
        <v>8.2600000000000007E-2</v>
      </c>
      <c r="Q1198" s="158">
        <v>0.88100000000000001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  <c r="Z1198" s="14" t="s">
        <v>17</v>
      </c>
      <c r="AA1198" s="14" t="s">
        <v>17</v>
      </c>
      <c r="AB1198" s="14" t="s">
        <v>17</v>
      </c>
      <c r="AC1198" s="14" t="s">
        <v>17</v>
      </c>
      <c r="AD1198" s="14" t="s">
        <v>17</v>
      </c>
      <c r="AE1198" s="14" t="s">
        <v>17</v>
      </c>
    </row>
    <row r="1199" spans="1:31">
      <c r="A1199" t="s">
        <v>109</v>
      </c>
      <c r="B1199" t="s">
        <v>92</v>
      </c>
      <c r="C1199" s="216" t="s">
        <v>223</v>
      </c>
      <c r="D1199" s="216" t="s">
        <v>223</v>
      </c>
      <c r="E1199">
        <v>1993</v>
      </c>
      <c r="F1199" s="34">
        <v>2</v>
      </c>
      <c r="G1199" s="34">
        <v>5</v>
      </c>
      <c r="H1199">
        <v>29.4877</v>
      </c>
      <c r="I1199">
        <v>1.775204</v>
      </c>
      <c r="J1199" s="14" t="s">
        <v>17</v>
      </c>
      <c r="K1199" s="14" t="s">
        <v>17</v>
      </c>
      <c r="L1199" s="158">
        <v>5.6400000000000006</v>
      </c>
      <c r="M1199" s="14" t="s">
        <v>17</v>
      </c>
      <c r="N1199" s="158">
        <v>38.194000000000003</v>
      </c>
      <c r="O1199" s="14" t="s">
        <v>17</v>
      </c>
      <c r="P1199" s="158">
        <v>7.3719999999999994E-2</v>
      </c>
      <c r="Q1199" s="158">
        <v>0.88500000000000001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  <c r="Z1199" s="14" t="s">
        <v>17</v>
      </c>
      <c r="AA1199" s="14" t="s">
        <v>17</v>
      </c>
      <c r="AB1199" s="14" t="s">
        <v>17</v>
      </c>
      <c r="AC1199" s="14" t="s">
        <v>17</v>
      </c>
      <c r="AD1199" s="14" t="s">
        <v>17</v>
      </c>
      <c r="AE1199" s="14" t="s">
        <v>17</v>
      </c>
    </row>
    <row r="1200" spans="1:31">
      <c r="A1200" t="s">
        <v>109</v>
      </c>
      <c r="B1200" t="s">
        <v>92</v>
      </c>
      <c r="C1200" s="216" t="s">
        <v>223</v>
      </c>
      <c r="D1200" s="216" t="s">
        <v>223</v>
      </c>
      <c r="E1200">
        <v>1993</v>
      </c>
      <c r="F1200" s="34">
        <v>2</v>
      </c>
      <c r="G1200" s="34">
        <v>6</v>
      </c>
      <c r="H1200">
        <v>49.029200000000003</v>
      </c>
      <c r="I1200">
        <v>2.144047</v>
      </c>
      <c r="J1200" s="14" t="s">
        <v>17</v>
      </c>
      <c r="K1200" s="14" t="s">
        <v>17</v>
      </c>
      <c r="L1200" s="158">
        <v>5.0299999999999994</v>
      </c>
      <c r="M1200" s="14" t="s">
        <v>17</v>
      </c>
      <c r="N1200" s="158">
        <v>58.074000000000005</v>
      </c>
      <c r="O1200" s="14" t="s">
        <v>17</v>
      </c>
      <c r="P1200" s="158">
        <v>6.1089999999999998E-2</v>
      </c>
      <c r="Q1200" s="158">
        <v>0.86699999999999999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  <c r="Z1200" s="14" t="s">
        <v>17</v>
      </c>
      <c r="AA1200" s="14" t="s">
        <v>17</v>
      </c>
      <c r="AB1200" s="14" t="s">
        <v>17</v>
      </c>
      <c r="AC1200" s="14" t="s">
        <v>17</v>
      </c>
      <c r="AD1200" s="14" t="s">
        <v>17</v>
      </c>
      <c r="AE1200" s="14" t="s">
        <v>17</v>
      </c>
    </row>
    <row r="1201" spans="1:31">
      <c r="A1201" t="s">
        <v>109</v>
      </c>
      <c r="B1201" t="s">
        <v>92</v>
      </c>
      <c r="C1201" s="216" t="s">
        <v>223</v>
      </c>
      <c r="D1201" s="216" t="s">
        <v>223</v>
      </c>
      <c r="E1201">
        <v>1993</v>
      </c>
      <c r="F1201" s="34">
        <v>2</v>
      </c>
      <c r="G1201" s="34">
        <v>7</v>
      </c>
      <c r="H1201">
        <v>33.904200000000003</v>
      </c>
      <c r="I1201">
        <v>2.486415</v>
      </c>
      <c r="J1201" s="14" t="s">
        <v>17</v>
      </c>
      <c r="K1201" s="14" t="s">
        <v>17</v>
      </c>
      <c r="L1201" s="158">
        <v>4.6099999999999994</v>
      </c>
      <c r="M1201" s="14" t="s">
        <v>17</v>
      </c>
      <c r="N1201" s="158">
        <v>81.09</v>
      </c>
      <c r="O1201" s="14" t="s">
        <v>17</v>
      </c>
      <c r="P1201" s="158">
        <v>8.1820000000000004E-2</v>
      </c>
      <c r="Q1201" s="158">
        <v>0.92400000000000004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  <c r="Z1201" s="14" t="s">
        <v>17</v>
      </c>
      <c r="AA1201" s="14" t="s">
        <v>17</v>
      </c>
      <c r="AB1201" s="14" t="s">
        <v>17</v>
      </c>
      <c r="AC1201" s="14" t="s">
        <v>17</v>
      </c>
      <c r="AD1201" s="14" t="s">
        <v>17</v>
      </c>
      <c r="AE1201" s="14" t="s">
        <v>17</v>
      </c>
    </row>
    <row r="1202" spans="1:31">
      <c r="A1202" t="s">
        <v>109</v>
      </c>
      <c r="B1202" t="s">
        <v>92</v>
      </c>
      <c r="C1202" s="216" t="s">
        <v>223</v>
      </c>
      <c r="D1202" s="216" t="s">
        <v>223</v>
      </c>
      <c r="E1202">
        <v>1993</v>
      </c>
      <c r="F1202">
        <v>2</v>
      </c>
      <c r="G1202">
        <v>8</v>
      </c>
      <c r="H1202">
        <v>38.163400000000003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  <c r="Z1202" s="14" t="s">
        <v>17</v>
      </c>
      <c r="AA1202" s="14" t="s">
        <v>17</v>
      </c>
      <c r="AB1202" s="14" t="s">
        <v>17</v>
      </c>
      <c r="AC1202" s="14" t="s">
        <v>17</v>
      </c>
      <c r="AD1202" s="14" t="s">
        <v>17</v>
      </c>
      <c r="AE1202" s="14" t="s">
        <v>17</v>
      </c>
    </row>
    <row r="1203" spans="1:31">
      <c r="A1203" t="s">
        <v>109</v>
      </c>
      <c r="B1203" t="s">
        <v>92</v>
      </c>
      <c r="C1203" s="216" t="s">
        <v>223</v>
      </c>
      <c r="D1203" s="216" t="s">
        <v>223</v>
      </c>
      <c r="E1203">
        <v>1993</v>
      </c>
      <c r="F1203">
        <v>2</v>
      </c>
      <c r="G1203">
        <v>9</v>
      </c>
      <c r="H1203">
        <v>40.898000000000003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  <c r="Z1203" s="14" t="s">
        <v>17</v>
      </c>
      <c r="AA1203" s="14" t="s">
        <v>17</v>
      </c>
      <c r="AB1203" s="14" t="s">
        <v>17</v>
      </c>
      <c r="AC1203" s="14" t="s">
        <v>17</v>
      </c>
      <c r="AD1203" s="14" t="s">
        <v>17</v>
      </c>
      <c r="AE1203" s="14" t="s">
        <v>17</v>
      </c>
    </row>
    <row r="1204" spans="1:31">
      <c r="A1204" t="s">
        <v>109</v>
      </c>
      <c r="B1204" t="s">
        <v>92</v>
      </c>
      <c r="C1204" s="216" t="s">
        <v>223</v>
      </c>
      <c r="D1204" s="216" t="s">
        <v>223</v>
      </c>
      <c r="E1204">
        <v>1993</v>
      </c>
      <c r="F1204">
        <v>2</v>
      </c>
      <c r="G1204">
        <v>10</v>
      </c>
      <c r="H1204">
        <v>34.097799999999999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  <c r="Z1204" s="14" t="s">
        <v>17</v>
      </c>
      <c r="AA1204" s="14" t="s">
        <v>17</v>
      </c>
      <c r="AB1204" s="14" t="s">
        <v>17</v>
      </c>
      <c r="AC1204" s="14" t="s">
        <v>17</v>
      </c>
      <c r="AD1204" s="14" t="s">
        <v>17</v>
      </c>
      <c r="AE1204" s="14" t="s">
        <v>17</v>
      </c>
    </row>
    <row r="1205" spans="1:31">
      <c r="A1205" t="s">
        <v>109</v>
      </c>
      <c r="B1205" t="s">
        <v>92</v>
      </c>
      <c r="C1205" s="216" t="s">
        <v>223</v>
      </c>
      <c r="D1205" s="216" t="s">
        <v>223</v>
      </c>
      <c r="E1205">
        <v>1993</v>
      </c>
      <c r="F1205">
        <v>2</v>
      </c>
      <c r="G1205">
        <v>11</v>
      </c>
      <c r="H1205">
        <v>32.609499999999997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  <c r="Z1205" s="14" t="s">
        <v>17</v>
      </c>
      <c r="AA1205" s="14" t="s">
        <v>17</v>
      </c>
      <c r="AB1205" s="14" t="s">
        <v>17</v>
      </c>
      <c r="AC1205" s="14" t="s">
        <v>17</v>
      </c>
      <c r="AD1205" s="14" t="s">
        <v>17</v>
      </c>
      <c r="AE1205" s="14" t="s">
        <v>17</v>
      </c>
    </row>
    <row r="1206" spans="1:31">
      <c r="A1206" t="s">
        <v>109</v>
      </c>
      <c r="B1206" t="s">
        <v>92</v>
      </c>
      <c r="C1206" s="216" t="s">
        <v>223</v>
      </c>
      <c r="D1206" s="216" t="s">
        <v>223</v>
      </c>
      <c r="E1206">
        <v>1993</v>
      </c>
      <c r="F1206">
        <v>2</v>
      </c>
      <c r="G1206">
        <v>12</v>
      </c>
      <c r="H1206">
        <v>38.889400000000002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  <c r="Z1206" s="14" t="s">
        <v>17</v>
      </c>
      <c r="AA1206" s="14" t="s">
        <v>17</v>
      </c>
      <c r="AB1206" s="14" t="s">
        <v>17</v>
      </c>
      <c r="AC1206" s="14" t="s">
        <v>17</v>
      </c>
      <c r="AD1206" s="14" t="s">
        <v>17</v>
      </c>
      <c r="AE1206" s="14" t="s">
        <v>17</v>
      </c>
    </row>
    <row r="1207" spans="1:31">
      <c r="A1207" t="s">
        <v>109</v>
      </c>
      <c r="B1207" t="s">
        <v>92</v>
      </c>
      <c r="C1207" s="216" t="s">
        <v>223</v>
      </c>
      <c r="D1207" s="216" t="s">
        <v>223</v>
      </c>
      <c r="E1207">
        <v>1993</v>
      </c>
      <c r="F1207">
        <v>2</v>
      </c>
      <c r="G1207">
        <v>13</v>
      </c>
      <c r="H1207">
        <v>33.396000000000001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  <c r="Z1207" s="14" t="s">
        <v>17</v>
      </c>
      <c r="AA1207" s="14" t="s">
        <v>17</v>
      </c>
      <c r="AB1207" s="14" t="s">
        <v>17</v>
      </c>
      <c r="AC1207" s="14" t="s">
        <v>17</v>
      </c>
      <c r="AD1207" s="14" t="s">
        <v>17</v>
      </c>
      <c r="AE1207" s="14" t="s">
        <v>17</v>
      </c>
    </row>
    <row r="1208" spans="1:31">
      <c r="A1208" t="s">
        <v>109</v>
      </c>
      <c r="B1208" t="s">
        <v>92</v>
      </c>
      <c r="C1208" s="216" t="s">
        <v>223</v>
      </c>
      <c r="D1208" s="216" t="s">
        <v>223</v>
      </c>
      <c r="E1208">
        <v>1993</v>
      </c>
      <c r="F1208">
        <v>2</v>
      </c>
      <c r="G1208">
        <v>14</v>
      </c>
      <c r="H1208">
        <v>43.076000000000001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  <c r="Z1208" s="14" t="s">
        <v>17</v>
      </c>
      <c r="AA1208" s="14" t="s">
        <v>17</v>
      </c>
      <c r="AB1208" s="14" t="s">
        <v>17</v>
      </c>
      <c r="AC1208" s="14" t="s">
        <v>17</v>
      </c>
      <c r="AD1208" s="14" t="s">
        <v>17</v>
      </c>
      <c r="AE1208" s="14" t="s">
        <v>17</v>
      </c>
    </row>
    <row r="1209" spans="1:31">
      <c r="A1209" t="s">
        <v>109</v>
      </c>
      <c r="B1209" t="s">
        <v>92</v>
      </c>
      <c r="C1209" s="216" t="s">
        <v>223</v>
      </c>
      <c r="D1209" s="216" t="s">
        <v>223</v>
      </c>
      <c r="E1209">
        <v>1993</v>
      </c>
      <c r="F1209">
        <v>3</v>
      </c>
      <c r="G1209">
        <v>1</v>
      </c>
      <c r="H1209">
        <v>24.562999999999999</v>
      </c>
      <c r="I1209" t="s">
        <v>17</v>
      </c>
      <c r="J1209" s="14" t="s">
        <v>17</v>
      </c>
      <c r="K1209" s="14" t="s">
        <v>17</v>
      </c>
      <c r="L1209" s="14" t="s">
        <v>17</v>
      </c>
      <c r="M1209" s="14" t="s">
        <v>17</v>
      </c>
      <c r="N1209" s="14" t="s">
        <v>17</v>
      </c>
      <c r="O1209" s="14" t="s">
        <v>17</v>
      </c>
      <c r="P1209" s="14" t="s">
        <v>17</v>
      </c>
      <c r="Q1209" s="14" t="s">
        <v>17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  <c r="Z1209" s="14" t="s">
        <v>17</v>
      </c>
      <c r="AA1209" s="14" t="s">
        <v>17</v>
      </c>
      <c r="AB1209" s="14" t="s">
        <v>17</v>
      </c>
      <c r="AC1209" s="14" t="s">
        <v>17</v>
      </c>
      <c r="AD1209" s="14" t="s">
        <v>17</v>
      </c>
      <c r="AE1209" s="14" t="s">
        <v>17</v>
      </c>
    </row>
    <row r="1210" spans="1:31">
      <c r="A1210" t="s">
        <v>109</v>
      </c>
      <c r="B1210" t="s">
        <v>92</v>
      </c>
      <c r="C1210" s="216" t="s">
        <v>223</v>
      </c>
      <c r="D1210" s="216" t="s">
        <v>223</v>
      </c>
      <c r="E1210">
        <v>1993</v>
      </c>
      <c r="F1210" s="34">
        <v>3</v>
      </c>
      <c r="G1210" s="34">
        <v>2</v>
      </c>
      <c r="H1210">
        <v>17.327200000000001</v>
      </c>
      <c r="I1210">
        <v>1.862997</v>
      </c>
      <c r="J1210" s="14" t="s">
        <v>17</v>
      </c>
      <c r="K1210" s="14" t="s">
        <v>17</v>
      </c>
      <c r="L1210" s="158">
        <v>5.9550000000000001</v>
      </c>
      <c r="M1210" s="14" t="s">
        <v>17</v>
      </c>
      <c r="N1210" s="158">
        <v>44.018000000000001</v>
      </c>
      <c r="O1210" s="14" t="s">
        <v>17</v>
      </c>
      <c r="P1210" s="158">
        <v>6.2780000000000002E-2</v>
      </c>
      <c r="Q1210" s="158">
        <v>0.91400000000000003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  <c r="Z1210" s="14" t="s">
        <v>17</v>
      </c>
      <c r="AA1210" s="14" t="s">
        <v>17</v>
      </c>
      <c r="AB1210" s="14" t="s">
        <v>17</v>
      </c>
      <c r="AC1210" s="14" t="s">
        <v>17</v>
      </c>
      <c r="AD1210" s="14" t="s">
        <v>17</v>
      </c>
      <c r="AE1210" s="14" t="s">
        <v>17</v>
      </c>
    </row>
    <row r="1211" spans="1:31">
      <c r="A1211" t="s">
        <v>109</v>
      </c>
      <c r="B1211" t="s">
        <v>92</v>
      </c>
      <c r="C1211" s="216" t="s">
        <v>223</v>
      </c>
      <c r="D1211" s="216" t="s">
        <v>223</v>
      </c>
      <c r="E1211">
        <v>1993</v>
      </c>
      <c r="F1211" s="34">
        <v>3</v>
      </c>
      <c r="G1211" s="34">
        <v>3</v>
      </c>
      <c r="H1211">
        <v>28.616499999999998</v>
      </c>
      <c r="I1211">
        <v>1.8745149999999999</v>
      </c>
      <c r="J1211" s="14" t="s">
        <v>17</v>
      </c>
      <c r="K1211" s="14" t="s">
        <v>17</v>
      </c>
      <c r="L1211" s="158">
        <v>5.6950000000000003</v>
      </c>
      <c r="M1211" s="14" t="s">
        <v>17</v>
      </c>
      <c r="N1211" s="158">
        <v>69.777999999999992</v>
      </c>
      <c r="O1211" s="14" t="s">
        <v>17</v>
      </c>
      <c r="P1211" s="158">
        <v>4.1509999999999998E-2</v>
      </c>
      <c r="Q1211" s="158">
        <v>0.85799999999999998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  <c r="Z1211" s="14" t="s">
        <v>17</v>
      </c>
      <c r="AA1211" s="14" t="s">
        <v>17</v>
      </c>
      <c r="AB1211" s="14" t="s">
        <v>17</v>
      </c>
      <c r="AC1211" s="14" t="s">
        <v>17</v>
      </c>
      <c r="AD1211" s="14" t="s">
        <v>17</v>
      </c>
      <c r="AE1211" s="14" t="s">
        <v>17</v>
      </c>
    </row>
    <row r="1212" spans="1:31">
      <c r="A1212" t="s">
        <v>109</v>
      </c>
      <c r="B1212" t="s">
        <v>92</v>
      </c>
      <c r="C1212" s="216" t="s">
        <v>223</v>
      </c>
      <c r="D1212" s="216" t="s">
        <v>223</v>
      </c>
      <c r="E1212">
        <v>1993</v>
      </c>
      <c r="F1212" s="34">
        <v>3</v>
      </c>
      <c r="G1212" s="34">
        <v>4</v>
      </c>
      <c r="H1212">
        <v>34.7149</v>
      </c>
      <c r="I1212">
        <v>1.9465779999999999</v>
      </c>
      <c r="J1212" s="14" t="s">
        <v>17</v>
      </c>
      <c r="K1212" s="14" t="s">
        <v>17</v>
      </c>
      <c r="L1212" s="158">
        <v>5.415</v>
      </c>
      <c r="M1212" s="14" t="s">
        <v>17</v>
      </c>
      <c r="N1212" s="158">
        <v>74.873999999999995</v>
      </c>
      <c r="O1212" s="14" t="s">
        <v>17</v>
      </c>
      <c r="P1212" s="158">
        <v>7.3429999999999995E-2</v>
      </c>
      <c r="Q1212" s="158">
        <v>0.88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  <c r="Z1212" s="14" t="s">
        <v>17</v>
      </c>
      <c r="AA1212" s="14" t="s">
        <v>17</v>
      </c>
      <c r="AB1212" s="14" t="s">
        <v>17</v>
      </c>
      <c r="AC1212" s="14" t="s">
        <v>17</v>
      </c>
      <c r="AD1212" s="14" t="s">
        <v>17</v>
      </c>
      <c r="AE1212" s="14" t="s">
        <v>17</v>
      </c>
    </row>
    <row r="1213" spans="1:31">
      <c r="A1213" t="s">
        <v>109</v>
      </c>
      <c r="B1213" t="s">
        <v>92</v>
      </c>
      <c r="C1213" s="216" t="s">
        <v>223</v>
      </c>
      <c r="D1213" s="216" t="s">
        <v>223</v>
      </c>
      <c r="E1213">
        <v>1993</v>
      </c>
      <c r="F1213" s="34">
        <v>3</v>
      </c>
      <c r="G1213" s="34">
        <v>5</v>
      </c>
      <c r="H1213">
        <v>37.461599999999997</v>
      </c>
      <c r="I1213">
        <v>1.867348</v>
      </c>
      <c r="J1213" s="14" t="s">
        <v>17</v>
      </c>
      <c r="K1213" s="14" t="s">
        <v>17</v>
      </c>
      <c r="L1213" s="158">
        <v>5.5250000000000004</v>
      </c>
      <c r="M1213" s="14" t="s">
        <v>17</v>
      </c>
      <c r="N1213" s="143" t="s">
        <v>17</v>
      </c>
      <c r="O1213" s="14" t="s">
        <v>17</v>
      </c>
      <c r="P1213" s="158">
        <v>6.8019999999999997E-2</v>
      </c>
      <c r="Q1213" s="158">
        <v>0.91700000000000004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  <c r="Z1213" s="14" t="s">
        <v>17</v>
      </c>
      <c r="AA1213" s="14" t="s">
        <v>17</v>
      </c>
      <c r="AB1213" s="14" t="s">
        <v>17</v>
      </c>
      <c r="AC1213" s="14" t="s">
        <v>17</v>
      </c>
      <c r="AD1213" s="14" t="s">
        <v>17</v>
      </c>
      <c r="AE1213" s="14" t="s">
        <v>17</v>
      </c>
    </row>
    <row r="1214" spans="1:31">
      <c r="A1214" t="s">
        <v>109</v>
      </c>
      <c r="B1214" t="s">
        <v>92</v>
      </c>
      <c r="C1214" s="216" t="s">
        <v>223</v>
      </c>
      <c r="D1214" s="216" t="s">
        <v>223</v>
      </c>
      <c r="E1214">
        <v>1993</v>
      </c>
      <c r="F1214" s="34">
        <v>3</v>
      </c>
      <c r="G1214" s="34">
        <v>6</v>
      </c>
      <c r="H1214">
        <v>43.511600000000001</v>
      </c>
      <c r="I1214">
        <v>2.124028</v>
      </c>
      <c r="J1214" s="14" t="s">
        <v>17</v>
      </c>
      <c r="K1214" s="14" t="s">
        <v>17</v>
      </c>
      <c r="L1214" s="158">
        <v>5.48</v>
      </c>
      <c r="M1214" s="14" t="s">
        <v>17</v>
      </c>
      <c r="N1214" s="158">
        <v>49.225999999999992</v>
      </c>
      <c r="O1214" s="14" t="s">
        <v>17</v>
      </c>
      <c r="P1214" s="158">
        <v>7.4910000000000004E-2</v>
      </c>
      <c r="Q1214" s="158">
        <v>0.89800000000000002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  <c r="Z1214" s="14" t="s">
        <v>17</v>
      </c>
      <c r="AA1214" s="14" t="s">
        <v>17</v>
      </c>
      <c r="AB1214" s="14" t="s">
        <v>17</v>
      </c>
      <c r="AC1214" s="14" t="s">
        <v>17</v>
      </c>
      <c r="AD1214" s="14" t="s">
        <v>17</v>
      </c>
      <c r="AE1214" s="14" t="s">
        <v>17</v>
      </c>
    </row>
    <row r="1215" spans="1:31">
      <c r="A1215" t="s">
        <v>109</v>
      </c>
      <c r="B1215" t="s">
        <v>92</v>
      </c>
      <c r="C1215" s="216" t="s">
        <v>223</v>
      </c>
      <c r="D1215" s="216" t="s">
        <v>223</v>
      </c>
      <c r="E1215">
        <v>1993</v>
      </c>
      <c r="F1215" s="34">
        <v>3</v>
      </c>
      <c r="G1215" s="34">
        <v>7</v>
      </c>
      <c r="H1215">
        <v>35.816000000000003</v>
      </c>
      <c r="I1215">
        <v>2.2465320000000002</v>
      </c>
      <c r="J1215" s="14" t="s">
        <v>17</v>
      </c>
      <c r="K1215" s="14" t="s">
        <v>17</v>
      </c>
      <c r="L1215" s="158">
        <v>5.23</v>
      </c>
      <c r="M1215" s="14" t="s">
        <v>17</v>
      </c>
      <c r="N1215" s="158">
        <v>56.730000000000004</v>
      </c>
      <c r="O1215" s="14" t="s">
        <v>17</v>
      </c>
      <c r="P1215" s="158">
        <v>5.969E-2</v>
      </c>
      <c r="Q1215" s="158">
        <v>0.94399999999999995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  <c r="Z1215" s="14" t="s">
        <v>17</v>
      </c>
      <c r="AA1215" s="14" t="s">
        <v>17</v>
      </c>
      <c r="AB1215" s="14" t="s">
        <v>17</v>
      </c>
      <c r="AC1215" s="14" t="s">
        <v>17</v>
      </c>
      <c r="AD1215" s="14" t="s">
        <v>17</v>
      </c>
      <c r="AE1215" s="14" t="s">
        <v>17</v>
      </c>
    </row>
    <row r="1216" spans="1:31">
      <c r="A1216" t="s">
        <v>109</v>
      </c>
      <c r="B1216" t="s">
        <v>92</v>
      </c>
      <c r="C1216" s="216" t="s">
        <v>223</v>
      </c>
      <c r="D1216" s="216" t="s">
        <v>223</v>
      </c>
      <c r="E1216">
        <v>1993</v>
      </c>
      <c r="F1216">
        <v>3</v>
      </c>
      <c r="G1216">
        <v>8</v>
      </c>
      <c r="H1216">
        <v>44.068199999999997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  <c r="Z1216" s="14" t="s">
        <v>17</v>
      </c>
      <c r="AA1216" s="14" t="s">
        <v>17</v>
      </c>
      <c r="AB1216" s="14" t="s">
        <v>17</v>
      </c>
      <c r="AC1216" s="14" t="s">
        <v>17</v>
      </c>
      <c r="AD1216" s="14" t="s">
        <v>17</v>
      </c>
      <c r="AE1216" s="14" t="s">
        <v>17</v>
      </c>
    </row>
    <row r="1217" spans="1:31">
      <c r="A1217" t="s">
        <v>109</v>
      </c>
      <c r="B1217" t="s">
        <v>92</v>
      </c>
      <c r="C1217" s="216" t="s">
        <v>223</v>
      </c>
      <c r="D1217" s="216" t="s">
        <v>223</v>
      </c>
      <c r="E1217">
        <v>1993</v>
      </c>
      <c r="F1217">
        <v>3</v>
      </c>
      <c r="G1217">
        <v>9</v>
      </c>
      <c r="H1217">
        <v>33.843699999999998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  <c r="Z1217" s="14" t="s">
        <v>17</v>
      </c>
      <c r="AA1217" s="14" t="s">
        <v>17</v>
      </c>
      <c r="AB1217" s="14" t="s">
        <v>17</v>
      </c>
      <c r="AC1217" s="14" t="s">
        <v>17</v>
      </c>
      <c r="AD1217" s="14" t="s">
        <v>17</v>
      </c>
      <c r="AE1217" s="14" t="s">
        <v>17</v>
      </c>
    </row>
    <row r="1218" spans="1:31">
      <c r="A1218" t="s">
        <v>109</v>
      </c>
      <c r="B1218" t="s">
        <v>92</v>
      </c>
      <c r="C1218" s="216" t="s">
        <v>223</v>
      </c>
      <c r="D1218" s="216" t="s">
        <v>223</v>
      </c>
      <c r="E1218">
        <v>1993</v>
      </c>
      <c r="F1218">
        <v>3</v>
      </c>
      <c r="G1218">
        <v>10</v>
      </c>
      <c r="H1218">
        <v>37.461599999999997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  <c r="Z1218" s="14" t="s">
        <v>17</v>
      </c>
      <c r="AA1218" s="14" t="s">
        <v>17</v>
      </c>
      <c r="AB1218" s="14" t="s">
        <v>17</v>
      </c>
      <c r="AC1218" s="14" t="s">
        <v>17</v>
      </c>
      <c r="AD1218" s="14" t="s">
        <v>17</v>
      </c>
      <c r="AE1218" s="14" t="s">
        <v>17</v>
      </c>
    </row>
    <row r="1219" spans="1:31">
      <c r="A1219" t="s">
        <v>109</v>
      </c>
      <c r="B1219" t="s">
        <v>92</v>
      </c>
      <c r="C1219" s="216" t="s">
        <v>223</v>
      </c>
      <c r="D1219" s="216" t="s">
        <v>223</v>
      </c>
      <c r="E1219">
        <v>1993</v>
      </c>
      <c r="F1219">
        <v>3</v>
      </c>
      <c r="G1219">
        <v>11</v>
      </c>
      <c r="H1219">
        <v>36.045900000000003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  <c r="Z1219" s="14" t="s">
        <v>17</v>
      </c>
      <c r="AA1219" s="14" t="s">
        <v>17</v>
      </c>
      <c r="AB1219" s="14" t="s">
        <v>17</v>
      </c>
      <c r="AC1219" s="14" t="s">
        <v>17</v>
      </c>
      <c r="AD1219" s="14" t="s">
        <v>17</v>
      </c>
      <c r="AE1219" s="14" t="s">
        <v>17</v>
      </c>
    </row>
    <row r="1220" spans="1:31">
      <c r="A1220" t="s">
        <v>109</v>
      </c>
      <c r="B1220" t="s">
        <v>92</v>
      </c>
      <c r="C1220" s="216" t="s">
        <v>223</v>
      </c>
      <c r="D1220" s="216" t="s">
        <v>223</v>
      </c>
      <c r="E1220">
        <v>1993</v>
      </c>
      <c r="F1220">
        <v>3</v>
      </c>
      <c r="G1220">
        <v>12</v>
      </c>
      <c r="H1220">
        <v>32.948300000000003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  <c r="Z1220" s="14" t="s">
        <v>17</v>
      </c>
      <c r="AA1220" s="14" t="s">
        <v>17</v>
      </c>
      <c r="AB1220" s="14" t="s">
        <v>17</v>
      </c>
      <c r="AC1220" s="14" t="s">
        <v>17</v>
      </c>
      <c r="AD1220" s="14" t="s">
        <v>17</v>
      </c>
      <c r="AE1220" s="14" t="s">
        <v>17</v>
      </c>
    </row>
    <row r="1221" spans="1:31">
      <c r="A1221" t="s">
        <v>109</v>
      </c>
      <c r="B1221" t="s">
        <v>92</v>
      </c>
      <c r="C1221" s="216" t="s">
        <v>223</v>
      </c>
      <c r="D1221" s="216" t="s">
        <v>223</v>
      </c>
      <c r="E1221">
        <v>1993</v>
      </c>
      <c r="F1221">
        <v>3</v>
      </c>
      <c r="G1221">
        <v>13</v>
      </c>
      <c r="H1221">
        <v>38.308599999999998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  <c r="Z1221" s="14" t="s">
        <v>17</v>
      </c>
      <c r="AA1221" s="14" t="s">
        <v>17</v>
      </c>
      <c r="AB1221" s="14" t="s">
        <v>17</v>
      </c>
      <c r="AC1221" s="14" t="s">
        <v>17</v>
      </c>
      <c r="AD1221" s="14" t="s">
        <v>17</v>
      </c>
      <c r="AE1221" s="14" t="s">
        <v>17</v>
      </c>
    </row>
    <row r="1222" spans="1:31">
      <c r="A1222" t="s">
        <v>109</v>
      </c>
      <c r="B1222" t="s">
        <v>92</v>
      </c>
      <c r="C1222" s="216" t="s">
        <v>223</v>
      </c>
      <c r="D1222" s="216" t="s">
        <v>223</v>
      </c>
      <c r="E1222">
        <v>1993</v>
      </c>
      <c r="F1222">
        <v>3</v>
      </c>
      <c r="G1222">
        <v>14</v>
      </c>
      <c r="H1222">
        <v>35.501399999999997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  <c r="Z1222" s="14" t="s">
        <v>17</v>
      </c>
      <c r="AA1222" s="14" t="s">
        <v>17</v>
      </c>
      <c r="AB1222" s="14" t="s">
        <v>17</v>
      </c>
      <c r="AC1222" s="14" t="s">
        <v>17</v>
      </c>
      <c r="AD1222" s="14" t="s">
        <v>17</v>
      </c>
      <c r="AE1222" s="14" t="s">
        <v>17</v>
      </c>
    </row>
    <row r="1223" spans="1:31">
      <c r="A1223" t="s">
        <v>109</v>
      </c>
      <c r="B1223" t="s">
        <v>92</v>
      </c>
      <c r="C1223" s="216" t="s">
        <v>223</v>
      </c>
      <c r="D1223" s="216" t="s">
        <v>223</v>
      </c>
      <c r="E1223">
        <v>1993</v>
      </c>
      <c r="F1223">
        <v>4</v>
      </c>
      <c r="G1223">
        <v>1</v>
      </c>
      <c r="H1223">
        <v>20.884599999999999</v>
      </c>
      <c r="I1223" t="s">
        <v>17</v>
      </c>
      <c r="J1223" s="14" t="s">
        <v>17</v>
      </c>
      <c r="K1223" s="14" t="s">
        <v>17</v>
      </c>
      <c r="L1223" s="14" t="s">
        <v>17</v>
      </c>
      <c r="M1223" s="14" t="s">
        <v>17</v>
      </c>
      <c r="N1223" s="14" t="s">
        <v>17</v>
      </c>
      <c r="O1223" s="14" t="s">
        <v>17</v>
      </c>
      <c r="P1223" s="14" t="s">
        <v>17</v>
      </c>
      <c r="Q1223" s="14" t="s">
        <v>17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  <c r="Z1223" s="14" t="s">
        <v>17</v>
      </c>
      <c r="AA1223" s="14" t="s">
        <v>17</v>
      </c>
      <c r="AB1223" s="14" t="s">
        <v>17</v>
      </c>
      <c r="AC1223" s="14" t="s">
        <v>17</v>
      </c>
      <c r="AD1223" s="14" t="s">
        <v>17</v>
      </c>
      <c r="AE1223" s="14" t="s">
        <v>17</v>
      </c>
    </row>
    <row r="1224" spans="1:31">
      <c r="A1224" t="s">
        <v>109</v>
      </c>
      <c r="B1224" t="s">
        <v>92</v>
      </c>
      <c r="C1224" s="216" t="s">
        <v>223</v>
      </c>
      <c r="D1224" s="216" t="s">
        <v>223</v>
      </c>
      <c r="E1224">
        <v>1993</v>
      </c>
      <c r="F1224" s="34">
        <v>4</v>
      </c>
      <c r="G1224" s="34">
        <v>2</v>
      </c>
      <c r="H1224">
        <v>21.5501</v>
      </c>
      <c r="I1224">
        <v>2.0679829999999999</v>
      </c>
      <c r="J1224" s="14" t="s">
        <v>17</v>
      </c>
      <c r="K1224" s="14" t="s">
        <v>17</v>
      </c>
      <c r="L1224" s="158">
        <v>6.1850000000000005</v>
      </c>
      <c r="M1224" s="14" t="s">
        <v>17</v>
      </c>
      <c r="N1224" s="158">
        <v>62.554000000000009</v>
      </c>
      <c r="O1224" s="14" t="s">
        <v>17</v>
      </c>
      <c r="P1224" s="158">
        <v>6.3329999999999997E-2</v>
      </c>
      <c r="Q1224" s="158">
        <v>0.79300000000000004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  <c r="Z1224" s="14" t="s">
        <v>17</v>
      </c>
      <c r="AA1224" s="14" t="s">
        <v>17</v>
      </c>
      <c r="AB1224" s="14" t="s">
        <v>17</v>
      </c>
      <c r="AC1224" s="14" t="s">
        <v>17</v>
      </c>
      <c r="AD1224" s="14" t="s">
        <v>17</v>
      </c>
      <c r="AE1224" s="14" t="s">
        <v>17</v>
      </c>
    </row>
    <row r="1225" spans="1:31">
      <c r="A1225" t="s">
        <v>109</v>
      </c>
      <c r="B1225" t="s">
        <v>92</v>
      </c>
      <c r="C1225" s="216" t="s">
        <v>223</v>
      </c>
      <c r="D1225" s="216" t="s">
        <v>223</v>
      </c>
      <c r="E1225">
        <v>1993</v>
      </c>
      <c r="F1225" s="34">
        <v>4</v>
      </c>
      <c r="G1225" s="34">
        <v>3</v>
      </c>
      <c r="H1225">
        <v>32.379600000000003</v>
      </c>
      <c r="I1225">
        <v>1.825966</v>
      </c>
      <c r="J1225" s="14" t="s">
        <v>17</v>
      </c>
      <c r="K1225" s="14" t="s">
        <v>17</v>
      </c>
      <c r="L1225" s="158">
        <v>5.52</v>
      </c>
      <c r="M1225" s="14" t="s">
        <v>17</v>
      </c>
      <c r="N1225" s="158">
        <v>71.122</v>
      </c>
      <c r="O1225" s="14" t="s">
        <v>17</v>
      </c>
      <c r="P1225" s="158" t="s">
        <v>17</v>
      </c>
      <c r="Q1225" s="14" t="s">
        <v>17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  <c r="Z1225" s="14" t="s">
        <v>17</v>
      </c>
      <c r="AA1225" s="14" t="s">
        <v>17</v>
      </c>
      <c r="AB1225" s="14" t="s">
        <v>17</v>
      </c>
      <c r="AC1225" s="14" t="s">
        <v>17</v>
      </c>
      <c r="AD1225" s="14" t="s">
        <v>17</v>
      </c>
      <c r="AE1225" s="14" t="s">
        <v>17</v>
      </c>
    </row>
    <row r="1226" spans="1:31">
      <c r="A1226" t="s">
        <v>109</v>
      </c>
      <c r="B1226" t="s">
        <v>92</v>
      </c>
      <c r="C1226" s="216" t="s">
        <v>223</v>
      </c>
      <c r="D1226" s="216" t="s">
        <v>223</v>
      </c>
      <c r="E1226">
        <v>1993</v>
      </c>
      <c r="F1226" s="34">
        <v>4</v>
      </c>
      <c r="G1226" s="34">
        <v>4</v>
      </c>
      <c r="H1226">
        <v>37.001800000000003</v>
      </c>
      <c r="I1226">
        <v>1.8798859999999999</v>
      </c>
      <c r="J1226" s="14" t="s">
        <v>17</v>
      </c>
      <c r="K1226" s="14" t="s">
        <v>17</v>
      </c>
      <c r="L1226" s="158">
        <v>6.1749999999999998</v>
      </c>
      <c r="M1226" s="14" t="s">
        <v>17</v>
      </c>
      <c r="N1226" s="158">
        <v>46.201999999999998</v>
      </c>
      <c r="O1226" s="14" t="s">
        <v>17</v>
      </c>
      <c r="P1226" s="158">
        <v>5.425E-2</v>
      </c>
      <c r="Q1226" s="158">
        <v>0.88300000000000001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  <c r="Z1226" s="14" t="s">
        <v>17</v>
      </c>
      <c r="AA1226" s="14" t="s">
        <v>17</v>
      </c>
      <c r="AB1226" s="14" t="s">
        <v>17</v>
      </c>
      <c r="AC1226" s="14" t="s">
        <v>17</v>
      </c>
      <c r="AD1226" s="14" t="s">
        <v>17</v>
      </c>
      <c r="AE1226" s="14" t="s">
        <v>17</v>
      </c>
    </row>
    <row r="1227" spans="1:31">
      <c r="A1227" t="s">
        <v>109</v>
      </c>
      <c r="B1227" t="s">
        <v>92</v>
      </c>
      <c r="C1227" s="216" t="s">
        <v>223</v>
      </c>
      <c r="D1227" s="216" t="s">
        <v>223</v>
      </c>
      <c r="E1227">
        <v>1993</v>
      </c>
      <c r="F1227" s="34">
        <v>4</v>
      </c>
      <c r="G1227" s="34">
        <v>5</v>
      </c>
      <c r="H1227">
        <v>45.859000000000002</v>
      </c>
      <c r="I1227">
        <v>2.1529989999999999</v>
      </c>
      <c r="J1227" s="14" t="s">
        <v>17</v>
      </c>
      <c r="K1227" s="14" t="s">
        <v>17</v>
      </c>
      <c r="L1227" s="158">
        <v>5.625</v>
      </c>
      <c r="M1227" s="14" t="s">
        <v>17</v>
      </c>
      <c r="N1227" s="158">
        <v>65.745999999999995</v>
      </c>
      <c r="O1227" s="14" t="s">
        <v>17</v>
      </c>
      <c r="P1227" s="158">
        <v>5.3289999999999997E-2</v>
      </c>
      <c r="Q1227" s="158">
        <v>0.90600000000000003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  <c r="Z1227" s="14" t="s">
        <v>17</v>
      </c>
      <c r="AA1227" s="14" t="s">
        <v>17</v>
      </c>
      <c r="AB1227" s="14" t="s">
        <v>17</v>
      </c>
      <c r="AC1227" s="14" t="s">
        <v>17</v>
      </c>
      <c r="AD1227" s="14" t="s">
        <v>17</v>
      </c>
      <c r="AE1227" s="14" t="s">
        <v>17</v>
      </c>
    </row>
    <row r="1228" spans="1:31">
      <c r="A1228" t="s">
        <v>109</v>
      </c>
      <c r="B1228" t="s">
        <v>92</v>
      </c>
      <c r="C1228" s="216" t="s">
        <v>223</v>
      </c>
      <c r="D1228" s="216" t="s">
        <v>223</v>
      </c>
      <c r="E1228">
        <v>1993</v>
      </c>
      <c r="F1228" s="34">
        <v>4</v>
      </c>
      <c r="G1228" s="34">
        <v>6</v>
      </c>
      <c r="H1228">
        <v>46.343000000000004</v>
      </c>
      <c r="I1228">
        <v>2.05741</v>
      </c>
      <c r="J1228" s="14" t="s">
        <v>17</v>
      </c>
      <c r="K1228" s="14" t="s">
        <v>17</v>
      </c>
      <c r="L1228" s="158">
        <v>5.9749999999999996</v>
      </c>
      <c r="M1228" s="14" t="s">
        <v>17</v>
      </c>
      <c r="N1228" s="158">
        <v>61.434000000000005</v>
      </c>
      <c r="O1228" s="14" t="s">
        <v>17</v>
      </c>
      <c r="P1228" s="158">
        <v>5.8189999999999999E-2</v>
      </c>
      <c r="Q1228" s="158">
        <v>0.95299999999999996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  <c r="Z1228" s="14" t="s">
        <v>17</v>
      </c>
      <c r="AA1228" s="14" t="s">
        <v>17</v>
      </c>
      <c r="AB1228" s="14" t="s">
        <v>17</v>
      </c>
      <c r="AC1228" s="14" t="s">
        <v>17</v>
      </c>
      <c r="AD1228" s="14" t="s">
        <v>17</v>
      </c>
      <c r="AE1228" s="14" t="s">
        <v>17</v>
      </c>
    </row>
    <row r="1229" spans="1:31">
      <c r="A1229" t="s">
        <v>109</v>
      </c>
      <c r="B1229" t="s">
        <v>92</v>
      </c>
      <c r="C1229" s="216" t="s">
        <v>223</v>
      </c>
      <c r="D1229" s="216" t="s">
        <v>223</v>
      </c>
      <c r="E1229">
        <v>1993</v>
      </c>
      <c r="F1229" s="34">
        <v>4</v>
      </c>
      <c r="G1229" s="34">
        <v>7</v>
      </c>
      <c r="H1229">
        <v>38.695799999999998</v>
      </c>
      <c r="I1229">
        <v>2.4867490000000001</v>
      </c>
      <c r="J1229" s="14" t="s">
        <v>17</v>
      </c>
      <c r="K1229" s="14" t="s">
        <v>17</v>
      </c>
      <c r="L1229" s="158">
        <v>5.6099999999999994</v>
      </c>
      <c r="M1229" s="14" t="s">
        <v>17</v>
      </c>
      <c r="N1229" s="158">
        <v>45.529999999999987</v>
      </c>
      <c r="O1229" s="14" t="s">
        <v>17</v>
      </c>
      <c r="P1229" s="158">
        <v>7.5020000000000003E-2</v>
      </c>
      <c r="Q1229" s="158">
        <v>0.95499999999999996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  <c r="Z1229" s="14" t="s">
        <v>17</v>
      </c>
      <c r="AA1229" s="14" t="s">
        <v>17</v>
      </c>
      <c r="AB1229" s="14" t="s">
        <v>17</v>
      </c>
      <c r="AC1229" s="14" t="s">
        <v>17</v>
      </c>
      <c r="AD1229" s="14" t="s">
        <v>17</v>
      </c>
      <c r="AE1229" s="14" t="s">
        <v>17</v>
      </c>
    </row>
    <row r="1230" spans="1:31">
      <c r="A1230" t="s">
        <v>109</v>
      </c>
      <c r="B1230" t="s">
        <v>92</v>
      </c>
      <c r="C1230" s="216" t="s">
        <v>223</v>
      </c>
      <c r="D1230" s="216" t="s">
        <v>223</v>
      </c>
      <c r="E1230">
        <v>1993</v>
      </c>
      <c r="F1230">
        <v>4</v>
      </c>
      <c r="G1230">
        <v>8</v>
      </c>
      <c r="H1230">
        <v>38.235999999999997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  <c r="Z1230" s="14" t="s">
        <v>17</v>
      </c>
      <c r="AA1230" s="14" t="s">
        <v>17</v>
      </c>
      <c r="AB1230" s="14" t="s">
        <v>17</v>
      </c>
      <c r="AC1230" s="14" t="s">
        <v>17</v>
      </c>
      <c r="AD1230" s="14" t="s">
        <v>17</v>
      </c>
      <c r="AE1230" s="14" t="s">
        <v>17</v>
      </c>
    </row>
    <row r="1231" spans="1:31">
      <c r="A1231" t="s">
        <v>109</v>
      </c>
      <c r="B1231" t="s">
        <v>92</v>
      </c>
      <c r="C1231" s="216" t="s">
        <v>223</v>
      </c>
      <c r="D1231" s="216" t="s">
        <v>223</v>
      </c>
      <c r="E1231">
        <v>1993</v>
      </c>
      <c r="F1231">
        <v>4</v>
      </c>
      <c r="G1231">
        <v>9</v>
      </c>
      <c r="H1231">
        <v>36.8324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  <c r="Z1231" s="14" t="s">
        <v>17</v>
      </c>
      <c r="AA1231" s="14" t="s">
        <v>17</v>
      </c>
      <c r="AB1231" s="14" t="s">
        <v>17</v>
      </c>
      <c r="AC1231" s="14" t="s">
        <v>17</v>
      </c>
      <c r="AD1231" s="14" t="s">
        <v>17</v>
      </c>
      <c r="AE1231" s="14" t="s">
        <v>17</v>
      </c>
    </row>
    <row r="1232" spans="1:31">
      <c r="A1232" t="s">
        <v>109</v>
      </c>
      <c r="B1232" t="s">
        <v>92</v>
      </c>
      <c r="C1232" s="216" t="s">
        <v>223</v>
      </c>
      <c r="D1232" s="216" t="s">
        <v>223</v>
      </c>
      <c r="E1232">
        <v>1993</v>
      </c>
      <c r="F1232">
        <v>4</v>
      </c>
      <c r="G1232">
        <v>10</v>
      </c>
      <c r="H1232">
        <v>38.332799999999999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  <c r="Z1232" s="14" t="s">
        <v>17</v>
      </c>
      <c r="AA1232" s="14" t="s">
        <v>17</v>
      </c>
      <c r="AB1232" s="14" t="s">
        <v>17</v>
      </c>
      <c r="AC1232" s="14" t="s">
        <v>17</v>
      </c>
      <c r="AD1232" s="14" t="s">
        <v>17</v>
      </c>
      <c r="AE1232" s="14" t="s">
        <v>17</v>
      </c>
    </row>
    <row r="1233" spans="1:31">
      <c r="A1233" t="s">
        <v>109</v>
      </c>
      <c r="B1233" t="s">
        <v>92</v>
      </c>
      <c r="C1233" s="216" t="s">
        <v>223</v>
      </c>
      <c r="D1233" s="216" t="s">
        <v>223</v>
      </c>
      <c r="E1233">
        <v>1993</v>
      </c>
      <c r="F1233">
        <v>4</v>
      </c>
      <c r="G1233">
        <v>11</v>
      </c>
      <c r="H1233">
        <v>32.161799999999999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  <c r="Z1233" s="14" t="s">
        <v>17</v>
      </c>
      <c r="AA1233" s="14" t="s">
        <v>17</v>
      </c>
      <c r="AB1233" s="14" t="s">
        <v>17</v>
      </c>
      <c r="AC1233" s="14" t="s">
        <v>17</v>
      </c>
      <c r="AD1233" s="14" t="s">
        <v>17</v>
      </c>
      <c r="AE1233" s="14" t="s">
        <v>17</v>
      </c>
    </row>
    <row r="1234" spans="1:31">
      <c r="A1234" t="s">
        <v>109</v>
      </c>
      <c r="B1234" t="s">
        <v>92</v>
      </c>
      <c r="C1234" s="216" t="s">
        <v>223</v>
      </c>
      <c r="D1234" s="216" t="s">
        <v>223</v>
      </c>
      <c r="E1234">
        <v>1993</v>
      </c>
      <c r="F1234">
        <v>4</v>
      </c>
      <c r="G1234">
        <v>12</v>
      </c>
      <c r="H1234">
        <v>35.8765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  <c r="Z1234" s="14" t="s">
        <v>17</v>
      </c>
      <c r="AA1234" s="14" t="s">
        <v>17</v>
      </c>
      <c r="AB1234" s="14" t="s">
        <v>17</v>
      </c>
      <c r="AC1234" s="14" t="s">
        <v>17</v>
      </c>
      <c r="AD1234" s="14" t="s">
        <v>17</v>
      </c>
      <c r="AE1234" s="14" t="s">
        <v>17</v>
      </c>
    </row>
    <row r="1235" spans="1:31">
      <c r="A1235" t="s">
        <v>109</v>
      </c>
      <c r="B1235" t="s">
        <v>92</v>
      </c>
      <c r="C1235" s="216" t="s">
        <v>223</v>
      </c>
      <c r="D1235" s="216" t="s">
        <v>223</v>
      </c>
      <c r="E1235">
        <v>1993</v>
      </c>
      <c r="F1235">
        <v>4</v>
      </c>
      <c r="G1235">
        <v>13</v>
      </c>
      <c r="H1235">
        <v>36.154800000000002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  <c r="Z1235" s="14" t="s">
        <v>17</v>
      </c>
      <c r="AA1235" s="14" t="s">
        <v>17</v>
      </c>
      <c r="AB1235" s="14" t="s">
        <v>17</v>
      </c>
      <c r="AC1235" s="14" t="s">
        <v>17</v>
      </c>
      <c r="AD1235" s="14" t="s">
        <v>17</v>
      </c>
      <c r="AE1235" s="14" t="s">
        <v>17</v>
      </c>
    </row>
    <row r="1236" spans="1:31">
      <c r="A1236" t="s">
        <v>109</v>
      </c>
      <c r="B1236" t="s">
        <v>92</v>
      </c>
      <c r="C1236" s="216" t="s">
        <v>223</v>
      </c>
      <c r="D1236" s="216" t="s">
        <v>223</v>
      </c>
      <c r="E1236">
        <v>1993</v>
      </c>
      <c r="F1236">
        <v>4</v>
      </c>
      <c r="G1236">
        <v>14</v>
      </c>
      <c r="H1236">
        <v>40.002600000000001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  <c r="Z1236" s="14" t="s">
        <v>17</v>
      </c>
      <c r="AA1236" s="14" t="s">
        <v>17</v>
      </c>
      <c r="AB1236" s="14" t="s">
        <v>17</v>
      </c>
      <c r="AC1236" s="14" t="s">
        <v>17</v>
      </c>
      <c r="AD1236" s="14" t="s">
        <v>17</v>
      </c>
      <c r="AE1236" s="14" t="s">
        <v>17</v>
      </c>
    </row>
    <row r="1237" spans="1:31">
      <c r="A1237" t="s">
        <v>109</v>
      </c>
      <c r="B1237" t="s">
        <v>92</v>
      </c>
      <c r="C1237" s="216">
        <v>34254</v>
      </c>
      <c r="D1237" s="216" t="s">
        <v>223</v>
      </c>
      <c r="E1237">
        <v>1994</v>
      </c>
      <c r="F1237">
        <v>1</v>
      </c>
      <c r="G1237">
        <v>1</v>
      </c>
      <c r="H1237">
        <v>9.5469000000000008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  <c r="Z1237" s="14" t="s">
        <v>17</v>
      </c>
      <c r="AA1237" s="14" t="s">
        <v>17</v>
      </c>
      <c r="AB1237" s="14" t="s">
        <v>17</v>
      </c>
      <c r="AC1237" s="14" t="s">
        <v>17</v>
      </c>
      <c r="AD1237" s="14" t="s">
        <v>17</v>
      </c>
      <c r="AE1237" s="14" t="s">
        <v>17</v>
      </c>
    </row>
    <row r="1238" spans="1:31">
      <c r="A1238" t="s">
        <v>109</v>
      </c>
      <c r="B1238" t="s">
        <v>92</v>
      </c>
      <c r="C1238" s="216">
        <v>34254</v>
      </c>
      <c r="D1238" s="216" t="s">
        <v>223</v>
      </c>
      <c r="E1238">
        <v>1994</v>
      </c>
      <c r="F1238">
        <v>1</v>
      </c>
      <c r="G1238">
        <v>2</v>
      </c>
      <c r="H1238">
        <v>11.507099999999999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  <c r="Z1238" s="14" t="s">
        <v>17</v>
      </c>
      <c r="AA1238" s="14" t="s">
        <v>17</v>
      </c>
      <c r="AB1238" s="14" t="s">
        <v>17</v>
      </c>
      <c r="AC1238" s="14" t="s">
        <v>17</v>
      </c>
      <c r="AD1238" s="14" t="s">
        <v>17</v>
      </c>
      <c r="AE1238" s="14" t="s">
        <v>17</v>
      </c>
    </row>
    <row r="1239" spans="1:31">
      <c r="A1239" t="s">
        <v>109</v>
      </c>
      <c r="B1239" t="s">
        <v>92</v>
      </c>
      <c r="C1239" s="216">
        <v>34254</v>
      </c>
      <c r="D1239" s="216" t="s">
        <v>223</v>
      </c>
      <c r="E1239">
        <v>1994</v>
      </c>
      <c r="F1239">
        <v>1</v>
      </c>
      <c r="G1239">
        <v>3</v>
      </c>
      <c r="H1239">
        <v>13.515700000000001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  <c r="Z1239" s="14" t="s">
        <v>17</v>
      </c>
      <c r="AA1239" s="14" t="s">
        <v>17</v>
      </c>
      <c r="AB1239" s="14" t="s">
        <v>17</v>
      </c>
      <c r="AC1239" s="14" t="s">
        <v>17</v>
      </c>
      <c r="AD1239" s="14" t="s">
        <v>17</v>
      </c>
      <c r="AE1239" s="14" t="s">
        <v>17</v>
      </c>
    </row>
    <row r="1240" spans="1:31">
      <c r="A1240" t="s">
        <v>109</v>
      </c>
      <c r="B1240" t="s">
        <v>92</v>
      </c>
      <c r="C1240" s="216">
        <v>34254</v>
      </c>
      <c r="D1240" s="216" t="s">
        <v>223</v>
      </c>
      <c r="E1240">
        <v>1994</v>
      </c>
      <c r="F1240">
        <v>1</v>
      </c>
      <c r="G1240">
        <v>4</v>
      </c>
      <c r="H1240">
        <v>15.2944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  <c r="Z1240" s="14" t="s">
        <v>17</v>
      </c>
      <c r="AA1240" s="14" t="s">
        <v>17</v>
      </c>
      <c r="AB1240" s="14" t="s">
        <v>17</v>
      </c>
      <c r="AC1240" s="14" t="s">
        <v>17</v>
      </c>
      <c r="AD1240" s="14" t="s">
        <v>17</v>
      </c>
      <c r="AE1240" s="14" t="s">
        <v>17</v>
      </c>
    </row>
    <row r="1241" spans="1:31">
      <c r="A1241" t="s">
        <v>109</v>
      </c>
      <c r="B1241" t="s">
        <v>92</v>
      </c>
      <c r="C1241" s="216">
        <v>34254</v>
      </c>
      <c r="D1241" s="216" t="s">
        <v>223</v>
      </c>
      <c r="E1241">
        <v>1994</v>
      </c>
      <c r="F1241">
        <v>1</v>
      </c>
      <c r="G1241">
        <v>5</v>
      </c>
      <c r="H1241">
        <v>33.045099999999998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  <c r="Z1241" s="14" t="s">
        <v>17</v>
      </c>
      <c r="AA1241" s="14" t="s">
        <v>17</v>
      </c>
      <c r="AB1241" s="14" t="s">
        <v>17</v>
      </c>
      <c r="AC1241" s="14" t="s">
        <v>17</v>
      </c>
      <c r="AD1241" s="14" t="s">
        <v>17</v>
      </c>
      <c r="AE1241" s="14" t="s">
        <v>17</v>
      </c>
    </row>
    <row r="1242" spans="1:31">
      <c r="A1242" t="s">
        <v>109</v>
      </c>
      <c r="B1242" t="s">
        <v>92</v>
      </c>
      <c r="C1242" s="216">
        <v>34254</v>
      </c>
      <c r="D1242" s="216" t="s">
        <v>223</v>
      </c>
      <c r="E1242">
        <v>1994</v>
      </c>
      <c r="F1242">
        <v>1</v>
      </c>
      <c r="G1242">
        <v>6</v>
      </c>
      <c r="H1242">
        <v>26.051300000000001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  <c r="Z1242" s="14" t="s">
        <v>17</v>
      </c>
      <c r="AA1242" s="14" t="s">
        <v>17</v>
      </c>
      <c r="AB1242" s="14" t="s">
        <v>17</v>
      </c>
      <c r="AC1242" s="14" t="s">
        <v>17</v>
      </c>
      <c r="AD1242" s="14" t="s">
        <v>17</v>
      </c>
      <c r="AE1242" s="14" t="s">
        <v>17</v>
      </c>
    </row>
    <row r="1243" spans="1:31">
      <c r="A1243" t="s">
        <v>109</v>
      </c>
      <c r="B1243" t="s">
        <v>92</v>
      </c>
      <c r="C1243" s="216">
        <v>34254</v>
      </c>
      <c r="D1243" s="216" t="s">
        <v>223</v>
      </c>
      <c r="E1243">
        <v>1994</v>
      </c>
      <c r="F1243">
        <v>1</v>
      </c>
      <c r="G1243">
        <v>7</v>
      </c>
      <c r="H1243">
        <v>41.744999999999997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  <c r="Z1243" s="14" t="s">
        <v>17</v>
      </c>
      <c r="AA1243" s="14" t="s">
        <v>17</v>
      </c>
      <c r="AB1243" s="14" t="s">
        <v>17</v>
      </c>
      <c r="AC1243" s="14" t="s">
        <v>17</v>
      </c>
      <c r="AD1243" s="14" t="s">
        <v>17</v>
      </c>
      <c r="AE1243" s="14" t="s">
        <v>17</v>
      </c>
    </row>
    <row r="1244" spans="1:31">
      <c r="A1244" t="s">
        <v>109</v>
      </c>
      <c r="B1244" t="s">
        <v>92</v>
      </c>
      <c r="C1244" s="216">
        <v>34254</v>
      </c>
      <c r="D1244" s="216" t="s">
        <v>223</v>
      </c>
      <c r="E1244">
        <v>1994</v>
      </c>
      <c r="F1244">
        <v>1</v>
      </c>
      <c r="G1244">
        <v>8</v>
      </c>
      <c r="H1244">
        <v>34.3035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  <c r="Z1244" s="14" t="s">
        <v>17</v>
      </c>
      <c r="AA1244" s="14" t="s">
        <v>17</v>
      </c>
      <c r="AB1244" s="14" t="s">
        <v>17</v>
      </c>
      <c r="AC1244" s="14" t="s">
        <v>17</v>
      </c>
      <c r="AD1244" s="14" t="s">
        <v>17</v>
      </c>
      <c r="AE1244" s="14" t="s">
        <v>17</v>
      </c>
    </row>
    <row r="1245" spans="1:31">
      <c r="A1245" t="s">
        <v>109</v>
      </c>
      <c r="B1245" t="s">
        <v>92</v>
      </c>
      <c r="C1245" s="216">
        <v>34254</v>
      </c>
      <c r="D1245" s="216" t="s">
        <v>223</v>
      </c>
      <c r="E1245">
        <v>1994</v>
      </c>
      <c r="F1245">
        <v>1</v>
      </c>
      <c r="G1245">
        <v>9</v>
      </c>
      <c r="H1245">
        <v>29.0642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  <c r="Z1245" s="14" t="s">
        <v>17</v>
      </c>
      <c r="AA1245" s="14" t="s">
        <v>17</v>
      </c>
      <c r="AB1245" s="14" t="s">
        <v>17</v>
      </c>
      <c r="AC1245" s="14" t="s">
        <v>17</v>
      </c>
      <c r="AD1245" s="14" t="s">
        <v>17</v>
      </c>
      <c r="AE1245" s="14" t="s">
        <v>17</v>
      </c>
    </row>
    <row r="1246" spans="1:31">
      <c r="A1246" t="s">
        <v>109</v>
      </c>
      <c r="B1246" t="s">
        <v>92</v>
      </c>
      <c r="C1246" s="216">
        <v>34254</v>
      </c>
      <c r="D1246" s="216" t="s">
        <v>223</v>
      </c>
      <c r="E1246">
        <v>1994</v>
      </c>
      <c r="F1246">
        <v>1</v>
      </c>
      <c r="G1246">
        <v>10</v>
      </c>
      <c r="H1246">
        <v>29.427199999999999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  <c r="Z1246" s="14" t="s">
        <v>17</v>
      </c>
      <c r="AA1246" s="14" t="s">
        <v>17</v>
      </c>
      <c r="AB1246" s="14" t="s">
        <v>17</v>
      </c>
      <c r="AC1246" s="14" t="s">
        <v>17</v>
      </c>
      <c r="AD1246" s="14" t="s">
        <v>17</v>
      </c>
      <c r="AE1246" s="14" t="s">
        <v>17</v>
      </c>
    </row>
    <row r="1247" spans="1:31">
      <c r="A1247" t="s">
        <v>109</v>
      </c>
      <c r="B1247" t="s">
        <v>92</v>
      </c>
      <c r="C1247" s="216">
        <v>34254</v>
      </c>
      <c r="D1247" s="216" t="s">
        <v>223</v>
      </c>
      <c r="E1247">
        <v>1994</v>
      </c>
      <c r="F1247">
        <v>1</v>
      </c>
      <c r="G1247">
        <v>11</v>
      </c>
      <c r="H1247">
        <v>30.2742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  <c r="Z1247" s="14" t="s">
        <v>17</v>
      </c>
      <c r="AA1247" s="14" t="s">
        <v>17</v>
      </c>
      <c r="AB1247" s="14" t="s">
        <v>17</v>
      </c>
      <c r="AC1247" s="14" t="s">
        <v>17</v>
      </c>
      <c r="AD1247" s="14" t="s">
        <v>17</v>
      </c>
      <c r="AE1247" s="14" t="s">
        <v>17</v>
      </c>
    </row>
    <row r="1248" spans="1:31">
      <c r="A1248" t="s">
        <v>109</v>
      </c>
      <c r="B1248" t="s">
        <v>92</v>
      </c>
      <c r="C1248" s="216">
        <v>34254</v>
      </c>
      <c r="D1248" s="216" t="s">
        <v>223</v>
      </c>
      <c r="E1248">
        <v>1994</v>
      </c>
      <c r="F1248">
        <v>1</v>
      </c>
      <c r="G1248">
        <v>12</v>
      </c>
      <c r="H1248">
        <v>33.383899999999997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  <c r="Z1248" s="14" t="s">
        <v>17</v>
      </c>
      <c r="AA1248" s="14" t="s">
        <v>17</v>
      </c>
      <c r="AB1248" s="14" t="s">
        <v>17</v>
      </c>
      <c r="AC1248" s="14" t="s">
        <v>17</v>
      </c>
      <c r="AD1248" s="14" t="s">
        <v>17</v>
      </c>
      <c r="AE1248" s="14" t="s">
        <v>17</v>
      </c>
    </row>
    <row r="1249" spans="1:31">
      <c r="A1249" t="s">
        <v>109</v>
      </c>
      <c r="B1249" t="s">
        <v>92</v>
      </c>
      <c r="C1249" s="216">
        <v>34254</v>
      </c>
      <c r="D1249" s="216" t="s">
        <v>223</v>
      </c>
      <c r="E1249">
        <v>1994</v>
      </c>
      <c r="F1249">
        <v>1</v>
      </c>
      <c r="G1249">
        <v>13</v>
      </c>
      <c r="H1249">
        <v>32.258600000000001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  <c r="Z1249" s="14" t="s">
        <v>17</v>
      </c>
      <c r="AA1249" s="14" t="s">
        <v>17</v>
      </c>
      <c r="AB1249" s="14" t="s">
        <v>17</v>
      </c>
      <c r="AC1249" s="14" t="s">
        <v>17</v>
      </c>
      <c r="AD1249" s="14" t="s">
        <v>17</v>
      </c>
      <c r="AE1249" s="14" t="s">
        <v>17</v>
      </c>
    </row>
    <row r="1250" spans="1:31">
      <c r="A1250" t="s">
        <v>109</v>
      </c>
      <c r="B1250" t="s">
        <v>92</v>
      </c>
      <c r="C1250" s="216">
        <v>34254</v>
      </c>
      <c r="D1250" s="216" t="s">
        <v>223</v>
      </c>
      <c r="E1250">
        <v>1994</v>
      </c>
      <c r="F1250">
        <v>1</v>
      </c>
      <c r="G1250">
        <v>14</v>
      </c>
      <c r="H1250">
        <v>25.833500000000001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  <c r="Z1250" s="14" t="s">
        <v>17</v>
      </c>
      <c r="AA1250" s="14" t="s">
        <v>17</v>
      </c>
      <c r="AB1250" s="14" t="s">
        <v>17</v>
      </c>
      <c r="AC1250" s="14" t="s">
        <v>17</v>
      </c>
      <c r="AD1250" s="14" t="s">
        <v>17</v>
      </c>
      <c r="AE1250" s="14" t="s">
        <v>17</v>
      </c>
    </row>
    <row r="1251" spans="1:31">
      <c r="A1251" t="s">
        <v>109</v>
      </c>
      <c r="B1251" t="s">
        <v>92</v>
      </c>
      <c r="C1251" s="216">
        <v>34254</v>
      </c>
      <c r="D1251" s="216" t="s">
        <v>223</v>
      </c>
      <c r="E1251">
        <v>1994</v>
      </c>
      <c r="F1251">
        <v>2</v>
      </c>
      <c r="G1251">
        <v>1</v>
      </c>
      <c r="H1251">
        <v>8.7966999999999995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  <c r="Z1251" s="14" t="s">
        <v>17</v>
      </c>
      <c r="AA1251" s="14" t="s">
        <v>17</v>
      </c>
      <c r="AB1251" s="14" t="s">
        <v>17</v>
      </c>
      <c r="AC1251" s="14" t="s">
        <v>17</v>
      </c>
      <c r="AD1251" s="14" t="s">
        <v>17</v>
      </c>
      <c r="AE1251" s="14" t="s">
        <v>17</v>
      </c>
    </row>
    <row r="1252" spans="1:31">
      <c r="A1252" t="s">
        <v>109</v>
      </c>
      <c r="B1252" t="s">
        <v>92</v>
      </c>
      <c r="C1252" s="216">
        <v>34254</v>
      </c>
      <c r="D1252" s="216" t="s">
        <v>223</v>
      </c>
      <c r="E1252">
        <v>1994</v>
      </c>
      <c r="F1252">
        <v>2</v>
      </c>
      <c r="G1252">
        <v>2</v>
      </c>
      <c r="H1252">
        <v>10.1882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  <c r="Z1252" s="14" t="s">
        <v>17</v>
      </c>
      <c r="AA1252" s="14" t="s">
        <v>17</v>
      </c>
      <c r="AB1252" s="14" t="s">
        <v>17</v>
      </c>
      <c r="AC1252" s="14" t="s">
        <v>17</v>
      </c>
      <c r="AD1252" s="14" t="s">
        <v>17</v>
      </c>
      <c r="AE1252" s="14" t="s">
        <v>17</v>
      </c>
    </row>
    <row r="1253" spans="1:31">
      <c r="A1253" t="s">
        <v>109</v>
      </c>
      <c r="B1253" t="s">
        <v>92</v>
      </c>
      <c r="C1253" s="216">
        <v>34254</v>
      </c>
      <c r="D1253" s="216" t="s">
        <v>223</v>
      </c>
      <c r="E1253">
        <v>1994</v>
      </c>
      <c r="F1253">
        <v>2</v>
      </c>
      <c r="G1253">
        <v>3</v>
      </c>
      <c r="H1253">
        <v>13.7577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  <c r="Z1253" s="14" t="s">
        <v>17</v>
      </c>
      <c r="AA1253" s="14" t="s">
        <v>17</v>
      </c>
      <c r="AB1253" s="14" t="s">
        <v>17</v>
      </c>
      <c r="AC1253" s="14" t="s">
        <v>17</v>
      </c>
      <c r="AD1253" s="14" t="s">
        <v>17</v>
      </c>
      <c r="AE1253" s="14" t="s">
        <v>17</v>
      </c>
    </row>
    <row r="1254" spans="1:31">
      <c r="A1254" t="s">
        <v>109</v>
      </c>
      <c r="B1254" t="s">
        <v>92</v>
      </c>
      <c r="C1254" s="216">
        <v>34254</v>
      </c>
      <c r="D1254" s="216" t="s">
        <v>223</v>
      </c>
      <c r="E1254">
        <v>1994</v>
      </c>
      <c r="F1254">
        <v>2</v>
      </c>
      <c r="G1254">
        <v>4</v>
      </c>
      <c r="H1254">
        <v>20.630500000000001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  <c r="Z1254" s="14" t="s">
        <v>17</v>
      </c>
      <c r="AA1254" s="14" t="s">
        <v>17</v>
      </c>
      <c r="AB1254" s="14" t="s">
        <v>17</v>
      </c>
      <c r="AC1254" s="14" t="s">
        <v>17</v>
      </c>
      <c r="AD1254" s="14" t="s">
        <v>17</v>
      </c>
      <c r="AE1254" s="14" t="s">
        <v>17</v>
      </c>
    </row>
    <row r="1255" spans="1:31">
      <c r="A1255" t="s">
        <v>109</v>
      </c>
      <c r="B1255" t="s">
        <v>92</v>
      </c>
      <c r="C1255" s="216">
        <v>34254</v>
      </c>
      <c r="D1255" s="216" t="s">
        <v>223</v>
      </c>
      <c r="E1255">
        <v>1994</v>
      </c>
      <c r="F1255">
        <v>2</v>
      </c>
      <c r="G1255">
        <v>5</v>
      </c>
      <c r="H1255">
        <v>27.854199999999999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  <c r="Z1255" s="14" t="s">
        <v>17</v>
      </c>
      <c r="AA1255" s="14" t="s">
        <v>17</v>
      </c>
      <c r="AB1255" s="14" t="s">
        <v>17</v>
      </c>
      <c r="AC1255" s="14" t="s">
        <v>17</v>
      </c>
      <c r="AD1255" s="14" t="s">
        <v>17</v>
      </c>
      <c r="AE1255" s="14" t="s">
        <v>17</v>
      </c>
    </row>
    <row r="1256" spans="1:31">
      <c r="A1256" t="s">
        <v>109</v>
      </c>
      <c r="B1256" t="s">
        <v>92</v>
      </c>
      <c r="C1256" s="216">
        <v>34254</v>
      </c>
      <c r="D1256" s="216" t="s">
        <v>223</v>
      </c>
      <c r="E1256">
        <v>1994</v>
      </c>
      <c r="F1256">
        <v>2</v>
      </c>
      <c r="G1256">
        <v>6</v>
      </c>
      <c r="H1256">
        <v>38.9983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  <c r="Z1256" s="14" t="s">
        <v>17</v>
      </c>
      <c r="AA1256" s="14" t="s">
        <v>17</v>
      </c>
      <c r="AB1256" s="14" t="s">
        <v>17</v>
      </c>
      <c r="AC1256" s="14" t="s">
        <v>17</v>
      </c>
      <c r="AD1256" s="14" t="s">
        <v>17</v>
      </c>
      <c r="AE1256" s="14" t="s">
        <v>17</v>
      </c>
    </row>
    <row r="1257" spans="1:31">
      <c r="A1257" t="s">
        <v>109</v>
      </c>
      <c r="B1257" t="s">
        <v>92</v>
      </c>
      <c r="C1257" s="216">
        <v>34254</v>
      </c>
      <c r="D1257" s="216" t="s">
        <v>223</v>
      </c>
      <c r="E1257">
        <v>1994</v>
      </c>
      <c r="F1257">
        <v>2</v>
      </c>
      <c r="G1257">
        <v>7</v>
      </c>
      <c r="H1257">
        <v>51.255600000000001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  <c r="Z1257" s="14" t="s">
        <v>17</v>
      </c>
      <c r="AA1257" s="14" t="s">
        <v>17</v>
      </c>
      <c r="AB1257" s="14" t="s">
        <v>17</v>
      </c>
      <c r="AC1257" s="14" t="s">
        <v>17</v>
      </c>
      <c r="AD1257" s="14" t="s">
        <v>17</v>
      </c>
      <c r="AE1257" s="14" t="s">
        <v>17</v>
      </c>
    </row>
    <row r="1258" spans="1:31">
      <c r="A1258" t="s">
        <v>109</v>
      </c>
      <c r="B1258" t="s">
        <v>92</v>
      </c>
      <c r="C1258" s="216">
        <v>34254</v>
      </c>
      <c r="D1258" s="216" t="s">
        <v>223</v>
      </c>
      <c r="E1258">
        <v>1994</v>
      </c>
      <c r="F1258">
        <v>2</v>
      </c>
      <c r="G1258">
        <v>8</v>
      </c>
      <c r="H1258">
        <v>28.580200000000001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  <c r="Z1258" s="14" t="s">
        <v>17</v>
      </c>
      <c r="AA1258" s="14" t="s">
        <v>17</v>
      </c>
      <c r="AB1258" s="14" t="s">
        <v>17</v>
      </c>
      <c r="AC1258" s="14" t="s">
        <v>17</v>
      </c>
      <c r="AD1258" s="14" t="s">
        <v>17</v>
      </c>
      <c r="AE1258" s="14" t="s">
        <v>17</v>
      </c>
    </row>
    <row r="1259" spans="1:31">
      <c r="A1259" t="s">
        <v>109</v>
      </c>
      <c r="B1259" t="s">
        <v>92</v>
      </c>
      <c r="C1259" s="216">
        <v>34254</v>
      </c>
      <c r="D1259" s="216" t="s">
        <v>223</v>
      </c>
      <c r="E1259">
        <v>1994</v>
      </c>
      <c r="F1259">
        <v>2</v>
      </c>
      <c r="G1259">
        <v>9</v>
      </c>
      <c r="H1259">
        <v>33.722700000000003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  <c r="Z1259" s="14" t="s">
        <v>17</v>
      </c>
      <c r="AA1259" s="14" t="s">
        <v>17</v>
      </c>
      <c r="AB1259" s="14" t="s">
        <v>17</v>
      </c>
      <c r="AC1259" s="14" t="s">
        <v>17</v>
      </c>
      <c r="AD1259" s="14" t="s">
        <v>17</v>
      </c>
      <c r="AE1259" s="14" t="s">
        <v>17</v>
      </c>
    </row>
    <row r="1260" spans="1:31">
      <c r="A1260" t="s">
        <v>109</v>
      </c>
      <c r="B1260" t="s">
        <v>92</v>
      </c>
      <c r="C1260" s="216">
        <v>34254</v>
      </c>
      <c r="D1260" s="216" t="s">
        <v>223</v>
      </c>
      <c r="E1260">
        <v>1994</v>
      </c>
      <c r="F1260">
        <v>2</v>
      </c>
      <c r="G1260">
        <v>10</v>
      </c>
      <c r="H1260">
        <v>27.793700000000001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  <c r="Z1260" s="14" t="s">
        <v>17</v>
      </c>
      <c r="AA1260" s="14" t="s">
        <v>17</v>
      </c>
      <c r="AB1260" s="14" t="s">
        <v>17</v>
      </c>
      <c r="AC1260" s="14" t="s">
        <v>17</v>
      </c>
      <c r="AD1260" s="14" t="s">
        <v>17</v>
      </c>
      <c r="AE1260" s="14" t="s">
        <v>17</v>
      </c>
    </row>
    <row r="1261" spans="1:31">
      <c r="A1261" t="s">
        <v>109</v>
      </c>
      <c r="B1261" t="s">
        <v>92</v>
      </c>
      <c r="C1261" s="216">
        <v>34254</v>
      </c>
      <c r="D1261" s="216" t="s">
        <v>223</v>
      </c>
      <c r="E1261">
        <v>1994</v>
      </c>
      <c r="F1261">
        <v>2</v>
      </c>
      <c r="G1261">
        <v>11</v>
      </c>
      <c r="H1261">
        <v>30.746099999999998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  <c r="Z1261" s="14" t="s">
        <v>17</v>
      </c>
      <c r="AA1261" s="14" t="s">
        <v>17</v>
      </c>
      <c r="AB1261" s="14" t="s">
        <v>17</v>
      </c>
      <c r="AC1261" s="14" t="s">
        <v>17</v>
      </c>
      <c r="AD1261" s="14" t="s">
        <v>17</v>
      </c>
      <c r="AE1261" s="14" t="s">
        <v>17</v>
      </c>
    </row>
    <row r="1262" spans="1:31">
      <c r="A1262" t="s">
        <v>109</v>
      </c>
      <c r="B1262" t="s">
        <v>92</v>
      </c>
      <c r="C1262" s="216">
        <v>34254</v>
      </c>
      <c r="D1262" s="216" t="s">
        <v>223</v>
      </c>
      <c r="E1262">
        <v>1994</v>
      </c>
      <c r="F1262">
        <v>2</v>
      </c>
      <c r="G1262">
        <v>12</v>
      </c>
      <c r="H1262">
        <v>39.458100000000002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  <c r="Z1262" s="14" t="s">
        <v>17</v>
      </c>
      <c r="AA1262" s="14" t="s">
        <v>17</v>
      </c>
      <c r="AB1262" s="14" t="s">
        <v>17</v>
      </c>
      <c r="AC1262" s="14" t="s">
        <v>17</v>
      </c>
      <c r="AD1262" s="14" t="s">
        <v>17</v>
      </c>
      <c r="AE1262" s="14" t="s">
        <v>17</v>
      </c>
    </row>
    <row r="1263" spans="1:31">
      <c r="A1263" t="s">
        <v>109</v>
      </c>
      <c r="B1263" t="s">
        <v>92</v>
      </c>
      <c r="C1263" s="216">
        <v>34254</v>
      </c>
      <c r="D1263" s="216" t="s">
        <v>223</v>
      </c>
      <c r="E1263">
        <v>1994</v>
      </c>
      <c r="F1263">
        <v>2</v>
      </c>
      <c r="G1263">
        <v>13</v>
      </c>
      <c r="H1263">
        <v>42.495199999999997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  <c r="Z1263" s="14" t="s">
        <v>17</v>
      </c>
      <c r="AA1263" s="14" t="s">
        <v>17</v>
      </c>
      <c r="AB1263" s="14" t="s">
        <v>17</v>
      </c>
      <c r="AC1263" s="14" t="s">
        <v>17</v>
      </c>
      <c r="AD1263" s="14" t="s">
        <v>17</v>
      </c>
      <c r="AE1263" s="14" t="s">
        <v>17</v>
      </c>
    </row>
    <row r="1264" spans="1:31">
      <c r="A1264" t="s">
        <v>109</v>
      </c>
      <c r="B1264" t="s">
        <v>92</v>
      </c>
      <c r="C1264" s="216">
        <v>34254</v>
      </c>
      <c r="D1264" s="216" t="s">
        <v>223</v>
      </c>
      <c r="E1264">
        <v>1994</v>
      </c>
      <c r="F1264">
        <v>2</v>
      </c>
      <c r="G1264">
        <v>14</v>
      </c>
      <c r="H1264">
        <v>42.083799999999997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  <c r="Z1264" s="14" t="s">
        <v>17</v>
      </c>
      <c r="AA1264" s="14" t="s">
        <v>17</v>
      </c>
      <c r="AB1264" s="14" t="s">
        <v>17</v>
      </c>
      <c r="AC1264" s="14" t="s">
        <v>17</v>
      </c>
      <c r="AD1264" s="14" t="s">
        <v>17</v>
      </c>
      <c r="AE1264" s="14" t="s">
        <v>17</v>
      </c>
    </row>
    <row r="1265" spans="1:31">
      <c r="A1265" t="s">
        <v>109</v>
      </c>
      <c r="B1265" t="s">
        <v>92</v>
      </c>
      <c r="C1265" s="216">
        <v>34254</v>
      </c>
      <c r="D1265" s="216" t="s">
        <v>223</v>
      </c>
      <c r="E1265">
        <v>1994</v>
      </c>
      <c r="F1265">
        <v>3</v>
      </c>
      <c r="G1265">
        <v>1</v>
      </c>
      <c r="H1265">
        <v>12.2331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  <c r="Z1265" s="14" t="s">
        <v>17</v>
      </c>
      <c r="AA1265" s="14" t="s">
        <v>17</v>
      </c>
      <c r="AB1265" s="14" t="s">
        <v>17</v>
      </c>
      <c r="AC1265" s="14" t="s">
        <v>17</v>
      </c>
      <c r="AD1265" s="14" t="s">
        <v>17</v>
      </c>
      <c r="AE1265" s="14" t="s">
        <v>17</v>
      </c>
    </row>
    <row r="1266" spans="1:31">
      <c r="A1266" t="s">
        <v>109</v>
      </c>
      <c r="B1266" t="s">
        <v>92</v>
      </c>
      <c r="C1266" s="216">
        <v>34254</v>
      </c>
      <c r="D1266" s="216" t="s">
        <v>223</v>
      </c>
      <c r="E1266">
        <v>1994</v>
      </c>
      <c r="F1266">
        <v>3</v>
      </c>
      <c r="G1266">
        <v>2</v>
      </c>
      <c r="H1266">
        <v>10.418100000000001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  <c r="Z1266" s="14" t="s">
        <v>17</v>
      </c>
      <c r="AA1266" s="14" t="s">
        <v>17</v>
      </c>
      <c r="AB1266" s="14" t="s">
        <v>17</v>
      </c>
      <c r="AC1266" s="14" t="s">
        <v>17</v>
      </c>
      <c r="AD1266" s="14" t="s">
        <v>17</v>
      </c>
      <c r="AE1266" s="14" t="s">
        <v>17</v>
      </c>
    </row>
    <row r="1267" spans="1:31">
      <c r="A1267" t="s">
        <v>109</v>
      </c>
      <c r="B1267" t="s">
        <v>92</v>
      </c>
      <c r="C1267" s="216">
        <v>34254</v>
      </c>
      <c r="D1267" s="216" t="s">
        <v>223</v>
      </c>
      <c r="E1267">
        <v>1994</v>
      </c>
      <c r="F1267">
        <v>3</v>
      </c>
      <c r="G1267">
        <v>3</v>
      </c>
      <c r="H1267">
        <v>18.924399999999999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  <c r="Z1267" s="14" t="s">
        <v>17</v>
      </c>
      <c r="AA1267" s="14" t="s">
        <v>17</v>
      </c>
      <c r="AB1267" s="14" t="s">
        <v>17</v>
      </c>
      <c r="AC1267" s="14" t="s">
        <v>17</v>
      </c>
      <c r="AD1267" s="14" t="s">
        <v>17</v>
      </c>
      <c r="AE1267" s="14" t="s">
        <v>17</v>
      </c>
    </row>
    <row r="1268" spans="1:31">
      <c r="A1268" t="s">
        <v>109</v>
      </c>
      <c r="B1268" t="s">
        <v>92</v>
      </c>
      <c r="C1268" s="216">
        <v>34254</v>
      </c>
      <c r="D1268" s="216" t="s">
        <v>223</v>
      </c>
      <c r="E1268">
        <v>1994</v>
      </c>
      <c r="F1268">
        <v>3</v>
      </c>
      <c r="G1268">
        <v>4</v>
      </c>
      <c r="H1268">
        <v>31.0365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  <c r="Z1268" s="14" t="s">
        <v>17</v>
      </c>
      <c r="AA1268" s="14" t="s">
        <v>17</v>
      </c>
      <c r="AB1268" s="14" t="s">
        <v>17</v>
      </c>
      <c r="AC1268" s="14" t="s">
        <v>17</v>
      </c>
      <c r="AD1268" s="14" t="s">
        <v>17</v>
      </c>
      <c r="AE1268" s="14" t="s">
        <v>17</v>
      </c>
    </row>
    <row r="1269" spans="1:31">
      <c r="A1269" t="s">
        <v>109</v>
      </c>
      <c r="B1269" t="s">
        <v>92</v>
      </c>
      <c r="C1269" s="216">
        <v>34254</v>
      </c>
      <c r="D1269" s="216" t="s">
        <v>223</v>
      </c>
      <c r="E1269">
        <v>1994</v>
      </c>
      <c r="F1269">
        <v>3</v>
      </c>
      <c r="G1269">
        <v>5</v>
      </c>
      <c r="H1269">
        <v>32.125500000000002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  <c r="Z1269" s="14" t="s">
        <v>17</v>
      </c>
      <c r="AA1269" s="14" t="s">
        <v>17</v>
      </c>
      <c r="AB1269" s="14" t="s">
        <v>17</v>
      </c>
      <c r="AC1269" s="14" t="s">
        <v>17</v>
      </c>
      <c r="AD1269" s="14" t="s">
        <v>17</v>
      </c>
      <c r="AE1269" s="14" t="s">
        <v>17</v>
      </c>
    </row>
    <row r="1270" spans="1:31">
      <c r="A1270" t="s">
        <v>109</v>
      </c>
      <c r="B1270" t="s">
        <v>92</v>
      </c>
      <c r="C1270" s="216">
        <v>34254</v>
      </c>
      <c r="D1270" s="216" t="s">
        <v>223</v>
      </c>
      <c r="E1270">
        <v>1994</v>
      </c>
      <c r="F1270">
        <v>3</v>
      </c>
      <c r="G1270">
        <v>6</v>
      </c>
      <c r="H1270">
        <v>39.591200000000001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  <c r="Z1270" s="14" t="s">
        <v>17</v>
      </c>
      <c r="AA1270" s="14" t="s">
        <v>17</v>
      </c>
      <c r="AB1270" s="14" t="s">
        <v>17</v>
      </c>
      <c r="AC1270" s="14" t="s">
        <v>17</v>
      </c>
      <c r="AD1270" s="14" t="s">
        <v>17</v>
      </c>
      <c r="AE1270" s="14" t="s">
        <v>17</v>
      </c>
    </row>
    <row r="1271" spans="1:31">
      <c r="A1271" t="s">
        <v>109</v>
      </c>
      <c r="B1271" t="s">
        <v>92</v>
      </c>
      <c r="C1271" s="216">
        <v>34254</v>
      </c>
      <c r="D1271" s="216" t="s">
        <v>223</v>
      </c>
      <c r="E1271">
        <v>1994</v>
      </c>
      <c r="F1271">
        <v>3</v>
      </c>
      <c r="G1271">
        <v>7</v>
      </c>
      <c r="H1271">
        <v>40.752800000000001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  <c r="Z1271" s="14" t="s">
        <v>17</v>
      </c>
      <c r="AA1271" s="14" t="s">
        <v>17</v>
      </c>
      <c r="AB1271" s="14" t="s">
        <v>17</v>
      </c>
      <c r="AC1271" s="14" t="s">
        <v>17</v>
      </c>
      <c r="AD1271" s="14" t="s">
        <v>17</v>
      </c>
      <c r="AE1271" s="14" t="s">
        <v>17</v>
      </c>
    </row>
    <row r="1272" spans="1:31">
      <c r="A1272" t="s">
        <v>109</v>
      </c>
      <c r="B1272" t="s">
        <v>92</v>
      </c>
      <c r="C1272" s="216">
        <v>34254</v>
      </c>
      <c r="D1272" s="216" t="s">
        <v>223</v>
      </c>
      <c r="E1272">
        <v>1994</v>
      </c>
      <c r="F1272">
        <v>3</v>
      </c>
      <c r="G1272">
        <v>8</v>
      </c>
      <c r="H1272">
        <v>37.6068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  <c r="Z1272" s="14" t="s">
        <v>17</v>
      </c>
      <c r="AA1272" s="14" t="s">
        <v>17</v>
      </c>
      <c r="AB1272" s="14" t="s">
        <v>17</v>
      </c>
      <c r="AC1272" s="14" t="s">
        <v>17</v>
      </c>
      <c r="AD1272" s="14" t="s">
        <v>17</v>
      </c>
      <c r="AE1272" s="14" t="s">
        <v>17</v>
      </c>
    </row>
    <row r="1273" spans="1:31">
      <c r="A1273" t="s">
        <v>109</v>
      </c>
      <c r="B1273" t="s">
        <v>92</v>
      </c>
      <c r="C1273" s="216">
        <v>34254</v>
      </c>
      <c r="D1273" s="216" t="s">
        <v>223</v>
      </c>
      <c r="E1273">
        <v>1994</v>
      </c>
      <c r="F1273">
        <v>3</v>
      </c>
      <c r="G1273">
        <v>9</v>
      </c>
      <c r="H1273">
        <v>26.535299999999999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  <c r="Z1273" s="14" t="s">
        <v>17</v>
      </c>
      <c r="AA1273" s="14" t="s">
        <v>17</v>
      </c>
      <c r="AB1273" s="14" t="s">
        <v>17</v>
      </c>
      <c r="AC1273" s="14" t="s">
        <v>17</v>
      </c>
      <c r="AD1273" s="14" t="s">
        <v>17</v>
      </c>
      <c r="AE1273" s="14" t="s">
        <v>17</v>
      </c>
    </row>
    <row r="1274" spans="1:31">
      <c r="A1274" t="s">
        <v>109</v>
      </c>
      <c r="B1274" t="s">
        <v>92</v>
      </c>
      <c r="C1274" s="216">
        <v>34254</v>
      </c>
      <c r="D1274" s="216" t="s">
        <v>223</v>
      </c>
      <c r="E1274">
        <v>1994</v>
      </c>
      <c r="F1274">
        <v>3</v>
      </c>
      <c r="G1274">
        <v>10</v>
      </c>
      <c r="H1274">
        <v>33.759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  <c r="Z1274" s="14" t="s">
        <v>17</v>
      </c>
      <c r="AA1274" s="14" t="s">
        <v>17</v>
      </c>
      <c r="AB1274" s="14" t="s">
        <v>17</v>
      </c>
      <c r="AC1274" s="14" t="s">
        <v>17</v>
      </c>
      <c r="AD1274" s="14" t="s">
        <v>17</v>
      </c>
      <c r="AE1274" s="14" t="s">
        <v>17</v>
      </c>
    </row>
    <row r="1275" spans="1:31">
      <c r="A1275" t="s">
        <v>109</v>
      </c>
      <c r="B1275" t="s">
        <v>92</v>
      </c>
      <c r="C1275" s="216">
        <v>34254</v>
      </c>
      <c r="D1275" s="216" t="s">
        <v>223</v>
      </c>
      <c r="E1275">
        <v>1994</v>
      </c>
      <c r="F1275">
        <v>3</v>
      </c>
      <c r="G1275">
        <v>11</v>
      </c>
      <c r="H1275">
        <v>36.977600000000002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  <c r="Z1275" s="14" t="s">
        <v>17</v>
      </c>
      <c r="AA1275" s="14" t="s">
        <v>17</v>
      </c>
      <c r="AB1275" s="14" t="s">
        <v>17</v>
      </c>
      <c r="AC1275" s="14" t="s">
        <v>17</v>
      </c>
      <c r="AD1275" s="14" t="s">
        <v>17</v>
      </c>
      <c r="AE1275" s="14" t="s">
        <v>17</v>
      </c>
    </row>
    <row r="1276" spans="1:31">
      <c r="A1276" t="s">
        <v>109</v>
      </c>
      <c r="B1276" t="s">
        <v>92</v>
      </c>
      <c r="C1276" s="216">
        <v>34254</v>
      </c>
      <c r="D1276" s="216" t="s">
        <v>223</v>
      </c>
      <c r="E1276">
        <v>1994</v>
      </c>
      <c r="F1276">
        <v>3</v>
      </c>
      <c r="G1276">
        <v>12</v>
      </c>
      <c r="H1276">
        <v>28.434999999999999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  <c r="Z1276" s="14" t="s">
        <v>17</v>
      </c>
      <c r="AA1276" s="14" t="s">
        <v>17</v>
      </c>
      <c r="AB1276" s="14" t="s">
        <v>17</v>
      </c>
      <c r="AC1276" s="14" t="s">
        <v>17</v>
      </c>
      <c r="AD1276" s="14" t="s">
        <v>17</v>
      </c>
      <c r="AE1276" s="14" t="s">
        <v>17</v>
      </c>
    </row>
    <row r="1277" spans="1:31">
      <c r="A1277" t="s">
        <v>109</v>
      </c>
      <c r="B1277" t="s">
        <v>92</v>
      </c>
      <c r="C1277" s="216">
        <v>34254</v>
      </c>
      <c r="D1277" s="216" t="s">
        <v>223</v>
      </c>
      <c r="E1277">
        <v>1994</v>
      </c>
      <c r="F1277">
        <v>3</v>
      </c>
      <c r="G1277">
        <v>13</v>
      </c>
      <c r="H1277">
        <v>41.624000000000002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  <c r="Z1277" s="14" t="s">
        <v>17</v>
      </c>
      <c r="AA1277" s="14" t="s">
        <v>17</v>
      </c>
      <c r="AB1277" s="14" t="s">
        <v>17</v>
      </c>
      <c r="AC1277" s="14" t="s">
        <v>17</v>
      </c>
      <c r="AD1277" s="14" t="s">
        <v>17</v>
      </c>
      <c r="AE1277" s="14" t="s">
        <v>17</v>
      </c>
    </row>
    <row r="1278" spans="1:31">
      <c r="A1278" t="s">
        <v>109</v>
      </c>
      <c r="B1278" t="s">
        <v>92</v>
      </c>
      <c r="C1278" s="216">
        <v>34254</v>
      </c>
      <c r="D1278" s="216" t="s">
        <v>223</v>
      </c>
      <c r="E1278">
        <v>1994</v>
      </c>
      <c r="F1278">
        <v>3</v>
      </c>
      <c r="G1278">
        <v>14</v>
      </c>
      <c r="H1278">
        <v>29.2699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  <c r="Z1278" s="14" t="s">
        <v>17</v>
      </c>
      <c r="AA1278" s="14" t="s">
        <v>17</v>
      </c>
      <c r="AB1278" s="14" t="s">
        <v>17</v>
      </c>
      <c r="AC1278" s="14" t="s">
        <v>17</v>
      </c>
      <c r="AD1278" s="14" t="s">
        <v>17</v>
      </c>
      <c r="AE1278" s="14" t="s">
        <v>17</v>
      </c>
    </row>
    <row r="1279" spans="1:31">
      <c r="A1279" t="s">
        <v>109</v>
      </c>
      <c r="B1279" t="s">
        <v>92</v>
      </c>
      <c r="C1279" s="216">
        <v>34254</v>
      </c>
      <c r="D1279" s="216" t="s">
        <v>223</v>
      </c>
      <c r="E1279">
        <v>1994</v>
      </c>
      <c r="F1279">
        <v>4</v>
      </c>
      <c r="G1279">
        <v>1</v>
      </c>
      <c r="H1279">
        <v>12.8744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  <c r="Z1279" s="14" t="s">
        <v>17</v>
      </c>
      <c r="AA1279" s="14" t="s">
        <v>17</v>
      </c>
      <c r="AB1279" s="14" t="s">
        <v>17</v>
      </c>
      <c r="AC1279" s="14" t="s">
        <v>17</v>
      </c>
      <c r="AD1279" s="14" t="s">
        <v>17</v>
      </c>
      <c r="AE1279" s="14" t="s">
        <v>17</v>
      </c>
    </row>
    <row r="1280" spans="1:31">
      <c r="A1280" t="s">
        <v>109</v>
      </c>
      <c r="B1280" t="s">
        <v>92</v>
      </c>
      <c r="C1280" s="216">
        <v>34254</v>
      </c>
      <c r="D1280" s="216" t="s">
        <v>223</v>
      </c>
      <c r="E1280">
        <v>1994</v>
      </c>
      <c r="F1280">
        <v>4</v>
      </c>
      <c r="G1280">
        <v>2</v>
      </c>
      <c r="H1280">
        <v>12.257300000000001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  <c r="Z1280" s="14" t="s">
        <v>17</v>
      </c>
      <c r="AA1280" s="14" t="s">
        <v>17</v>
      </c>
      <c r="AB1280" s="14" t="s">
        <v>17</v>
      </c>
      <c r="AC1280" s="14" t="s">
        <v>17</v>
      </c>
      <c r="AD1280" s="14" t="s">
        <v>17</v>
      </c>
      <c r="AE1280" s="14" t="s">
        <v>17</v>
      </c>
    </row>
    <row r="1281" spans="1:31">
      <c r="A1281" t="s">
        <v>109</v>
      </c>
      <c r="B1281" t="s">
        <v>92</v>
      </c>
      <c r="C1281" s="216">
        <v>34254</v>
      </c>
      <c r="D1281" s="216" t="s">
        <v>223</v>
      </c>
      <c r="E1281">
        <v>1994</v>
      </c>
      <c r="F1281">
        <v>4</v>
      </c>
      <c r="G1281">
        <v>3</v>
      </c>
      <c r="H1281">
        <v>21.610600000000002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  <c r="Z1281" s="14" t="s">
        <v>17</v>
      </c>
      <c r="AA1281" s="14" t="s">
        <v>17</v>
      </c>
      <c r="AB1281" s="14" t="s">
        <v>17</v>
      </c>
      <c r="AC1281" s="14" t="s">
        <v>17</v>
      </c>
      <c r="AD1281" s="14" t="s">
        <v>17</v>
      </c>
      <c r="AE1281" s="14" t="s">
        <v>17</v>
      </c>
    </row>
    <row r="1282" spans="1:31">
      <c r="A1282" t="s">
        <v>109</v>
      </c>
      <c r="B1282" t="s">
        <v>92</v>
      </c>
      <c r="C1282" s="216">
        <v>34254</v>
      </c>
      <c r="D1282" s="216" t="s">
        <v>223</v>
      </c>
      <c r="E1282">
        <v>1994</v>
      </c>
      <c r="F1282">
        <v>4</v>
      </c>
      <c r="G1282">
        <v>4</v>
      </c>
      <c r="H1282">
        <v>23.316700000000001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  <c r="Z1282" s="14" t="s">
        <v>17</v>
      </c>
      <c r="AA1282" s="14" t="s">
        <v>17</v>
      </c>
      <c r="AB1282" s="14" t="s">
        <v>17</v>
      </c>
      <c r="AC1282" s="14" t="s">
        <v>17</v>
      </c>
      <c r="AD1282" s="14" t="s">
        <v>17</v>
      </c>
      <c r="AE1282" s="14" t="s">
        <v>17</v>
      </c>
    </row>
    <row r="1283" spans="1:31">
      <c r="A1283" t="s">
        <v>109</v>
      </c>
      <c r="B1283" t="s">
        <v>92</v>
      </c>
      <c r="C1283" s="216">
        <v>34254</v>
      </c>
      <c r="D1283" s="216" t="s">
        <v>223</v>
      </c>
      <c r="E1283">
        <v>1994</v>
      </c>
      <c r="F1283">
        <v>4</v>
      </c>
      <c r="G1283">
        <v>5</v>
      </c>
      <c r="H1283">
        <v>38.986199999999997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  <c r="Z1283" s="14" t="s">
        <v>17</v>
      </c>
      <c r="AA1283" s="14" t="s">
        <v>17</v>
      </c>
      <c r="AB1283" s="14" t="s">
        <v>17</v>
      </c>
      <c r="AC1283" s="14" t="s">
        <v>17</v>
      </c>
      <c r="AD1283" s="14" t="s">
        <v>17</v>
      </c>
      <c r="AE1283" s="14" t="s">
        <v>17</v>
      </c>
    </row>
    <row r="1284" spans="1:31">
      <c r="A1284" t="s">
        <v>109</v>
      </c>
      <c r="B1284" t="s">
        <v>92</v>
      </c>
      <c r="C1284" s="216">
        <v>34254</v>
      </c>
      <c r="D1284" s="216" t="s">
        <v>223</v>
      </c>
      <c r="E1284">
        <v>1994</v>
      </c>
      <c r="F1284">
        <v>4</v>
      </c>
      <c r="G1284">
        <v>6</v>
      </c>
      <c r="H1284">
        <v>40.994799999999998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  <c r="Z1284" s="14" t="s">
        <v>17</v>
      </c>
      <c r="AA1284" s="14" t="s">
        <v>17</v>
      </c>
      <c r="AB1284" s="14" t="s">
        <v>17</v>
      </c>
      <c r="AC1284" s="14" t="s">
        <v>17</v>
      </c>
      <c r="AD1284" s="14" t="s">
        <v>17</v>
      </c>
      <c r="AE1284" s="14" t="s">
        <v>17</v>
      </c>
    </row>
    <row r="1285" spans="1:31">
      <c r="A1285" t="s">
        <v>109</v>
      </c>
      <c r="B1285" t="s">
        <v>92</v>
      </c>
      <c r="C1285" s="216">
        <v>34254</v>
      </c>
      <c r="D1285" s="216" t="s">
        <v>223</v>
      </c>
      <c r="E1285">
        <v>1994</v>
      </c>
      <c r="F1285">
        <v>4</v>
      </c>
      <c r="G1285">
        <v>7</v>
      </c>
      <c r="H1285">
        <v>47.504600000000003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  <c r="Z1285" s="14" t="s">
        <v>17</v>
      </c>
      <c r="AA1285" s="14" t="s">
        <v>17</v>
      </c>
      <c r="AB1285" s="14" t="s">
        <v>17</v>
      </c>
      <c r="AC1285" s="14" t="s">
        <v>17</v>
      </c>
      <c r="AD1285" s="14" t="s">
        <v>17</v>
      </c>
      <c r="AE1285" s="14" t="s">
        <v>17</v>
      </c>
    </row>
    <row r="1286" spans="1:31">
      <c r="A1286" t="s">
        <v>109</v>
      </c>
      <c r="B1286" t="s">
        <v>92</v>
      </c>
      <c r="C1286" s="216">
        <v>34254</v>
      </c>
      <c r="D1286" s="216" t="s">
        <v>223</v>
      </c>
      <c r="E1286">
        <v>1994</v>
      </c>
      <c r="F1286">
        <v>4</v>
      </c>
      <c r="G1286">
        <v>8</v>
      </c>
      <c r="H1286">
        <v>35.973300000000002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  <c r="Z1286" s="14" t="s">
        <v>17</v>
      </c>
      <c r="AA1286" s="14" t="s">
        <v>17</v>
      </c>
      <c r="AB1286" s="14" t="s">
        <v>17</v>
      </c>
      <c r="AC1286" s="14" t="s">
        <v>17</v>
      </c>
      <c r="AD1286" s="14" t="s">
        <v>17</v>
      </c>
      <c r="AE1286" s="14" t="s">
        <v>17</v>
      </c>
    </row>
    <row r="1287" spans="1:31">
      <c r="A1287" t="s">
        <v>109</v>
      </c>
      <c r="B1287" t="s">
        <v>92</v>
      </c>
      <c r="C1287" s="216">
        <v>34254</v>
      </c>
      <c r="D1287" s="216" t="s">
        <v>223</v>
      </c>
      <c r="E1287">
        <v>1994</v>
      </c>
      <c r="F1287">
        <v>4</v>
      </c>
      <c r="G1287">
        <v>9</v>
      </c>
      <c r="H1287">
        <v>34.521299999999997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  <c r="Z1287" s="14" t="s">
        <v>17</v>
      </c>
      <c r="AA1287" s="14" t="s">
        <v>17</v>
      </c>
      <c r="AB1287" s="14" t="s">
        <v>17</v>
      </c>
      <c r="AC1287" s="14" t="s">
        <v>17</v>
      </c>
      <c r="AD1287" s="14" t="s">
        <v>17</v>
      </c>
      <c r="AE1287" s="14" t="s">
        <v>17</v>
      </c>
    </row>
    <row r="1288" spans="1:31">
      <c r="A1288" t="s">
        <v>109</v>
      </c>
      <c r="B1288" t="s">
        <v>92</v>
      </c>
      <c r="C1288" s="216">
        <v>34254</v>
      </c>
      <c r="D1288" s="216" t="s">
        <v>223</v>
      </c>
      <c r="E1288">
        <v>1994</v>
      </c>
      <c r="F1288">
        <v>4</v>
      </c>
      <c r="G1288">
        <v>10</v>
      </c>
      <c r="H1288">
        <v>31.3995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  <c r="Z1288" s="14" t="s">
        <v>17</v>
      </c>
      <c r="AA1288" s="14" t="s">
        <v>17</v>
      </c>
      <c r="AB1288" s="14" t="s">
        <v>17</v>
      </c>
      <c r="AC1288" s="14" t="s">
        <v>17</v>
      </c>
      <c r="AD1288" s="14" t="s">
        <v>17</v>
      </c>
      <c r="AE1288" s="14" t="s">
        <v>17</v>
      </c>
    </row>
    <row r="1289" spans="1:31">
      <c r="A1289" t="s">
        <v>109</v>
      </c>
      <c r="B1289" t="s">
        <v>92</v>
      </c>
      <c r="C1289" s="216">
        <v>34254</v>
      </c>
      <c r="D1289" s="216" t="s">
        <v>223</v>
      </c>
      <c r="E1289">
        <v>1994</v>
      </c>
      <c r="F1289">
        <v>4</v>
      </c>
      <c r="G1289">
        <v>11</v>
      </c>
      <c r="H1289">
        <v>33.154000000000003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  <c r="Z1289" s="14" t="s">
        <v>17</v>
      </c>
      <c r="AA1289" s="14" t="s">
        <v>17</v>
      </c>
      <c r="AB1289" s="14" t="s">
        <v>17</v>
      </c>
      <c r="AC1289" s="14" t="s">
        <v>17</v>
      </c>
      <c r="AD1289" s="14" t="s">
        <v>17</v>
      </c>
      <c r="AE1289" s="14" t="s">
        <v>17</v>
      </c>
    </row>
    <row r="1290" spans="1:31">
      <c r="A1290" t="s">
        <v>109</v>
      </c>
      <c r="B1290" t="s">
        <v>92</v>
      </c>
      <c r="C1290" s="216">
        <v>34254</v>
      </c>
      <c r="D1290" s="216" t="s">
        <v>223</v>
      </c>
      <c r="E1290">
        <v>1994</v>
      </c>
      <c r="F1290">
        <v>4</v>
      </c>
      <c r="G1290">
        <v>12</v>
      </c>
      <c r="H1290">
        <v>32.137599999999999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  <c r="Z1290" s="14" t="s">
        <v>17</v>
      </c>
      <c r="AA1290" s="14" t="s">
        <v>17</v>
      </c>
      <c r="AB1290" s="14" t="s">
        <v>17</v>
      </c>
      <c r="AC1290" s="14" t="s">
        <v>17</v>
      </c>
      <c r="AD1290" s="14" t="s">
        <v>17</v>
      </c>
      <c r="AE1290" s="14" t="s">
        <v>17</v>
      </c>
    </row>
    <row r="1291" spans="1:31">
      <c r="A1291" t="s">
        <v>109</v>
      </c>
      <c r="B1291" t="s">
        <v>92</v>
      </c>
      <c r="C1291" s="216">
        <v>34254</v>
      </c>
      <c r="D1291" s="216" t="s">
        <v>223</v>
      </c>
      <c r="E1291">
        <v>1994</v>
      </c>
      <c r="F1291">
        <v>4</v>
      </c>
      <c r="G1291">
        <v>13</v>
      </c>
      <c r="H1291">
        <v>39.567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  <c r="Z1291" s="14" t="s">
        <v>17</v>
      </c>
      <c r="AA1291" s="14" t="s">
        <v>17</v>
      </c>
      <c r="AB1291" s="14" t="s">
        <v>17</v>
      </c>
      <c r="AC1291" s="14" t="s">
        <v>17</v>
      </c>
      <c r="AD1291" s="14" t="s">
        <v>17</v>
      </c>
      <c r="AE1291" s="14" t="s">
        <v>17</v>
      </c>
    </row>
    <row r="1292" spans="1:31">
      <c r="A1292" t="s">
        <v>109</v>
      </c>
      <c r="B1292" t="s">
        <v>92</v>
      </c>
      <c r="C1292" s="216">
        <v>34254</v>
      </c>
      <c r="D1292" s="216" t="s">
        <v>223</v>
      </c>
      <c r="E1292">
        <v>1994</v>
      </c>
      <c r="F1292">
        <v>4</v>
      </c>
      <c r="G1292">
        <v>14</v>
      </c>
      <c r="H1292">
        <v>35.017400000000002</v>
      </c>
      <c r="I1292" t="s">
        <v>17</v>
      </c>
      <c r="J1292" s="14" t="s">
        <v>17</v>
      </c>
      <c r="K1292" s="14" t="s">
        <v>17</v>
      </c>
      <c r="L1292" s="14" t="s">
        <v>17</v>
      </c>
      <c r="M1292" s="14" t="s">
        <v>17</v>
      </c>
      <c r="N1292" s="14" t="s">
        <v>17</v>
      </c>
      <c r="O1292" s="14" t="s">
        <v>17</v>
      </c>
      <c r="P1292" s="14" t="s">
        <v>17</v>
      </c>
      <c r="Q1292" s="14" t="s">
        <v>17</v>
      </c>
      <c r="R1292" s="14" t="s">
        <v>17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Z1292" s="14" t="s">
        <v>17</v>
      </c>
      <c r="AA1292" s="14" t="s">
        <v>17</v>
      </c>
      <c r="AB1292" s="14" t="s">
        <v>17</v>
      </c>
      <c r="AC1292" s="14" t="s">
        <v>17</v>
      </c>
      <c r="AD1292" s="14" t="s">
        <v>17</v>
      </c>
      <c r="AE1292" s="14" t="s">
        <v>17</v>
      </c>
    </row>
    <row r="1293" spans="1:31">
      <c r="A1293" t="s">
        <v>109</v>
      </c>
      <c r="B1293" t="s">
        <v>93</v>
      </c>
      <c r="C1293" s="216">
        <v>34635</v>
      </c>
      <c r="D1293" s="216">
        <v>34869</v>
      </c>
      <c r="E1293">
        <v>1995</v>
      </c>
      <c r="F1293">
        <v>1</v>
      </c>
      <c r="G1293">
        <v>1</v>
      </c>
      <c r="H1293">
        <v>26.595013500000004</v>
      </c>
      <c r="I1293" t="s">
        <v>17</v>
      </c>
      <c r="J1293" s="14" t="s">
        <v>17</v>
      </c>
      <c r="K1293" s="14" t="s">
        <v>17</v>
      </c>
      <c r="L1293" s="14">
        <v>5.74</v>
      </c>
      <c r="M1293" s="14">
        <v>2.06</v>
      </c>
      <c r="N1293" s="14">
        <v>43.646000000000001</v>
      </c>
      <c r="O1293" s="14">
        <v>360</v>
      </c>
      <c r="P1293" s="14">
        <v>0.105131</v>
      </c>
      <c r="Q1293" s="14">
        <v>1.106803</v>
      </c>
      <c r="R1293" s="14">
        <v>1032.2670361445785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Z1293" s="14" t="s">
        <v>17</v>
      </c>
      <c r="AA1293" s="14" t="s">
        <v>17</v>
      </c>
      <c r="AB1293" s="14" t="s">
        <v>17</v>
      </c>
      <c r="AC1293" s="14" t="s">
        <v>17</v>
      </c>
      <c r="AD1293" s="14" t="s">
        <v>17</v>
      </c>
      <c r="AE1293" s="14" t="s">
        <v>17</v>
      </c>
    </row>
    <row r="1294" spans="1:31">
      <c r="A1294" t="s">
        <v>109</v>
      </c>
      <c r="B1294" t="s">
        <v>93</v>
      </c>
      <c r="C1294" s="216">
        <v>34635</v>
      </c>
      <c r="D1294" s="216">
        <v>34869</v>
      </c>
      <c r="E1294">
        <v>1995</v>
      </c>
      <c r="F1294">
        <v>1</v>
      </c>
      <c r="G1294">
        <v>2</v>
      </c>
      <c r="H1294">
        <v>29.36143375</v>
      </c>
      <c r="I1294" t="s">
        <v>17</v>
      </c>
      <c r="J1294" s="14" t="s">
        <v>17</v>
      </c>
      <c r="K1294" s="14" t="s">
        <v>17</v>
      </c>
      <c r="L1294" s="14">
        <v>6.03</v>
      </c>
      <c r="M1294" s="14">
        <v>2.0350000000000001</v>
      </c>
      <c r="N1294" s="14">
        <v>32.720999999999997</v>
      </c>
      <c r="O1294" s="14">
        <v>380</v>
      </c>
      <c r="P1294" s="159">
        <v>9.8699999999999996E-2</v>
      </c>
      <c r="Q1294" s="14">
        <v>1.0355829999999999</v>
      </c>
      <c r="R1294" s="14">
        <v>933.6804489795918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Z1294" s="14" t="s">
        <v>17</v>
      </c>
      <c r="AA1294" s="14" t="s">
        <v>17</v>
      </c>
      <c r="AB1294" s="14" t="s">
        <v>17</v>
      </c>
      <c r="AC1294" s="14" t="s">
        <v>17</v>
      </c>
      <c r="AD1294" s="14" t="s">
        <v>17</v>
      </c>
      <c r="AE1294" s="14" t="s">
        <v>17</v>
      </c>
    </row>
    <row r="1295" spans="1:31">
      <c r="A1295" t="s">
        <v>109</v>
      </c>
      <c r="B1295" t="s">
        <v>93</v>
      </c>
      <c r="C1295" s="216">
        <v>34635</v>
      </c>
      <c r="D1295" s="216">
        <v>34869</v>
      </c>
      <c r="E1295">
        <v>1995</v>
      </c>
      <c r="F1295">
        <v>1</v>
      </c>
      <c r="G1295">
        <v>3</v>
      </c>
      <c r="H1295">
        <v>28.747487999999997</v>
      </c>
      <c r="I1295" t="s">
        <v>17</v>
      </c>
      <c r="J1295" s="14" t="s">
        <v>17</v>
      </c>
      <c r="K1295" s="14" t="s">
        <v>17</v>
      </c>
      <c r="L1295" s="14">
        <v>6.29</v>
      </c>
      <c r="M1295" s="14">
        <v>2.29</v>
      </c>
      <c r="N1295" s="14">
        <v>70.900999999999996</v>
      </c>
      <c r="O1295" s="14">
        <v>390</v>
      </c>
      <c r="P1295" s="159">
        <v>9.7799999999999998E-2</v>
      </c>
      <c r="Q1295" s="14">
        <v>1.0939000000000001</v>
      </c>
      <c r="R1295" s="14">
        <v>1232.056274678112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Z1295" s="14" t="s">
        <v>17</v>
      </c>
      <c r="AA1295" s="14" t="s">
        <v>17</v>
      </c>
      <c r="AB1295" s="14" t="s">
        <v>17</v>
      </c>
      <c r="AC1295" s="14" t="s">
        <v>17</v>
      </c>
      <c r="AD1295" s="14" t="s">
        <v>17</v>
      </c>
      <c r="AE1295" s="14" t="s">
        <v>17</v>
      </c>
    </row>
    <row r="1296" spans="1:31">
      <c r="A1296" t="s">
        <v>109</v>
      </c>
      <c r="B1296" t="s">
        <v>93</v>
      </c>
      <c r="C1296" s="216">
        <v>34635</v>
      </c>
      <c r="D1296" s="216">
        <v>34869</v>
      </c>
      <c r="E1296">
        <v>1995</v>
      </c>
      <c r="F1296">
        <v>1</v>
      </c>
      <c r="G1296">
        <v>4</v>
      </c>
      <c r="H1296">
        <v>27.9186765</v>
      </c>
      <c r="I1296" t="s">
        <v>17</v>
      </c>
      <c r="J1296" s="14" t="s">
        <v>17</v>
      </c>
      <c r="K1296" s="14" t="s">
        <v>17</v>
      </c>
      <c r="L1296" s="14">
        <v>6.24</v>
      </c>
      <c r="M1296" s="14">
        <v>3.3580000000000001</v>
      </c>
      <c r="N1296" s="14">
        <v>59.860999999999997</v>
      </c>
      <c r="O1296" s="14">
        <v>450</v>
      </c>
      <c r="P1296" s="14">
        <v>9.3717999999999996E-2</v>
      </c>
      <c r="Q1296" s="14">
        <v>1.0204759999999999</v>
      </c>
      <c r="R1296" s="14">
        <v>1423.632409470752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Z1296" s="14" t="s">
        <v>17</v>
      </c>
      <c r="AA1296" s="14" t="s">
        <v>17</v>
      </c>
      <c r="AB1296" s="14" t="s">
        <v>17</v>
      </c>
      <c r="AC1296" s="14" t="s">
        <v>17</v>
      </c>
      <c r="AD1296" s="14" t="s">
        <v>17</v>
      </c>
      <c r="AE1296" s="14" t="s">
        <v>17</v>
      </c>
    </row>
    <row r="1297" spans="1:31">
      <c r="A1297" t="s">
        <v>109</v>
      </c>
      <c r="B1297" t="s">
        <v>93</v>
      </c>
      <c r="C1297" s="216">
        <v>34635</v>
      </c>
      <c r="D1297" s="216">
        <v>34869</v>
      </c>
      <c r="E1297">
        <v>1995</v>
      </c>
      <c r="F1297">
        <v>1</v>
      </c>
      <c r="G1297">
        <v>5</v>
      </c>
      <c r="H1297">
        <v>40.168128000000003</v>
      </c>
      <c r="I1297" t="s">
        <v>17</v>
      </c>
      <c r="J1297" s="14" t="s">
        <v>17</v>
      </c>
      <c r="K1297" s="14" t="s">
        <v>17</v>
      </c>
      <c r="L1297" s="14">
        <v>5.65</v>
      </c>
      <c r="M1297" s="14">
        <v>6.7050000000000001</v>
      </c>
      <c r="N1297" s="14">
        <v>75.156000000000006</v>
      </c>
      <c r="O1297" s="14">
        <v>440</v>
      </c>
      <c r="P1297" s="14">
        <v>0.10395699999999999</v>
      </c>
      <c r="Q1297" s="14">
        <v>1.1532910000000001</v>
      </c>
      <c r="R1297" s="14">
        <v>2134.3774137931036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Z1297" s="14" t="s">
        <v>17</v>
      </c>
      <c r="AA1297" s="14" t="s">
        <v>17</v>
      </c>
      <c r="AB1297" s="14" t="s">
        <v>17</v>
      </c>
      <c r="AC1297" s="14" t="s">
        <v>17</v>
      </c>
      <c r="AD1297" s="14" t="s">
        <v>17</v>
      </c>
      <c r="AE1297" s="14" t="s">
        <v>17</v>
      </c>
    </row>
    <row r="1298" spans="1:31">
      <c r="A1298" t="s">
        <v>109</v>
      </c>
      <c r="B1298" t="s">
        <v>93</v>
      </c>
      <c r="C1298" s="216">
        <v>34635</v>
      </c>
      <c r="D1298" s="216">
        <v>34869</v>
      </c>
      <c r="E1298">
        <v>1995</v>
      </c>
      <c r="F1298">
        <v>1</v>
      </c>
      <c r="G1298">
        <v>6</v>
      </c>
      <c r="H1298">
        <v>36.663610500000004</v>
      </c>
      <c r="I1298" t="s">
        <v>17</v>
      </c>
      <c r="J1298" s="14" t="s">
        <v>17</v>
      </c>
      <c r="K1298" s="14" t="s">
        <v>17</v>
      </c>
      <c r="L1298" s="14">
        <v>5.88</v>
      </c>
      <c r="M1298" s="14">
        <v>3.2410000000000001</v>
      </c>
      <c r="N1298" s="14">
        <v>37.780999999999999</v>
      </c>
      <c r="O1298" s="14">
        <v>340</v>
      </c>
      <c r="P1298" s="14">
        <v>0.104214</v>
      </c>
      <c r="Q1298" s="14">
        <v>1.0481529999999999</v>
      </c>
      <c r="R1298" s="14">
        <v>1945.380130434783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Z1298" s="14" t="s">
        <v>17</v>
      </c>
      <c r="AA1298" s="14" t="s">
        <v>17</v>
      </c>
      <c r="AB1298" s="14" t="s">
        <v>17</v>
      </c>
      <c r="AC1298" s="14" t="s">
        <v>17</v>
      </c>
      <c r="AD1298" s="14" t="s">
        <v>17</v>
      </c>
      <c r="AE1298" s="14" t="s">
        <v>17</v>
      </c>
    </row>
    <row r="1299" spans="1:31">
      <c r="A1299" t="s">
        <v>109</v>
      </c>
      <c r="B1299" t="s">
        <v>93</v>
      </c>
      <c r="C1299" s="216">
        <v>34635</v>
      </c>
      <c r="D1299" s="216">
        <v>34869</v>
      </c>
      <c r="E1299">
        <v>1995</v>
      </c>
      <c r="F1299">
        <v>1</v>
      </c>
      <c r="G1299">
        <v>7</v>
      </c>
      <c r="H1299">
        <v>46.533623125000005</v>
      </c>
      <c r="I1299" t="s">
        <v>17</v>
      </c>
      <c r="J1299" s="14" t="s">
        <v>17</v>
      </c>
      <c r="K1299" s="14" t="s">
        <v>17</v>
      </c>
      <c r="L1299" s="14">
        <v>5.56</v>
      </c>
      <c r="M1299" s="14">
        <v>5.8550000000000004</v>
      </c>
      <c r="N1299" s="14">
        <v>72.855999999999995</v>
      </c>
      <c r="O1299" s="14">
        <v>440</v>
      </c>
      <c r="P1299" s="14">
        <v>0.107155</v>
      </c>
      <c r="Q1299" s="14">
        <v>1.108088</v>
      </c>
      <c r="R1299" s="14">
        <v>1409.9420689655176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Z1299" s="14" t="s">
        <v>17</v>
      </c>
      <c r="AA1299" s="14" t="s">
        <v>17</v>
      </c>
      <c r="AB1299" s="14" t="s">
        <v>17</v>
      </c>
      <c r="AC1299" s="14" t="s">
        <v>17</v>
      </c>
      <c r="AD1299" s="14" t="s">
        <v>17</v>
      </c>
      <c r="AE1299" s="14" t="s">
        <v>17</v>
      </c>
    </row>
    <row r="1300" spans="1:31">
      <c r="A1300" t="s">
        <v>109</v>
      </c>
      <c r="B1300" t="s">
        <v>93</v>
      </c>
      <c r="C1300" s="216">
        <v>34635</v>
      </c>
      <c r="D1300" s="216">
        <v>34869</v>
      </c>
      <c r="E1300">
        <v>1995</v>
      </c>
      <c r="F1300">
        <v>1</v>
      </c>
      <c r="G1300">
        <v>8</v>
      </c>
      <c r="H1300">
        <v>30.667007249999997</v>
      </c>
      <c r="I1300" t="s">
        <v>17</v>
      </c>
      <c r="J1300" s="14" t="s">
        <v>17</v>
      </c>
      <c r="K1300" s="14" t="s">
        <v>17</v>
      </c>
      <c r="L1300" s="14">
        <v>5.62</v>
      </c>
      <c r="M1300" s="14">
        <v>4.335</v>
      </c>
      <c r="N1300" s="14">
        <v>29.155999999999999</v>
      </c>
      <c r="O1300" s="14">
        <v>440</v>
      </c>
      <c r="P1300" s="14">
        <v>0.100524</v>
      </c>
      <c r="Q1300" s="14">
        <v>1.048446</v>
      </c>
      <c r="R1300" s="14">
        <v>532.17344680851068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Z1300" s="14" t="s">
        <v>17</v>
      </c>
      <c r="AA1300" s="14" t="s">
        <v>17</v>
      </c>
      <c r="AB1300" s="14" t="s">
        <v>17</v>
      </c>
      <c r="AC1300" s="14" t="s">
        <v>17</v>
      </c>
      <c r="AD1300" s="14" t="s">
        <v>17</v>
      </c>
      <c r="AE1300" s="14" t="s">
        <v>17</v>
      </c>
    </row>
    <row r="1301" spans="1:31">
      <c r="A1301" t="s">
        <v>109</v>
      </c>
      <c r="B1301" t="s">
        <v>93</v>
      </c>
      <c r="C1301" s="216">
        <v>34635</v>
      </c>
      <c r="D1301" s="216">
        <v>34869</v>
      </c>
      <c r="E1301">
        <v>1995</v>
      </c>
      <c r="F1301">
        <v>1</v>
      </c>
      <c r="G1301">
        <v>9</v>
      </c>
      <c r="H1301">
        <v>38.602860999999997</v>
      </c>
      <c r="I1301" t="s">
        <v>17</v>
      </c>
      <c r="J1301" s="14" t="s">
        <v>17</v>
      </c>
      <c r="K1301" s="14" t="s">
        <v>17</v>
      </c>
      <c r="L1301" s="14">
        <v>5.75</v>
      </c>
      <c r="M1301" s="14">
        <v>3.141</v>
      </c>
      <c r="N1301" s="14">
        <v>64.691000000000003</v>
      </c>
      <c r="O1301" s="14">
        <v>470</v>
      </c>
      <c r="P1301" s="14">
        <v>0.102059</v>
      </c>
      <c r="Q1301" s="14">
        <v>1.090997</v>
      </c>
      <c r="R1301" s="14">
        <v>2335.0882499999993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Z1301" s="14" t="s">
        <v>17</v>
      </c>
      <c r="AA1301" s="14" t="s">
        <v>17</v>
      </c>
      <c r="AB1301" s="14" t="s">
        <v>17</v>
      </c>
      <c r="AC1301" s="14" t="s">
        <v>17</v>
      </c>
      <c r="AD1301" s="14" t="s">
        <v>17</v>
      </c>
      <c r="AE1301" s="14" t="s">
        <v>17</v>
      </c>
    </row>
    <row r="1302" spans="1:31">
      <c r="A1302" t="s">
        <v>109</v>
      </c>
      <c r="B1302" t="s">
        <v>93</v>
      </c>
      <c r="C1302" s="216">
        <v>34635</v>
      </c>
      <c r="D1302" s="216">
        <v>34869</v>
      </c>
      <c r="E1302">
        <v>1995</v>
      </c>
      <c r="F1302">
        <v>1</v>
      </c>
      <c r="G1302">
        <v>10</v>
      </c>
      <c r="H1302">
        <v>38.024360000000001</v>
      </c>
      <c r="I1302" t="s">
        <v>17</v>
      </c>
      <c r="J1302" s="14" t="s">
        <v>17</v>
      </c>
      <c r="K1302" s="14" t="s">
        <v>17</v>
      </c>
      <c r="L1302" s="14">
        <v>5.82</v>
      </c>
      <c r="M1302" s="14">
        <v>2.8940000000000001</v>
      </c>
      <c r="N1302" s="14">
        <v>87.116</v>
      </c>
      <c r="O1302" s="14">
        <v>480</v>
      </c>
      <c r="P1302" s="14">
        <v>9.9215999999999999E-2</v>
      </c>
      <c r="Q1302" s="14">
        <v>1.103796</v>
      </c>
      <c r="R1302" s="14">
        <v>2082.8741774744035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Z1302" s="14" t="s">
        <v>17</v>
      </c>
      <c r="AA1302" s="14" t="s">
        <v>17</v>
      </c>
      <c r="AB1302" s="14" t="s">
        <v>17</v>
      </c>
      <c r="AC1302" s="14" t="s">
        <v>17</v>
      </c>
      <c r="AD1302" s="14" t="s">
        <v>17</v>
      </c>
      <c r="AE1302" s="14" t="s">
        <v>17</v>
      </c>
    </row>
    <row r="1303" spans="1:31">
      <c r="A1303" t="s">
        <v>109</v>
      </c>
      <c r="B1303" t="s">
        <v>93</v>
      </c>
      <c r="C1303" s="216">
        <v>34635</v>
      </c>
      <c r="D1303" s="216">
        <v>34869</v>
      </c>
      <c r="E1303">
        <v>1995</v>
      </c>
      <c r="F1303">
        <v>1</v>
      </c>
      <c r="G1303">
        <v>11</v>
      </c>
      <c r="H1303">
        <v>38.524694999999987</v>
      </c>
      <c r="I1303" t="s">
        <v>17</v>
      </c>
      <c r="J1303" s="14" t="s">
        <v>17</v>
      </c>
      <c r="K1303" s="14" t="s">
        <v>17</v>
      </c>
      <c r="L1303" s="14">
        <v>5.79</v>
      </c>
      <c r="M1303" s="14">
        <v>5.5490000000000004</v>
      </c>
      <c r="N1303" s="14">
        <v>125.986</v>
      </c>
      <c r="O1303" s="14">
        <v>480</v>
      </c>
      <c r="P1303" s="14">
        <v>0.105544</v>
      </c>
      <c r="Q1303" s="14">
        <v>1.237738</v>
      </c>
      <c r="R1303" s="14">
        <v>1875.72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Z1303" s="14" t="s">
        <v>17</v>
      </c>
      <c r="AA1303" s="14" t="s">
        <v>17</v>
      </c>
      <c r="AB1303" s="14" t="s">
        <v>17</v>
      </c>
      <c r="AC1303" s="14" t="s">
        <v>17</v>
      </c>
      <c r="AD1303" s="14" t="s">
        <v>17</v>
      </c>
      <c r="AE1303" s="14" t="s">
        <v>17</v>
      </c>
    </row>
    <row r="1304" spans="1:31">
      <c r="A1304" t="s">
        <v>109</v>
      </c>
      <c r="B1304" t="s">
        <v>93</v>
      </c>
      <c r="C1304" s="216">
        <v>34635</v>
      </c>
      <c r="D1304" s="216">
        <v>34869</v>
      </c>
      <c r="E1304">
        <v>1995</v>
      </c>
      <c r="F1304">
        <v>1</v>
      </c>
      <c r="G1304">
        <v>12</v>
      </c>
      <c r="H1304">
        <v>39.771125625000003</v>
      </c>
      <c r="I1304" t="s">
        <v>17</v>
      </c>
      <c r="J1304" s="14" t="s">
        <v>17</v>
      </c>
      <c r="K1304" s="14" t="s">
        <v>17</v>
      </c>
      <c r="L1304" s="14">
        <v>5.47</v>
      </c>
      <c r="M1304" s="14">
        <v>4.415</v>
      </c>
      <c r="N1304" s="14">
        <v>83.896000000000001</v>
      </c>
      <c r="O1304" s="14">
        <v>390</v>
      </c>
      <c r="P1304" s="14">
        <v>0.105424</v>
      </c>
      <c r="Q1304" s="14">
        <v>1.141745</v>
      </c>
      <c r="R1304" s="14">
        <v>2084.0388461538469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Z1304" s="14" t="s">
        <v>17</v>
      </c>
      <c r="AA1304" s="14" t="s">
        <v>17</v>
      </c>
      <c r="AB1304" s="14" t="s">
        <v>17</v>
      </c>
      <c r="AC1304" s="14" t="s">
        <v>17</v>
      </c>
      <c r="AD1304" s="14" t="s">
        <v>17</v>
      </c>
      <c r="AE1304" s="14" t="s">
        <v>17</v>
      </c>
    </row>
    <row r="1305" spans="1:31">
      <c r="A1305" t="s">
        <v>109</v>
      </c>
      <c r="B1305" t="s">
        <v>93</v>
      </c>
      <c r="C1305" s="216">
        <v>34635</v>
      </c>
      <c r="D1305" s="216">
        <v>34869</v>
      </c>
      <c r="E1305">
        <v>1995</v>
      </c>
      <c r="F1305">
        <v>1</v>
      </c>
      <c r="G1305">
        <v>13</v>
      </c>
      <c r="H1305">
        <v>40.272127500000003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4.9630000000000001</v>
      </c>
      <c r="N1305" s="14">
        <v>91.486000000000004</v>
      </c>
      <c r="O1305" s="14">
        <v>480</v>
      </c>
      <c r="P1305" s="14">
        <v>0.108931</v>
      </c>
      <c r="Q1305" s="14">
        <v>1.206529</v>
      </c>
      <c r="R1305" s="14">
        <v>1407.6549069767445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Z1305" s="14" t="s">
        <v>17</v>
      </c>
      <c r="AA1305" s="14" t="s">
        <v>17</v>
      </c>
      <c r="AB1305" s="14" t="s">
        <v>17</v>
      </c>
      <c r="AC1305" s="14" t="s">
        <v>17</v>
      </c>
      <c r="AD1305" s="14" t="s">
        <v>17</v>
      </c>
      <c r="AE1305" s="14" t="s">
        <v>17</v>
      </c>
    </row>
    <row r="1306" spans="1:31">
      <c r="A1306" t="s">
        <v>109</v>
      </c>
      <c r="B1306" t="s">
        <v>93</v>
      </c>
      <c r="C1306" s="216">
        <v>34635</v>
      </c>
      <c r="D1306" s="216">
        <v>34869</v>
      </c>
      <c r="E1306">
        <v>1995</v>
      </c>
      <c r="F1306">
        <v>1</v>
      </c>
      <c r="G1306">
        <v>14</v>
      </c>
      <c r="H1306">
        <v>38.813568750000002</v>
      </c>
      <c r="I1306" t="s">
        <v>17</v>
      </c>
      <c r="J1306" s="14" t="s">
        <v>17</v>
      </c>
      <c r="K1306" s="14" t="s">
        <v>17</v>
      </c>
      <c r="L1306" s="14">
        <v>5.72</v>
      </c>
      <c r="M1306" s="14">
        <v>4.6059999999999999</v>
      </c>
      <c r="N1306" s="14">
        <v>61.816000000000003</v>
      </c>
      <c r="O1306" s="14">
        <v>440</v>
      </c>
      <c r="P1306" s="14">
        <v>0.10009899999999999</v>
      </c>
      <c r="Q1306" s="14">
        <v>1.1011</v>
      </c>
      <c r="R1306" s="14">
        <v>2306.592035433071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Z1306" s="14" t="s">
        <v>17</v>
      </c>
      <c r="AA1306" s="14" t="s">
        <v>17</v>
      </c>
      <c r="AB1306" s="14" t="s">
        <v>17</v>
      </c>
      <c r="AC1306" s="14" t="s">
        <v>17</v>
      </c>
      <c r="AD1306" s="14" t="s">
        <v>17</v>
      </c>
      <c r="AE1306" s="14" t="s">
        <v>17</v>
      </c>
    </row>
    <row r="1307" spans="1:31">
      <c r="A1307" t="s">
        <v>109</v>
      </c>
      <c r="B1307" t="s">
        <v>93</v>
      </c>
      <c r="C1307" s="216">
        <v>34635</v>
      </c>
      <c r="D1307" s="216">
        <v>34869</v>
      </c>
      <c r="E1307">
        <v>1995</v>
      </c>
      <c r="F1307">
        <v>2</v>
      </c>
      <c r="G1307">
        <v>1</v>
      </c>
      <c r="H1307">
        <v>23.365174249999995</v>
      </c>
      <c r="I1307" t="s">
        <v>17</v>
      </c>
      <c r="J1307" s="14" t="s">
        <v>17</v>
      </c>
      <c r="K1307" s="14" t="s">
        <v>17</v>
      </c>
      <c r="L1307" s="14">
        <v>6.15</v>
      </c>
      <c r="M1307" s="14">
        <v>1.2190000000000001</v>
      </c>
      <c r="N1307" s="14">
        <v>40.655999999999999</v>
      </c>
      <c r="O1307" s="14">
        <v>400</v>
      </c>
      <c r="P1307" s="159">
        <v>9.0800000000000006E-2</v>
      </c>
      <c r="Q1307" s="14">
        <v>1.009093</v>
      </c>
      <c r="R1307" s="14">
        <v>928.94422500000007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Z1307" s="14" t="s">
        <v>17</v>
      </c>
      <c r="AA1307" s="14" t="s">
        <v>17</v>
      </c>
      <c r="AB1307" s="14" t="s">
        <v>17</v>
      </c>
      <c r="AC1307" s="14" t="s">
        <v>17</v>
      </c>
      <c r="AD1307" s="14" t="s">
        <v>17</v>
      </c>
      <c r="AE1307" s="14" t="s">
        <v>17</v>
      </c>
    </row>
    <row r="1308" spans="1:31">
      <c r="A1308" t="s">
        <v>109</v>
      </c>
      <c r="B1308" t="s">
        <v>93</v>
      </c>
      <c r="C1308" s="216">
        <v>34635</v>
      </c>
      <c r="D1308" s="216">
        <v>34869</v>
      </c>
      <c r="E1308">
        <v>1995</v>
      </c>
      <c r="F1308">
        <v>2</v>
      </c>
      <c r="G1308">
        <v>2</v>
      </c>
      <c r="H1308">
        <v>28.280125499999997</v>
      </c>
      <c r="I1308" t="s">
        <v>17</v>
      </c>
      <c r="J1308" s="14" t="s">
        <v>17</v>
      </c>
      <c r="K1308" s="14" t="s">
        <v>17</v>
      </c>
      <c r="L1308" s="14">
        <v>6.02</v>
      </c>
      <c r="M1308" s="14">
        <v>1.27</v>
      </c>
      <c r="N1308" s="14">
        <v>87.575999999999993</v>
      </c>
      <c r="O1308" s="14">
        <v>520</v>
      </c>
      <c r="P1308" s="159">
        <v>8.8300000000000003E-2</v>
      </c>
      <c r="Q1308" s="14">
        <v>1.01617</v>
      </c>
      <c r="R1308" s="14">
        <v>1107.3660714285713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Z1308" s="14" t="s">
        <v>17</v>
      </c>
      <c r="AA1308" s="14" t="s">
        <v>17</v>
      </c>
      <c r="AB1308" s="14" t="s">
        <v>17</v>
      </c>
      <c r="AC1308" s="14" t="s">
        <v>17</v>
      </c>
      <c r="AD1308" s="14" t="s">
        <v>17</v>
      </c>
      <c r="AE1308" s="14" t="s">
        <v>17</v>
      </c>
    </row>
    <row r="1309" spans="1:31">
      <c r="A1309" t="s">
        <v>109</v>
      </c>
      <c r="B1309" t="s">
        <v>93</v>
      </c>
      <c r="C1309" s="216">
        <v>34635</v>
      </c>
      <c r="D1309" s="216">
        <v>34869</v>
      </c>
      <c r="E1309">
        <v>1995</v>
      </c>
      <c r="F1309">
        <v>2</v>
      </c>
      <c r="G1309">
        <v>3</v>
      </c>
      <c r="H1309">
        <v>27.667067999999997</v>
      </c>
      <c r="I1309" t="s">
        <v>17</v>
      </c>
      <c r="J1309" s="14" t="s">
        <v>17</v>
      </c>
      <c r="K1309" s="14" t="s">
        <v>17</v>
      </c>
      <c r="L1309" s="14">
        <v>5.91</v>
      </c>
      <c r="M1309" s="14">
        <v>1.7609999999999999</v>
      </c>
      <c r="N1309" s="14">
        <v>57.331000000000003</v>
      </c>
      <c r="O1309" s="14">
        <v>480</v>
      </c>
      <c r="P1309" s="159">
        <v>8.7300000000000003E-2</v>
      </c>
      <c r="Q1309" s="14">
        <v>1.0366299999999999</v>
      </c>
      <c r="R1309" s="14">
        <v>1184.1879221789884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Z1309" s="14" t="s">
        <v>17</v>
      </c>
      <c r="AA1309" s="14" t="s">
        <v>17</v>
      </c>
      <c r="AB1309" s="14" t="s">
        <v>17</v>
      </c>
      <c r="AC1309" s="14" t="s">
        <v>17</v>
      </c>
      <c r="AD1309" s="14" t="s">
        <v>17</v>
      </c>
      <c r="AE1309" s="14" t="s">
        <v>17</v>
      </c>
    </row>
    <row r="1310" spans="1:31">
      <c r="A1310" t="s">
        <v>109</v>
      </c>
      <c r="B1310" t="s">
        <v>93</v>
      </c>
      <c r="C1310" s="216">
        <v>34635</v>
      </c>
      <c r="D1310" s="216">
        <v>34869</v>
      </c>
      <c r="E1310">
        <v>1995</v>
      </c>
      <c r="F1310">
        <v>2</v>
      </c>
      <c r="G1310">
        <v>4</v>
      </c>
      <c r="H1310">
        <v>34.687354625000005</v>
      </c>
      <c r="I1310" t="s">
        <v>17</v>
      </c>
      <c r="J1310" s="14" t="s">
        <v>17</v>
      </c>
      <c r="K1310" s="14" t="s">
        <v>17</v>
      </c>
      <c r="L1310" s="14">
        <v>5.88</v>
      </c>
      <c r="M1310" s="14">
        <v>3.2349999999999999</v>
      </c>
      <c r="N1310" s="14">
        <v>33.295999999999999</v>
      </c>
      <c r="O1310" s="14">
        <v>430</v>
      </c>
      <c r="P1310" s="159">
        <v>9.5799999999999996E-2</v>
      </c>
      <c r="Q1310" s="14">
        <v>1.080443</v>
      </c>
      <c r="R1310" s="14">
        <v>1083.6925578947369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Z1310" s="14" t="s">
        <v>17</v>
      </c>
      <c r="AA1310" s="14" t="s">
        <v>17</v>
      </c>
      <c r="AB1310" s="14" t="s">
        <v>17</v>
      </c>
      <c r="AC1310" s="14" t="s">
        <v>17</v>
      </c>
      <c r="AD1310" s="14" t="s">
        <v>17</v>
      </c>
      <c r="AE1310" s="14" t="s">
        <v>17</v>
      </c>
    </row>
    <row r="1311" spans="1:31">
      <c r="A1311" t="s">
        <v>109</v>
      </c>
      <c r="B1311" t="s">
        <v>93</v>
      </c>
      <c r="C1311" s="216">
        <v>34635</v>
      </c>
      <c r="D1311" s="216">
        <v>34869</v>
      </c>
      <c r="E1311">
        <v>1995</v>
      </c>
      <c r="F1311">
        <v>2</v>
      </c>
      <c r="G1311">
        <v>5</v>
      </c>
      <c r="H1311">
        <v>35.703415</v>
      </c>
      <c r="I1311" t="s">
        <v>17</v>
      </c>
      <c r="J1311" s="14" t="s">
        <v>17</v>
      </c>
      <c r="K1311" s="14" t="s">
        <v>17</v>
      </c>
      <c r="L1311" s="14">
        <v>5.79</v>
      </c>
      <c r="M1311" s="14">
        <v>3.6589999999999998</v>
      </c>
      <c r="N1311" s="14">
        <v>67.911000000000001</v>
      </c>
      <c r="O1311" s="14">
        <v>460</v>
      </c>
      <c r="P1311" s="14">
        <v>9.3332999999999999E-2</v>
      </c>
      <c r="Q1311" s="14">
        <v>1.131343</v>
      </c>
      <c r="R1311" s="14">
        <v>1792.7449216589857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Z1311" s="14" t="s">
        <v>17</v>
      </c>
      <c r="AA1311" s="14" t="s">
        <v>17</v>
      </c>
      <c r="AB1311" s="14" t="s">
        <v>17</v>
      </c>
      <c r="AC1311" s="14" t="s">
        <v>17</v>
      </c>
      <c r="AD1311" s="14" t="s">
        <v>17</v>
      </c>
      <c r="AE1311" s="14" t="s">
        <v>17</v>
      </c>
    </row>
    <row r="1312" spans="1:31">
      <c r="A1312" t="s">
        <v>109</v>
      </c>
      <c r="B1312" t="s">
        <v>93</v>
      </c>
      <c r="C1312" s="216">
        <v>34635</v>
      </c>
      <c r="D1312" s="216">
        <v>34869</v>
      </c>
      <c r="E1312">
        <v>1995</v>
      </c>
      <c r="F1312">
        <v>2</v>
      </c>
      <c r="G1312">
        <v>6</v>
      </c>
      <c r="H1312">
        <v>46.478245000000001</v>
      </c>
      <c r="I1312" t="s">
        <v>17</v>
      </c>
      <c r="J1312" s="14" t="s">
        <v>17</v>
      </c>
      <c r="K1312" s="14" t="s">
        <v>17</v>
      </c>
      <c r="L1312" s="14">
        <v>5.38</v>
      </c>
      <c r="M1312" s="14">
        <v>6.282</v>
      </c>
      <c r="N1312" s="14">
        <v>81.596000000000004</v>
      </c>
      <c r="O1312" s="14">
        <v>550</v>
      </c>
      <c r="P1312" s="159">
        <v>9.4200000000000006E-2</v>
      </c>
      <c r="Q1312" s="14">
        <v>1.129653</v>
      </c>
      <c r="R1312" s="14">
        <v>2044.9047920792075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Z1312" s="14" t="s">
        <v>17</v>
      </c>
      <c r="AA1312" s="14" t="s">
        <v>17</v>
      </c>
      <c r="AB1312" s="14" t="s">
        <v>17</v>
      </c>
      <c r="AC1312" s="14" t="s">
        <v>17</v>
      </c>
      <c r="AD1312" s="14" t="s">
        <v>17</v>
      </c>
      <c r="AE1312" s="14" t="s">
        <v>17</v>
      </c>
    </row>
    <row r="1313" spans="1:31">
      <c r="A1313" t="s">
        <v>109</v>
      </c>
      <c r="B1313" t="s">
        <v>93</v>
      </c>
      <c r="C1313" s="216">
        <v>34635</v>
      </c>
      <c r="D1313" s="216">
        <v>34869</v>
      </c>
      <c r="E1313">
        <v>1995</v>
      </c>
      <c r="F1313">
        <v>2</v>
      </c>
      <c r="G1313">
        <v>7</v>
      </c>
      <c r="H1313">
        <v>45.198862500000004</v>
      </c>
      <c r="I1313" t="s">
        <v>17</v>
      </c>
      <c r="J1313" s="14" t="s">
        <v>17</v>
      </c>
      <c r="K1313" s="14" t="s">
        <v>17</v>
      </c>
      <c r="L1313" s="14">
        <v>5.26</v>
      </c>
      <c r="M1313" s="14">
        <v>7.2679999999999998</v>
      </c>
      <c r="N1313" s="14">
        <v>115.98099999999999</v>
      </c>
      <c r="O1313" s="14">
        <v>500</v>
      </c>
      <c r="P1313" s="159">
        <v>9.6500000000000002E-2</v>
      </c>
      <c r="Q1313" s="14">
        <v>1.12113</v>
      </c>
      <c r="R1313" s="14">
        <v>1969.873160869565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Z1313" s="14" t="s">
        <v>17</v>
      </c>
      <c r="AA1313" s="14" t="s">
        <v>17</v>
      </c>
      <c r="AB1313" s="14" t="s">
        <v>17</v>
      </c>
      <c r="AC1313" s="14" t="s">
        <v>17</v>
      </c>
      <c r="AD1313" s="14" t="s">
        <v>17</v>
      </c>
      <c r="AE1313" s="14" t="s">
        <v>17</v>
      </c>
    </row>
    <row r="1314" spans="1:31">
      <c r="A1314" t="s">
        <v>109</v>
      </c>
      <c r="B1314" t="s">
        <v>93</v>
      </c>
      <c r="C1314" s="216">
        <v>34635</v>
      </c>
      <c r="D1314" s="216">
        <v>34869</v>
      </c>
      <c r="E1314">
        <v>1995</v>
      </c>
      <c r="F1314">
        <v>2</v>
      </c>
      <c r="G1314">
        <v>8</v>
      </c>
      <c r="H1314">
        <v>34.256945249999994</v>
      </c>
      <c r="I1314" t="s">
        <v>17</v>
      </c>
      <c r="J1314" s="14" t="s">
        <v>17</v>
      </c>
      <c r="K1314" s="14" t="s">
        <v>17</v>
      </c>
      <c r="L1314" s="14">
        <v>5.68</v>
      </c>
      <c r="M1314" s="14">
        <v>3.1110000000000002</v>
      </c>
      <c r="N1314" s="14">
        <v>32.720999999999997</v>
      </c>
      <c r="O1314" s="14">
        <v>510</v>
      </c>
      <c r="P1314" s="159">
        <v>8.9200000000000002E-2</v>
      </c>
      <c r="Q1314" s="14">
        <v>1.0126040000000001</v>
      </c>
      <c r="R1314" s="14">
        <v>820.41255605381173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Z1314" s="14" t="s">
        <v>17</v>
      </c>
      <c r="AA1314" s="14" t="s">
        <v>17</v>
      </c>
      <c r="AB1314" s="14" t="s">
        <v>17</v>
      </c>
      <c r="AC1314" s="14" t="s">
        <v>17</v>
      </c>
      <c r="AD1314" s="14" t="s">
        <v>17</v>
      </c>
      <c r="AE1314" s="14" t="s">
        <v>17</v>
      </c>
    </row>
    <row r="1315" spans="1:31">
      <c r="A1315" t="s">
        <v>109</v>
      </c>
      <c r="B1315" t="s">
        <v>93</v>
      </c>
      <c r="C1315" s="216">
        <v>34635</v>
      </c>
      <c r="D1315" s="216">
        <v>34869</v>
      </c>
      <c r="E1315">
        <v>1995</v>
      </c>
      <c r="F1315">
        <v>2</v>
      </c>
      <c r="G1315">
        <v>9</v>
      </c>
      <c r="H1315">
        <v>42.399336374999997</v>
      </c>
      <c r="I1315" t="s">
        <v>17</v>
      </c>
      <c r="J1315" s="14" t="s">
        <v>17</v>
      </c>
      <c r="K1315" s="14" t="s">
        <v>17</v>
      </c>
      <c r="L1315" s="14">
        <v>5.5</v>
      </c>
      <c r="M1315" s="14">
        <v>5.194</v>
      </c>
      <c r="N1315" s="14">
        <v>65.381</v>
      </c>
      <c r="O1315" s="14">
        <v>530</v>
      </c>
      <c r="P1315" s="159">
        <v>9.0399999999999994E-2</v>
      </c>
      <c r="Q1315" s="14">
        <v>1.0909219999999999</v>
      </c>
      <c r="R1315" s="14">
        <v>1636.1489189189192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Z1315" s="14" t="s">
        <v>17</v>
      </c>
      <c r="AA1315" s="14" t="s">
        <v>17</v>
      </c>
      <c r="AB1315" s="14" t="s">
        <v>17</v>
      </c>
      <c r="AC1315" s="14" t="s">
        <v>17</v>
      </c>
      <c r="AD1315" s="14" t="s">
        <v>17</v>
      </c>
      <c r="AE1315" s="14" t="s">
        <v>17</v>
      </c>
    </row>
    <row r="1316" spans="1:31">
      <c r="A1316" t="s">
        <v>109</v>
      </c>
      <c r="B1316" t="s">
        <v>93</v>
      </c>
      <c r="C1316" s="216">
        <v>34635</v>
      </c>
      <c r="D1316" s="216">
        <v>34869</v>
      </c>
      <c r="E1316">
        <v>1995</v>
      </c>
      <c r="F1316">
        <v>2</v>
      </c>
      <c r="G1316">
        <v>10</v>
      </c>
      <c r="H1316">
        <v>44.597189999999998</v>
      </c>
      <c r="I1316" t="s">
        <v>17</v>
      </c>
      <c r="J1316" s="14" t="s">
        <v>17</v>
      </c>
      <c r="K1316" s="14" t="s">
        <v>17</v>
      </c>
      <c r="L1316" s="14">
        <v>5.61</v>
      </c>
      <c r="M1316" s="14">
        <v>4.0129999999999999</v>
      </c>
      <c r="N1316" s="14">
        <v>90.105999999999995</v>
      </c>
      <c r="O1316" s="14">
        <v>520</v>
      </c>
      <c r="P1316" s="159">
        <v>9.98E-2</v>
      </c>
      <c r="Q1316" s="14">
        <v>1.2169399999999999</v>
      </c>
      <c r="R1316" s="14">
        <v>2370.5175405405407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Z1316" s="14" t="s">
        <v>17</v>
      </c>
      <c r="AA1316" s="14" t="s">
        <v>17</v>
      </c>
      <c r="AB1316" s="14" t="s">
        <v>17</v>
      </c>
      <c r="AC1316" s="14" t="s">
        <v>17</v>
      </c>
      <c r="AD1316" s="14" t="s">
        <v>17</v>
      </c>
      <c r="AE1316" s="14" t="s">
        <v>17</v>
      </c>
    </row>
    <row r="1317" spans="1:31">
      <c r="A1317" t="s">
        <v>109</v>
      </c>
      <c r="B1317" t="s">
        <v>93</v>
      </c>
      <c r="C1317" s="216">
        <v>34635</v>
      </c>
      <c r="D1317" s="216">
        <v>34869</v>
      </c>
      <c r="E1317">
        <v>1995</v>
      </c>
      <c r="F1317">
        <v>2</v>
      </c>
      <c r="G1317">
        <v>11</v>
      </c>
      <c r="H1317">
        <v>40.732427999999999</v>
      </c>
      <c r="I1317" t="s">
        <v>17</v>
      </c>
      <c r="J1317" s="14" t="s">
        <v>17</v>
      </c>
      <c r="K1317" s="14" t="s">
        <v>17</v>
      </c>
      <c r="L1317" s="14">
        <v>5.72</v>
      </c>
      <c r="M1317" s="14">
        <v>3.0059999999999998</v>
      </c>
      <c r="N1317" s="14">
        <v>96.775999999999996</v>
      </c>
      <c r="O1317" s="14">
        <v>500</v>
      </c>
      <c r="P1317" s="159">
        <v>9.5399999999999999E-2</v>
      </c>
      <c r="Q1317" s="14">
        <v>1.1342970000000001</v>
      </c>
      <c r="R1317" s="14">
        <v>2033.6093114754096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Z1317" s="14" t="s">
        <v>17</v>
      </c>
      <c r="AA1317" s="14" t="s">
        <v>17</v>
      </c>
      <c r="AB1317" s="14" t="s">
        <v>17</v>
      </c>
      <c r="AC1317" s="14" t="s">
        <v>17</v>
      </c>
      <c r="AD1317" s="14" t="s">
        <v>17</v>
      </c>
      <c r="AE1317" s="14" t="s">
        <v>17</v>
      </c>
    </row>
    <row r="1318" spans="1:31">
      <c r="A1318" t="s">
        <v>109</v>
      </c>
      <c r="B1318" t="s">
        <v>93</v>
      </c>
      <c r="C1318" s="216">
        <v>34635</v>
      </c>
      <c r="D1318" s="216">
        <v>34869</v>
      </c>
      <c r="E1318">
        <v>1995</v>
      </c>
      <c r="F1318">
        <v>2</v>
      </c>
      <c r="G1318">
        <v>12</v>
      </c>
      <c r="H1318">
        <v>44.263642499999989</v>
      </c>
      <c r="I1318" t="s">
        <v>17</v>
      </c>
      <c r="J1318" s="14" t="s">
        <v>17</v>
      </c>
      <c r="K1318" s="14" t="s">
        <v>17</v>
      </c>
      <c r="L1318" s="14">
        <v>5.3</v>
      </c>
      <c r="M1318" s="14">
        <v>6.2380000000000004</v>
      </c>
      <c r="N1318" s="14">
        <v>127.366</v>
      </c>
      <c r="O1318" s="14">
        <v>490</v>
      </c>
      <c r="P1318" s="159">
        <v>9.6000000000000002E-2</v>
      </c>
      <c r="Q1318" s="14">
        <v>1.176231</v>
      </c>
      <c r="R1318" s="14">
        <v>2159.7572913669069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Z1318" s="14" t="s">
        <v>17</v>
      </c>
      <c r="AA1318" s="14" t="s">
        <v>17</v>
      </c>
      <c r="AB1318" s="14" t="s">
        <v>17</v>
      </c>
      <c r="AC1318" s="14" t="s">
        <v>17</v>
      </c>
      <c r="AD1318" s="14" t="s">
        <v>17</v>
      </c>
      <c r="AE1318" s="14" t="s">
        <v>17</v>
      </c>
    </row>
    <row r="1319" spans="1:31">
      <c r="A1319" t="s">
        <v>109</v>
      </c>
      <c r="B1319" t="s">
        <v>93</v>
      </c>
      <c r="C1319" s="216">
        <v>34635</v>
      </c>
      <c r="D1319" s="216">
        <v>34869</v>
      </c>
      <c r="E1319">
        <v>1995</v>
      </c>
      <c r="F1319">
        <v>2</v>
      </c>
      <c r="G1319">
        <v>13</v>
      </c>
      <c r="H1319">
        <v>44.605576125000006</v>
      </c>
      <c r="I1319" t="s">
        <v>17</v>
      </c>
      <c r="J1319" s="14" t="s">
        <v>17</v>
      </c>
      <c r="K1319" s="14" t="s">
        <v>17</v>
      </c>
      <c r="L1319" s="14">
        <v>5.33</v>
      </c>
      <c r="M1319" s="14">
        <v>6.1230000000000002</v>
      </c>
      <c r="N1319" s="14">
        <v>144.6926</v>
      </c>
      <c r="O1319" s="14">
        <v>530</v>
      </c>
      <c r="P1319" s="159">
        <v>9.5600000000000004E-2</v>
      </c>
      <c r="Q1319" s="14">
        <v>1.1527540000000001</v>
      </c>
      <c r="R1319" s="14">
        <v>2931.6493521126768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Z1319" s="14" t="s">
        <v>17</v>
      </c>
      <c r="AA1319" s="14" t="s">
        <v>17</v>
      </c>
      <c r="AB1319" s="14" t="s">
        <v>17</v>
      </c>
      <c r="AC1319" s="14" t="s">
        <v>17</v>
      </c>
      <c r="AD1319" s="14" t="s">
        <v>17</v>
      </c>
      <c r="AE1319" s="14" t="s">
        <v>17</v>
      </c>
    </row>
    <row r="1320" spans="1:31">
      <c r="A1320" t="s">
        <v>109</v>
      </c>
      <c r="B1320" t="s">
        <v>93</v>
      </c>
      <c r="C1320" s="216">
        <v>34635</v>
      </c>
      <c r="D1320" s="216">
        <v>34869</v>
      </c>
      <c r="E1320">
        <v>1995</v>
      </c>
      <c r="F1320">
        <v>2</v>
      </c>
      <c r="G1320">
        <v>14</v>
      </c>
      <c r="H1320">
        <v>45.097387500000004</v>
      </c>
      <c r="I1320" t="s">
        <v>17</v>
      </c>
      <c r="J1320" s="14" t="s">
        <v>17</v>
      </c>
      <c r="K1320" s="14" t="s">
        <v>17</v>
      </c>
      <c r="L1320" s="14">
        <v>5.35</v>
      </c>
      <c r="M1320" s="14">
        <v>5.8810000000000002</v>
      </c>
      <c r="N1320" s="14">
        <v>80.389290000000003</v>
      </c>
      <c r="O1320" s="14">
        <v>530</v>
      </c>
      <c r="P1320" s="159">
        <v>8.8099999999999998E-2</v>
      </c>
      <c r="Q1320" s="14">
        <v>1.1065210000000001</v>
      </c>
      <c r="R1320" s="14">
        <v>1710.8927343750006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Z1320" s="14" t="s">
        <v>17</v>
      </c>
      <c r="AA1320" s="14" t="s">
        <v>17</v>
      </c>
      <c r="AB1320" s="14" t="s">
        <v>17</v>
      </c>
      <c r="AC1320" s="14" t="s">
        <v>17</v>
      </c>
      <c r="AD1320" s="14" t="s">
        <v>17</v>
      </c>
      <c r="AE1320" s="14" t="s">
        <v>17</v>
      </c>
    </row>
    <row r="1321" spans="1:31">
      <c r="A1321" t="s">
        <v>109</v>
      </c>
      <c r="B1321" t="s">
        <v>93</v>
      </c>
      <c r="C1321" s="216">
        <v>34635</v>
      </c>
      <c r="D1321" s="216">
        <v>34869</v>
      </c>
      <c r="E1321">
        <v>1995</v>
      </c>
      <c r="F1321">
        <v>3</v>
      </c>
      <c r="G1321">
        <v>1</v>
      </c>
      <c r="H1321">
        <v>29.749362499999993</v>
      </c>
      <c r="I1321" t="s">
        <v>17</v>
      </c>
      <c r="J1321" s="14" t="s">
        <v>17</v>
      </c>
      <c r="K1321" s="14" t="s">
        <v>17</v>
      </c>
      <c r="L1321" s="14">
        <v>5.76</v>
      </c>
      <c r="M1321" s="14">
        <v>1.766</v>
      </c>
      <c r="N1321" s="14">
        <v>85.047300000000007</v>
      </c>
      <c r="O1321" s="14">
        <v>560</v>
      </c>
      <c r="P1321" s="159">
        <v>8.4000000000000005E-2</v>
      </c>
      <c r="Q1321" s="14">
        <v>1.0902890000000001</v>
      </c>
      <c r="R1321" s="14">
        <v>847.23850961538506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Z1321" s="14" t="s">
        <v>17</v>
      </c>
      <c r="AA1321" s="14" t="s">
        <v>17</v>
      </c>
      <c r="AB1321" s="14" t="s">
        <v>17</v>
      </c>
      <c r="AC1321" s="14" t="s">
        <v>17</v>
      </c>
      <c r="AD1321" s="14" t="s">
        <v>17</v>
      </c>
      <c r="AE1321" s="14" t="s">
        <v>17</v>
      </c>
    </row>
    <row r="1322" spans="1:31">
      <c r="A1322" t="s">
        <v>109</v>
      </c>
      <c r="B1322" t="s">
        <v>93</v>
      </c>
      <c r="C1322" s="216">
        <v>34635</v>
      </c>
      <c r="D1322" s="216">
        <v>34869</v>
      </c>
      <c r="E1322">
        <v>1995</v>
      </c>
      <c r="F1322">
        <v>3</v>
      </c>
      <c r="G1322">
        <v>2</v>
      </c>
      <c r="H1322">
        <v>28.9864575</v>
      </c>
      <c r="I1322" t="s">
        <v>17</v>
      </c>
      <c r="J1322" s="14" t="s">
        <v>17</v>
      </c>
      <c r="K1322" s="14" t="s">
        <v>17</v>
      </c>
      <c r="L1322" s="14">
        <v>5.9</v>
      </c>
      <c r="M1322" s="14">
        <v>1.1439999999999999</v>
      </c>
      <c r="N1322" s="14">
        <v>63.802230000000002</v>
      </c>
      <c r="O1322" s="14">
        <v>490</v>
      </c>
      <c r="P1322" s="159">
        <v>8.09E-2</v>
      </c>
      <c r="Q1322" s="14">
        <v>1.062025</v>
      </c>
      <c r="R1322" s="14">
        <v>1682.5752580645162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Z1322" s="14" t="s">
        <v>17</v>
      </c>
      <c r="AA1322" s="14" t="s">
        <v>17</v>
      </c>
      <c r="AB1322" s="14" t="s">
        <v>17</v>
      </c>
      <c r="AC1322" s="14" t="s">
        <v>17</v>
      </c>
      <c r="AD1322" s="14" t="s">
        <v>17</v>
      </c>
      <c r="AE1322" s="14" t="s">
        <v>17</v>
      </c>
    </row>
    <row r="1323" spans="1:31">
      <c r="A1323" t="s">
        <v>109</v>
      </c>
      <c r="B1323" t="s">
        <v>93</v>
      </c>
      <c r="C1323" s="216">
        <v>34635</v>
      </c>
      <c r="D1323" s="216">
        <v>34869</v>
      </c>
      <c r="E1323">
        <v>1995</v>
      </c>
      <c r="F1323">
        <v>3</v>
      </c>
      <c r="G1323">
        <v>3</v>
      </c>
      <c r="H1323">
        <v>41.584471499999999</v>
      </c>
      <c r="I1323" t="s">
        <v>17</v>
      </c>
      <c r="J1323" s="14" t="s">
        <v>17</v>
      </c>
      <c r="K1323" s="14" t="s">
        <v>17</v>
      </c>
      <c r="L1323" s="14">
        <v>5.58</v>
      </c>
      <c r="M1323" s="14">
        <v>2.25</v>
      </c>
      <c r="N1323" s="14">
        <v>22.902629999999998</v>
      </c>
      <c r="O1323" s="14">
        <v>370</v>
      </c>
      <c r="P1323" s="159">
        <v>8.2100000000000006E-2</v>
      </c>
      <c r="Q1323" s="14">
        <v>1.0287029999999999</v>
      </c>
      <c r="R1323" s="14">
        <v>2372.1207014218003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Z1323" s="14" t="s">
        <v>17</v>
      </c>
      <c r="AA1323" s="14" t="s">
        <v>17</v>
      </c>
      <c r="AB1323" s="14" t="s">
        <v>17</v>
      </c>
      <c r="AC1323" s="14" t="s">
        <v>17</v>
      </c>
      <c r="AD1323" s="14" t="s">
        <v>17</v>
      </c>
      <c r="AE1323" s="14" t="s">
        <v>17</v>
      </c>
    </row>
    <row r="1324" spans="1:31">
      <c r="A1324" t="s">
        <v>109</v>
      </c>
      <c r="B1324" t="s">
        <v>93</v>
      </c>
      <c r="C1324" s="216">
        <v>34635</v>
      </c>
      <c r="D1324" s="216">
        <v>34869</v>
      </c>
      <c r="E1324">
        <v>1995</v>
      </c>
      <c r="F1324">
        <v>3</v>
      </c>
      <c r="G1324">
        <v>4</v>
      </c>
      <c r="H1324">
        <v>47.438655000000004</v>
      </c>
      <c r="I1324" t="s">
        <v>17</v>
      </c>
      <c r="J1324" s="14" t="s">
        <v>17</v>
      </c>
      <c r="K1324" s="14" t="s">
        <v>17</v>
      </c>
      <c r="L1324" s="14">
        <v>5.4</v>
      </c>
      <c r="M1324" s="14">
        <v>5.3339999999999996</v>
      </c>
      <c r="N1324" s="14">
        <v>102.7705</v>
      </c>
      <c r="O1324" s="14">
        <v>480</v>
      </c>
      <c r="P1324" s="159">
        <v>8.6699999999999999E-2</v>
      </c>
      <c r="Q1324" s="14">
        <v>1.1399520000000001</v>
      </c>
      <c r="R1324" s="14">
        <v>2086.7962499999999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Z1324" s="14" t="s">
        <v>17</v>
      </c>
      <c r="AA1324" s="14" t="s">
        <v>17</v>
      </c>
      <c r="AB1324" s="14" t="s">
        <v>17</v>
      </c>
      <c r="AC1324" s="14" t="s">
        <v>17</v>
      </c>
      <c r="AD1324" s="14" t="s">
        <v>17</v>
      </c>
      <c r="AE1324" s="14" t="s">
        <v>17</v>
      </c>
    </row>
    <row r="1325" spans="1:31">
      <c r="A1325" t="s">
        <v>109</v>
      </c>
      <c r="B1325" t="s">
        <v>93</v>
      </c>
      <c r="C1325" s="216">
        <v>34635</v>
      </c>
      <c r="D1325" s="216">
        <v>34869</v>
      </c>
      <c r="E1325">
        <v>1995</v>
      </c>
      <c r="F1325">
        <v>3</v>
      </c>
      <c r="G1325">
        <v>5</v>
      </c>
      <c r="H1325">
        <v>47.363064375000008</v>
      </c>
      <c r="I1325" t="s">
        <v>17</v>
      </c>
      <c r="J1325" s="14" t="s">
        <v>17</v>
      </c>
      <c r="K1325" s="14" t="s">
        <v>17</v>
      </c>
      <c r="L1325" s="14">
        <v>5.58</v>
      </c>
      <c r="M1325" s="14">
        <v>4.2949999999999999</v>
      </c>
      <c r="N1325" s="14">
        <v>71.300489999999996</v>
      </c>
      <c r="O1325" s="14">
        <v>440</v>
      </c>
      <c r="P1325" s="14">
        <v>8.1061999999999995E-2</v>
      </c>
      <c r="Q1325" s="14">
        <v>1.0626009999999999</v>
      </c>
      <c r="R1325" s="14">
        <v>2200.8229859154922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Z1325" s="14" t="s">
        <v>17</v>
      </c>
      <c r="AA1325" s="14" t="s">
        <v>17</v>
      </c>
      <c r="AB1325" s="14" t="s">
        <v>17</v>
      </c>
      <c r="AC1325" s="14" t="s">
        <v>17</v>
      </c>
      <c r="AD1325" s="14" t="s">
        <v>17</v>
      </c>
      <c r="AE1325" s="14" t="s">
        <v>17</v>
      </c>
    </row>
    <row r="1326" spans="1:31">
      <c r="A1326" t="s">
        <v>109</v>
      </c>
      <c r="B1326" t="s">
        <v>93</v>
      </c>
      <c r="C1326" s="216">
        <v>34635</v>
      </c>
      <c r="D1326" s="216">
        <v>34869</v>
      </c>
      <c r="E1326">
        <v>1995</v>
      </c>
      <c r="F1326">
        <v>3</v>
      </c>
      <c r="G1326">
        <v>6</v>
      </c>
      <c r="H1326">
        <v>42.552254250000004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4.9089999999999998</v>
      </c>
      <c r="N1326" s="14">
        <v>55.622309999999999</v>
      </c>
      <c r="O1326" s="14">
        <v>390</v>
      </c>
      <c r="P1326" s="159">
        <v>8.5500000000000007E-2</v>
      </c>
      <c r="Q1326" s="14">
        <v>1.0415970000000001</v>
      </c>
      <c r="R1326" s="14">
        <v>1512.5372307692307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Z1326" s="14" t="s">
        <v>17</v>
      </c>
      <c r="AA1326" s="14" t="s">
        <v>17</v>
      </c>
      <c r="AB1326" s="14" t="s">
        <v>17</v>
      </c>
      <c r="AC1326" s="14" t="s">
        <v>17</v>
      </c>
      <c r="AD1326" s="14" t="s">
        <v>17</v>
      </c>
      <c r="AE1326" s="14" t="s">
        <v>17</v>
      </c>
    </row>
    <row r="1327" spans="1:31">
      <c r="A1327" t="s">
        <v>109</v>
      </c>
      <c r="B1327" t="s">
        <v>93</v>
      </c>
      <c r="C1327" s="216">
        <v>34635</v>
      </c>
      <c r="D1327" s="216">
        <v>34869</v>
      </c>
      <c r="E1327">
        <v>1995</v>
      </c>
      <c r="F1327">
        <v>3</v>
      </c>
      <c r="G1327">
        <v>7</v>
      </c>
      <c r="H1327">
        <v>43.4700475</v>
      </c>
      <c r="I1327" t="s">
        <v>17</v>
      </c>
      <c r="J1327" s="14" t="s">
        <v>17</v>
      </c>
      <c r="K1327" s="14" t="s">
        <v>17</v>
      </c>
      <c r="L1327" s="14">
        <v>5.66</v>
      </c>
      <c r="M1327" s="14">
        <v>4.0460000000000003</v>
      </c>
      <c r="N1327" s="14">
        <v>63.915840000000003</v>
      </c>
      <c r="O1327" s="14">
        <v>470</v>
      </c>
      <c r="P1327" s="159">
        <v>8.43E-2</v>
      </c>
      <c r="Q1327" s="14">
        <v>1.0841289999999999</v>
      </c>
      <c r="R1327" s="14">
        <v>2274.1223999999997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Z1327" s="14" t="s">
        <v>17</v>
      </c>
      <c r="AA1327" s="14" t="s">
        <v>17</v>
      </c>
      <c r="AB1327" s="14" t="s">
        <v>17</v>
      </c>
      <c r="AC1327" s="14" t="s">
        <v>17</v>
      </c>
      <c r="AD1327" s="14" t="s">
        <v>17</v>
      </c>
      <c r="AE1327" s="14" t="s">
        <v>17</v>
      </c>
    </row>
    <row r="1328" spans="1:31">
      <c r="A1328" t="s">
        <v>109</v>
      </c>
      <c r="B1328" t="s">
        <v>93</v>
      </c>
      <c r="C1328" s="216">
        <v>34635</v>
      </c>
      <c r="D1328" s="216">
        <v>34869</v>
      </c>
      <c r="E1328">
        <v>1995</v>
      </c>
      <c r="F1328">
        <v>3</v>
      </c>
      <c r="G1328">
        <v>8</v>
      </c>
      <c r="H1328">
        <v>42.88509775</v>
      </c>
      <c r="I1328" t="s">
        <v>17</v>
      </c>
      <c r="J1328" s="14" t="s">
        <v>17</v>
      </c>
      <c r="K1328" s="14" t="s">
        <v>17</v>
      </c>
      <c r="L1328" s="14">
        <v>5.5</v>
      </c>
      <c r="M1328" s="14">
        <v>6.0640000000000001</v>
      </c>
      <c r="N1328" s="14">
        <v>61.1892</v>
      </c>
      <c r="O1328" s="14">
        <v>510</v>
      </c>
      <c r="P1328" s="159">
        <v>8.43E-2</v>
      </c>
      <c r="Q1328" s="14">
        <v>1.086873</v>
      </c>
      <c r="R1328" s="14">
        <v>1706.2727286245354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Z1328" s="14" t="s">
        <v>17</v>
      </c>
      <c r="AA1328" s="14" t="s">
        <v>17</v>
      </c>
      <c r="AB1328" s="14" t="s">
        <v>17</v>
      </c>
      <c r="AC1328" s="14" t="s">
        <v>17</v>
      </c>
      <c r="AD1328" s="14" t="s">
        <v>17</v>
      </c>
      <c r="AE1328" s="14" t="s">
        <v>17</v>
      </c>
    </row>
    <row r="1329" spans="1:31">
      <c r="A1329" t="s">
        <v>109</v>
      </c>
      <c r="B1329" t="s">
        <v>93</v>
      </c>
      <c r="C1329" s="216">
        <v>34635</v>
      </c>
      <c r="D1329" s="216">
        <v>34869</v>
      </c>
      <c r="E1329">
        <v>1995</v>
      </c>
      <c r="F1329">
        <v>3</v>
      </c>
      <c r="G1329">
        <v>9</v>
      </c>
      <c r="H1329">
        <v>44.2687685</v>
      </c>
      <c r="I1329" t="s">
        <v>17</v>
      </c>
      <c r="J1329" s="14" t="s">
        <v>17</v>
      </c>
      <c r="K1329" s="14" t="s">
        <v>17</v>
      </c>
      <c r="L1329" s="14">
        <v>5.55</v>
      </c>
      <c r="M1329" s="14">
        <v>3.3039999999999998</v>
      </c>
      <c r="N1329" s="14">
        <v>84.365639999999999</v>
      </c>
      <c r="O1329" s="14">
        <v>510</v>
      </c>
      <c r="P1329" s="159">
        <v>8.4099999999999994E-2</v>
      </c>
      <c r="Q1329" s="14">
        <v>1.1032109999999999</v>
      </c>
      <c r="R1329" s="14">
        <v>2345.1374457831334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Z1329" s="14" t="s">
        <v>17</v>
      </c>
      <c r="AA1329" s="14" t="s">
        <v>17</v>
      </c>
      <c r="AB1329" s="14" t="s">
        <v>17</v>
      </c>
      <c r="AC1329" s="14" t="s">
        <v>17</v>
      </c>
      <c r="AD1329" s="14" t="s">
        <v>17</v>
      </c>
      <c r="AE1329" s="14" t="s">
        <v>17</v>
      </c>
    </row>
    <row r="1330" spans="1:31">
      <c r="A1330" t="s">
        <v>109</v>
      </c>
      <c r="B1330" t="s">
        <v>93</v>
      </c>
      <c r="C1330" s="216">
        <v>34635</v>
      </c>
      <c r="D1330" s="216">
        <v>34869</v>
      </c>
      <c r="E1330">
        <v>1995</v>
      </c>
      <c r="F1330">
        <v>3</v>
      </c>
      <c r="G1330">
        <v>10</v>
      </c>
      <c r="H1330">
        <v>44.147379374999993</v>
      </c>
      <c r="I1330" t="s">
        <v>17</v>
      </c>
      <c r="J1330" s="14" t="s">
        <v>17</v>
      </c>
      <c r="K1330" s="14" t="s">
        <v>17</v>
      </c>
      <c r="L1330" s="14">
        <v>5.48</v>
      </c>
      <c r="M1330" s="14">
        <v>5.6849999999999996</v>
      </c>
      <c r="N1330" s="14">
        <v>80.16207</v>
      </c>
      <c r="O1330" s="14">
        <v>490</v>
      </c>
      <c r="P1330" s="159">
        <v>8.0600000000000005E-2</v>
      </c>
      <c r="Q1330" s="14">
        <v>1.04677</v>
      </c>
      <c r="R1330" s="14">
        <v>1760.2650000000001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Z1330" s="14" t="s">
        <v>17</v>
      </c>
      <c r="AA1330" s="14" t="s">
        <v>17</v>
      </c>
      <c r="AB1330" s="14" t="s">
        <v>17</v>
      </c>
      <c r="AC1330" s="14" t="s">
        <v>17</v>
      </c>
      <c r="AD1330" s="14" t="s">
        <v>17</v>
      </c>
      <c r="AE1330" s="14" t="s">
        <v>17</v>
      </c>
    </row>
    <row r="1331" spans="1:31">
      <c r="A1331" t="s">
        <v>109</v>
      </c>
      <c r="B1331" t="s">
        <v>93</v>
      </c>
      <c r="C1331" s="216">
        <v>34635</v>
      </c>
      <c r="D1331" s="216">
        <v>34869</v>
      </c>
      <c r="E1331">
        <v>1995</v>
      </c>
      <c r="F1331">
        <v>3</v>
      </c>
      <c r="G1331">
        <v>11</v>
      </c>
      <c r="H1331">
        <v>46.41508575000001</v>
      </c>
      <c r="I1331" t="s">
        <v>17</v>
      </c>
      <c r="J1331" s="14" t="s">
        <v>17</v>
      </c>
      <c r="K1331" s="14" t="s">
        <v>17</v>
      </c>
      <c r="L1331" s="14">
        <v>5.45</v>
      </c>
      <c r="M1331" s="14">
        <v>5.2809999999999997</v>
      </c>
      <c r="N1331" s="14">
        <v>91.750290000000007</v>
      </c>
      <c r="O1331" s="14">
        <v>520</v>
      </c>
      <c r="P1331" s="14">
        <v>8.5514000000000007E-2</v>
      </c>
      <c r="Q1331" s="14">
        <v>1.1153869999999999</v>
      </c>
      <c r="R1331" s="14">
        <v>2450.6856000000002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Z1331" s="14" t="s">
        <v>17</v>
      </c>
      <c r="AA1331" s="14" t="s">
        <v>17</v>
      </c>
      <c r="AB1331" s="14" t="s">
        <v>17</v>
      </c>
      <c r="AC1331" s="14" t="s">
        <v>17</v>
      </c>
      <c r="AD1331" s="14" t="s">
        <v>17</v>
      </c>
      <c r="AE1331" s="14" t="s">
        <v>17</v>
      </c>
    </row>
    <row r="1332" spans="1:31">
      <c r="A1332" t="s">
        <v>109</v>
      </c>
      <c r="B1332" t="s">
        <v>93</v>
      </c>
      <c r="C1332" s="216">
        <v>34635</v>
      </c>
      <c r="D1332" s="216">
        <v>34869</v>
      </c>
      <c r="E1332">
        <v>1995</v>
      </c>
      <c r="F1332">
        <v>3</v>
      </c>
      <c r="G1332">
        <v>12</v>
      </c>
      <c r="H1332">
        <v>43.307151250000011</v>
      </c>
      <c r="I1332" t="s">
        <v>17</v>
      </c>
      <c r="J1332" s="14" t="s">
        <v>17</v>
      </c>
      <c r="K1332" s="14" t="s">
        <v>17</v>
      </c>
      <c r="L1332" s="14">
        <v>5.69</v>
      </c>
      <c r="M1332" s="14">
        <v>3.6539999999999999</v>
      </c>
      <c r="N1332" s="14">
        <v>85.956180000000003</v>
      </c>
      <c r="O1332" s="14">
        <v>380</v>
      </c>
      <c r="P1332" s="159">
        <v>8.0699999999999994E-2</v>
      </c>
      <c r="Q1332" s="14">
        <v>1.1460999999999999</v>
      </c>
      <c r="R1332" s="14">
        <v>2235.8598829787243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Z1332" s="14" t="s">
        <v>17</v>
      </c>
      <c r="AA1332" s="14" t="s">
        <v>17</v>
      </c>
      <c r="AB1332" s="14" t="s">
        <v>17</v>
      </c>
      <c r="AC1332" s="14" t="s">
        <v>17</v>
      </c>
      <c r="AD1332" s="14" t="s">
        <v>17</v>
      </c>
      <c r="AE1332" s="14" t="s">
        <v>17</v>
      </c>
    </row>
    <row r="1333" spans="1:31">
      <c r="A1333" t="s">
        <v>109</v>
      </c>
      <c r="B1333" t="s">
        <v>93</v>
      </c>
      <c r="C1333" s="216">
        <v>34635</v>
      </c>
      <c r="D1333" s="216">
        <v>34869</v>
      </c>
      <c r="E1333">
        <v>1995</v>
      </c>
      <c r="F1333">
        <v>3</v>
      </c>
      <c r="G1333">
        <v>13</v>
      </c>
      <c r="H1333">
        <v>49.293034999999996</v>
      </c>
      <c r="I1333" t="s">
        <v>17</v>
      </c>
      <c r="J1333" s="14" t="s">
        <v>17</v>
      </c>
      <c r="K1333" s="14" t="s">
        <v>17</v>
      </c>
      <c r="L1333" s="14">
        <v>5.38</v>
      </c>
      <c r="M1333" s="14">
        <v>5.7140000000000004</v>
      </c>
      <c r="N1333" s="14">
        <v>141.73869999999999</v>
      </c>
      <c r="O1333" s="14">
        <v>530</v>
      </c>
      <c r="P1333" s="14">
        <v>8.8811000000000001E-2</v>
      </c>
      <c r="Q1333" s="14">
        <v>1.195112</v>
      </c>
      <c r="R1333" s="14">
        <v>2042.610810810811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Z1333" s="14" t="s">
        <v>17</v>
      </c>
      <c r="AA1333" s="14" t="s">
        <v>17</v>
      </c>
      <c r="AB1333" s="14" t="s">
        <v>17</v>
      </c>
      <c r="AC1333" s="14" t="s">
        <v>17</v>
      </c>
      <c r="AD1333" s="14" t="s">
        <v>17</v>
      </c>
      <c r="AE1333" s="14" t="s">
        <v>17</v>
      </c>
    </row>
    <row r="1334" spans="1:31">
      <c r="A1334" t="s">
        <v>109</v>
      </c>
      <c r="B1334" t="s">
        <v>93</v>
      </c>
      <c r="C1334" s="216">
        <v>34635</v>
      </c>
      <c r="D1334" s="216">
        <v>34869</v>
      </c>
      <c r="E1334">
        <v>1995</v>
      </c>
      <c r="F1334">
        <v>3</v>
      </c>
      <c r="G1334">
        <v>14</v>
      </c>
      <c r="H1334">
        <v>42.736166000000004</v>
      </c>
      <c r="I1334" t="s">
        <v>17</v>
      </c>
      <c r="J1334" s="14" t="s">
        <v>17</v>
      </c>
      <c r="K1334" s="14" t="s">
        <v>17</v>
      </c>
      <c r="L1334" s="14">
        <v>5.65</v>
      </c>
      <c r="M1334" s="14">
        <v>2.9220000000000002</v>
      </c>
      <c r="N1334" s="14">
        <v>52.1004</v>
      </c>
      <c r="O1334" s="14">
        <v>370</v>
      </c>
      <c r="P1334" s="159">
        <v>8.8099999999999998E-2</v>
      </c>
      <c r="Q1334" s="14">
        <v>1.1870860000000001</v>
      </c>
      <c r="R1334" s="14">
        <v>1496.5409853658534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Z1334" s="14" t="s">
        <v>17</v>
      </c>
      <c r="AA1334" s="14" t="s">
        <v>17</v>
      </c>
      <c r="AB1334" s="14" t="s">
        <v>17</v>
      </c>
      <c r="AC1334" s="14" t="s">
        <v>17</v>
      </c>
      <c r="AD1334" s="14" t="s">
        <v>17</v>
      </c>
      <c r="AE1334" s="14" t="s">
        <v>17</v>
      </c>
    </row>
    <row r="1335" spans="1:31">
      <c r="A1335" t="s">
        <v>109</v>
      </c>
      <c r="B1335" t="s">
        <v>93</v>
      </c>
      <c r="C1335" s="216">
        <v>34635</v>
      </c>
      <c r="D1335" s="216">
        <v>34869</v>
      </c>
      <c r="E1335">
        <v>1995</v>
      </c>
      <c r="F1335">
        <v>4</v>
      </c>
      <c r="G1335">
        <v>1</v>
      </c>
      <c r="H1335">
        <v>32.561625250000006</v>
      </c>
      <c r="I1335" t="s">
        <v>17</v>
      </c>
      <c r="J1335" s="14" t="s">
        <v>17</v>
      </c>
      <c r="K1335" s="14" t="s">
        <v>17</v>
      </c>
      <c r="L1335" s="14">
        <v>5.79</v>
      </c>
      <c r="M1335" s="14">
        <v>1.77</v>
      </c>
      <c r="N1335" s="14">
        <v>34.036409999999997</v>
      </c>
      <c r="O1335" s="14">
        <v>400</v>
      </c>
      <c r="P1335" s="159">
        <v>7.8899999999999998E-2</v>
      </c>
      <c r="Q1335" s="14">
        <v>1.0273190000000001</v>
      </c>
      <c r="R1335" s="14">
        <v>1446.2985829787235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Z1335" s="14" t="s">
        <v>17</v>
      </c>
      <c r="AA1335" s="14" t="s">
        <v>17</v>
      </c>
      <c r="AB1335" s="14" t="s">
        <v>17</v>
      </c>
      <c r="AC1335" s="14" t="s">
        <v>17</v>
      </c>
      <c r="AD1335" s="14" t="s">
        <v>17</v>
      </c>
      <c r="AE1335" s="14" t="s">
        <v>17</v>
      </c>
    </row>
    <row r="1336" spans="1:31">
      <c r="A1336" t="s">
        <v>109</v>
      </c>
      <c r="B1336" t="s">
        <v>93</v>
      </c>
      <c r="C1336" s="216">
        <v>34635</v>
      </c>
      <c r="D1336" s="216">
        <v>34869</v>
      </c>
      <c r="E1336">
        <v>1995</v>
      </c>
      <c r="F1336">
        <v>4</v>
      </c>
      <c r="G1336">
        <v>2</v>
      </c>
      <c r="H1336">
        <v>30.917254499999999</v>
      </c>
      <c r="I1336" t="s">
        <v>17</v>
      </c>
      <c r="J1336" s="14" t="s">
        <v>17</v>
      </c>
      <c r="K1336" s="14" t="s">
        <v>17</v>
      </c>
      <c r="L1336" s="14">
        <v>5.87</v>
      </c>
      <c r="M1336" s="14">
        <v>1.0449999999999999</v>
      </c>
      <c r="N1336" s="14">
        <v>94.931370000000001</v>
      </c>
      <c r="O1336" s="14">
        <v>560</v>
      </c>
      <c r="P1336" s="159">
        <v>7.2700000000000001E-2</v>
      </c>
      <c r="Q1336" s="14">
        <v>0.99480199999999996</v>
      </c>
      <c r="R1336" s="14">
        <v>1348.4583959390868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Z1336" s="14" t="s">
        <v>17</v>
      </c>
      <c r="AA1336" s="14" t="s">
        <v>17</v>
      </c>
      <c r="AB1336" s="14" t="s">
        <v>17</v>
      </c>
      <c r="AC1336" s="14" t="s">
        <v>17</v>
      </c>
      <c r="AD1336" s="14" t="s">
        <v>17</v>
      </c>
      <c r="AE1336" s="14" t="s">
        <v>17</v>
      </c>
    </row>
    <row r="1337" spans="1:31">
      <c r="A1337" t="s">
        <v>109</v>
      </c>
      <c r="B1337" t="s">
        <v>93</v>
      </c>
      <c r="C1337" s="216">
        <v>34635</v>
      </c>
      <c r="D1337" s="216">
        <v>34869</v>
      </c>
      <c r="E1337">
        <v>1995</v>
      </c>
      <c r="F1337">
        <v>4</v>
      </c>
      <c r="G1337">
        <v>3</v>
      </c>
      <c r="H1337">
        <v>38.608589250000001</v>
      </c>
      <c r="I1337" t="s">
        <v>17</v>
      </c>
      <c r="J1337" s="14" t="s">
        <v>17</v>
      </c>
      <c r="K1337" s="14" t="s">
        <v>17</v>
      </c>
      <c r="L1337" s="14">
        <v>5.53</v>
      </c>
      <c r="M1337" s="14">
        <v>3.222</v>
      </c>
      <c r="N1337" s="14">
        <v>112.54089999999999</v>
      </c>
      <c r="O1337" s="14">
        <v>510</v>
      </c>
      <c r="P1337" s="159">
        <v>8.3500000000000005E-2</v>
      </c>
      <c r="Q1337" s="14">
        <v>1.127102</v>
      </c>
      <c r="R1337" s="14">
        <v>1303.0067718120813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Z1337" s="14" t="s">
        <v>17</v>
      </c>
      <c r="AA1337" s="14" t="s">
        <v>17</v>
      </c>
      <c r="AB1337" s="14" t="s">
        <v>17</v>
      </c>
      <c r="AC1337" s="14" t="s">
        <v>17</v>
      </c>
      <c r="AD1337" s="14" t="s">
        <v>17</v>
      </c>
      <c r="AE1337" s="14" t="s">
        <v>17</v>
      </c>
    </row>
    <row r="1338" spans="1:31">
      <c r="A1338" t="s">
        <v>109</v>
      </c>
      <c r="B1338" t="s">
        <v>93</v>
      </c>
      <c r="C1338" s="216">
        <v>34635</v>
      </c>
      <c r="D1338" s="216">
        <v>34869</v>
      </c>
      <c r="E1338">
        <v>1995</v>
      </c>
      <c r="F1338">
        <v>4</v>
      </c>
      <c r="G1338">
        <v>4</v>
      </c>
      <c r="H1338">
        <v>41.398681499999995</v>
      </c>
      <c r="I1338" t="s">
        <v>17</v>
      </c>
      <c r="J1338" s="14" t="s">
        <v>17</v>
      </c>
      <c r="K1338" s="14" t="s">
        <v>17</v>
      </c>
      <c r="L1338" s="14">
        <v>5.55</v>
      </c>
      <c r="M1338" s="14">
        <v>3.09</v>
      </c>
      <c r="N1338" s="14">
        <v>86.86506</v>
      </c>
      <c r="O1338" s="14">
        <v>510</v>
      </c>
      <c r="P1338" s="159">
        <v>7.9299999999999995E-2</v>
      </c>
      <c r="Q1338" s="14">
        <v>1.0232760000000001</v>
      </c>
      <c r="R1338" s="14">
        <v>2278.6589189189185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Z1338" s="14" t="s">
        <v>17</v>
      </c>
      <c r="AA1338" s="14" t="s">
        <v>17</v>
      </c>
      <c r="AB1338" s="14" t="s">
        <v>17</v>
      </c>
      <c r="AC1338" s="14" t="s">
        <v>17</v>
      </c>
      <c r="AD1338" s="14" t="s">
        <v>17</v>
      </c>
      <c r="AE1338" s="14" t="s">
        <v>17</v>
      </c>
    </row>
    <row r="1339" spans="1:31">
      <c r="A1339" t="s">
        <v>109</v>
      </c>
      <c r="B1339" t="s">
        <v>93</v>
      </c>
      <c r="C1339" s="216">
        <v>34635</v>
      </c>
      <c r="D1339" s="216">
        <v>34869</v>
      </c>
      <c r="E1339">
        <v>1995</v>
      </c>
      <c r="F1339">
        <v>4</v>
      </c>
      <c r="G1339">
        <v>5</v>
      </c>
      <c r="H1339">
        <v>42.189050750000007</v>
      </c>
      <c r="I1339" t="s">
        <v>17</v>
      </c>
      <c r="J1339" s="14" t="s">
        <v>17</v>
      </c>
      <c r="K1339" s="14" t="s">
        <v>17</v>
      </c>
      <c r="L1339" s="14">
        <v>5.67</v>
      </c>
      <c r="M1339" s="14">
        <v>3.1179999999999999</v>
      </c>
      <c r="N1339" s="14">
        <v>84.933689999999999</v>
      </c>
      <c r="O1339" s="14">
        <v>480</v>
      </c>
      <c r="P1339" s="159">
        <v>7.9799999999999996E-2</v>
      </c>
      <c r="Q1339" s="14">
        <v>1.071985</v>
      </c>
      <c r="R1339" s="14">
        <v>1379.1786585365855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Z1339" s="14" t="s">
        <v>17</v>
      </c>
      <c r="AA1339" s="14" t="s">
        <v>17</v>
      </c>
      <c r="AB1339" s="14" t="s">
        <v>17</v>
      </c>
      <c r="AC1339" s="14" t="s">
        <v>17</v>
      </c>
      <c r="AD1339" s="14" t="s">
        <v>17</v>
      </c>
      <c r="AE1339" s="14" t="s">
        <v>17</v>
      </c>
    </row>
    <row r="1340" spans="1:31">
      <c r="A1340" t="s">
        <v>109</v>
      </c>
      <c r="B1340" t="s">
        <v>93</v>
      </c>
      <c r="C1340" s="216">
        <v>34635</v>
      </c>
      <c r="D1340" s="216">
        <v>34869</v>
      </c>
      <c r="E1340">
        <v>1995</v>
      </c>
      <c r="F1340">
        <v>4</v>
      </c>
      <c r="G1340">
        <v>6</v>
      </c>
      <c r="H1340">
        <v>48.197023874999992</v>
      </c>
      <c r="I1340" t="s">
        <v>17</v>
      </c>
      <c r="J1340" s="14" t="s">
        <v>17</v>
      </c>
      <c r="K1340" s="14" t="s">
        <v>17</v>
      </c>
      <c r="L1340" s="14">
        <v>5.49</v>
      </c>
      <c r="M1340" s="14">
        <v>4.9249999999999998</v>
      </c>
      <c r="N1340" s="14">
        <v>115.72199999999999</v>
      </c>
      <c r="O1340" s="14">
        <v>590</v>
      </c>
      <c r="P1340" s="159">
        <v>7.1900000000000006E-2</v>
      </c>
      <c r="Q1340" s="14">
        <v>0.981213</v>
      </c>
      <c r="R1340" s="14">
        <v>2701.7730989010988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Z1340" s="14" t="s">
        <v>17</v>
      </c>
      <c r="AA1340" s="14" t="s">
        <v>17</v>
      </c>
      <c r="AB1340" s="14" t="s">
        <v>17</v>
      </c>
      <c r="AC1340" s="14" t="s">
        <v>17</v>
      </c>
      <c r="AD1340" s="14" t="s">
        <v>17</v>
      </c>
      <c r="AE1340" s="14" t="s">
        <v>17</v>
      </c>
    </row>
    <row r="1341" spans="1:31">
      <c r="A1341" t="s">
        <v>109</v>
      </c>
      <c r="B1341" t="s">
        <v>93</v>
      </c>
      <c r="C1341" s="216">
        <v>34635</v>
      </c>
      <c r="D1341" s="216">
        <v>34869</v>
      </c>
      <c r="E1341">
        <v>1995</v>
      </c>
      <c r="F1341">
        <v>4</v>
      </c>
      <c r="G1341">
        <v>7</v>
      </c>
      <c r="H1341">
        <v>48.622793999999992</v>
      </c>
      <c r="I1341" t="s">
        <v>17</v>
      </c>
      <c r="J1341" s="14" t="s">
        <v>17</v>
      </c>
      <c r="K1341" s="14" t="s">
        <v>17</v>
      </c>
      <c r="L1341" s="14">
        <v>5.48</v>
      </c>
      <c r="M1341" s="14">
        <v>5.3550000000000004</v>
      </c>
      <c r="N1341" s="14">
        <v>81.298169999999999</v>
      </c>
      <c r="O1341" s="14">
        <v>420</v>
      </c>
      <c r="P1341" s="159">
        <v>8.8999999999999996E-2</v>
      </c>
      <c r="Q1341" s="14">
        <v>1.2422960000000001</v>
      </c>
      <c r="R1341" s="14">
        <v>2205.8748870967747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Z1341" s="14" t="s">
        <v>17</v>
      </c>
      <c r="AA1341" s="14" t="s">
        <v>17</v>
      </c>
      <c r="AB1341" s="14" t="s">
        <v>17</v>
      </c>
      <c r="AC1341" s="14" t="s">
        <v>17</v>
      </c>
      <c r="AD1341" s="14" t="s">
        <v>17</v>
      </c>
      <c r="AE1341" s="14" t="s">
        <v>17</v>
      </c>
    </row>
    <row r="1342" spans="1:31">
      <c r="A1342" t="s">
        <v>109</v>
      </c>
      <c r="B1342" t="s">
        <v>93</v>
      </c>
      <c r="C1342" s="216">
        <v>34635</v>
      </c>
      <c r="D1342" s="216">
        <v>34869</v>
      </c>
      <c r="E1342">
        <v>1995</v>
      </c>
      <c r="F1342">
        <v>4</v>
      </c>
      <c r="G1342">
        <v>8</v>
      </c>
      <c r="H1342">
        <v>36.241719250000003</v>
      </c>
      <c r="I1342" t="s">
        <v>17</v>
      </c>
      <c r="J1342" s="14" t="s">
        <v>17</v>
      </c>
      <c r="K1342" s="14" t="s">
        <v>17</v>
      </c>
      <c r="L1342" s="14">
        <v>5.57</v>
      </c>
      <c r="M1342" s="14">
        <v>2.984</v>
      </c>
      <c r="N1342" s="14">
        <v>32.786700000000003</v>
      </c>
      <c r="O1342" s="14">
        <v>490</v>
      </c>
      <c r="P1342" s="159">
        <v>8.0699999999999994E-2</v>
      </c>
      <c r="Q1342" s="14">
        <v>1.014848</v>
      </c>
      <c r="R1342" s="14">
        <v>1320.1930746268654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Z1342" s="14" t="s">
        <v>17</v>
      </c>
      <c r="AA1342" s="14" t="s">
        <v>17</v>
      </c>
      <c r="AB1342" s="14" t="s">
        <v>17</v>
      </c>
      <c r="AC1342" s="14" t="s">
        <v>17</v>
      </c>
      <c r="AD1342" s="14" t="s">
        <v>17</v>
      </c>
      <c r="AE1342" s="14" t="s">
        <v>17</v>
      </c>
    </row>
    <row r="1343" spans="1:31">
      <c r="A1343" t="s">
        <v>109</v>
      </c>
      <c r="B1343" t="s">
        <v>93</v>
      </c>
      <c r="C1343" s="216">
        <v>34635</v>
      </c>
      <c r="D1343" s="216">
        <v>34869</v>
      </c>
      <c r="E1343">
        <v>1995</v>
      </c>
      <c r="F1343">
        <v>4</v>
      </c>
      <c r="G1343">
        <v>9</v>
      </c>
      <c r="H1343">
        <v>42.594584999999995</v>
      </c>
      <c r="I1343" t="s">
        <v>17</v>
      </c>
      <c r="J1343" s="14" t="s">
        <v>17</v>
      </c>
      <c r="K1343" s="14" t="s">
        <v>17</v>
      </c>
      <c r="L1343" s="14">
        <v>5.82</v>
      </c>
      <c r="M1343" s="14">
        <v>3.3980000000000001</v>
      </c>
      <c r="N1343" s="14">
        <v>39.83052</v>
      </c>
      <c r="O1343" s="14">
        <v>380</v>
      </c>
      <c r="P1343" s="159">
        <v>8.4500000000000006E-2</v>
      </c>
      <c r="Q1343" s="14">
        <v>1.08606</v>
      </c>
      <c r="R1343" s="14">
        <v>1811.4854309623438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Z1343" s="14" t="s">
        <v>17</v>
      </c>
      <c r="AA1343" s="14" t="s">
        <v>17</v>
      </c>
      <c r="AB1343" s="14" t="s">
        <v>17</v>
      </c>
      <c r="AC1343" s="14" t="s">
        <v>17</v>
      </c>
      <c r="AD1343" s="14" t="s">
        <v>17</v>
      </c>
      <c r="AE1343" s="14" t="s">
        <v>17</v>
      </c>
    </row>
    <row r="1344" spans="1:31">
      <c r="A1344" t="s">
        <v>109</v>
      </c>
      <c r="B1344" t="s">
        <v>93</v>
      </c>
      <c r="C1344" s="216">
        <v>34635</v>
      </c>
      <c r="D1344" s="216">
        <v>34869</v>
      </c>
      <c r="E1344">
        <v>1995</v>
      </c>
      <c r="F1344">
        <v>4</v>
      </c>
      <c r="G1344">
        <v>10</v>
      </c>
      <c r="H1344">
        <v>44.19420499999999</v>
      </c>
      <c r="I1344" t="s">
        <v>17</v>
      </c>
      <c r="J1344" s="14" t="s">
        <v>17</v>
      </c>
      <c r="K1344" s="14" t="s">
        <v>17</v>
      </c>
      <c r="L1344" s="14">
        <v>5.64</v>
      </c>
      <c r="M1344" s="14">
        <v>4.41</v>
      </c>
      <c r="N1344" s="14">
        <v>128.2191</v>
      </c>
      <c r="O1344" s="14">
        <v>610</v>
      </c>
      <c r="P1344" s="159">
        <v>8.2699999999999996E-2</v>
      </c>
      <c r="Q1344" s="14">
        <v>1.1183970000000001</v>
      </c>
      <c r="R1344" s="14">
        <v>2417.4537391304339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Z1344" s="14" t="s">
        <v>17</v>
      </c>
      <c r="AA1344" s="14" t="s">
        <v>17</v>
      </c>
      <c r="AB1344" s="14" t="s">
        <v>17</v>
      </c>
      <c r="AC1344" s="14" t="s">
        <v>17</v>
      </c>
      <c r="AD1344" s="14" t="s">
        <v>17</v>
      </c>
      <c r="AE1344" s="14" t="s">
        <v>17</v>
      </c>
    </row>
    <row r="1345" spans="1:31">
      <c r="A1345" t="s">
        <v>109</v>
      </c>
      <c r="B1345" t="s">
        <v>93</v>
      </c>
      <c r="C1345" s="216">
        <v>34635</v>
      </c>
      <c r="D1345" s="216">
        <v>34869</v>
      </c>
      <c r="E1345">
        <v>1995</v>
      </c>
      <c r="F1345">
        <v>4</v>
      </c>
      <c r="G1345">
        <v>11</v>
      </c>
      <c r="H1345">
        <v>38.970537375000013</v>
      </c>
      <c r="I1345" t="s">
        <v>17</v>
      </c>
      <c r="J1345" s="14" t="s">
        <v>17</v>
      </c>
      <c r="K1345" s="14" t="s">
        <v>17</v>
      </c>
      <c r="L1345" s="14">
        <v>5.67</v>
      </c>
      <c r="M1345" s="14">
        <v>4.72</v>
      </c>
      <c r="N1345" s="14">
        <v>97.773920000000004</v>
      </c>
      <c r="O1345" s="14">
        <v>390</v>
      </c>
      <c r="P1345" s="159">
        <v>8.4000000000000005E-2</v>
      </c>
      <c r="Q1345" s="14">
        <v>1.1658280000000001</v>
      </c>
      <c r="R1345" s="14">
        <v>1865.5505859375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Z1345" s="14" t="s">
        <v>17</v>
      </c>
      <c r="AA1345" s="14" t="s">
        <v>17</v>
      </c>
      <c r="AB1345" s="14" t="s">
        <v>17</v>
      </c>
      <c r="AC1345" s="14" t="s">
        <v>17</v>
      </c>
      <c r="AD1345" s="14" t="s">
        <v>17</v>
      </c>
      <c r="AE1345" s="14" t="s">
        <v>17</v>
      </c>
    </row>
    <row r="1346" spans="1:31">
      <c r="A1346" t="s">
        <v>109</v>
      </c>
      <c r="B1346" t="s">
        <v>93</v>
      </c>
      <c r="C1346" s="216">
        <v>34635</v>
      </c>
      <c r="D1346" s="216">
        <v>34869</v>
      </c>
      <c r="E1346">
        <v>1995</v>
      </c>
      <c r="F1346">
        <v>4</v>
      </c>
      <c r="G1346">
        <v>12</v>
      </c>
      <c r="H1346">
        <v>45.26943575</v>
      </c>
      <c r="I1346" t="s">
        <v>17</v>
      </c>
      <c r="J1346" s="14" t="s">
        <v>17</v>
      </c>
      <c r="K1346" s="14" t="s">
        <v>17</v>
      </c>
      <c r="L1346" s="14">
        <v>5.65</v>
      </c>
      <c r="M1346" s="14">
        <v>3.9340000000000002</v>
      </c>
      <c r="N1346" s="14">
        <v>70.873500000000007</v>
      </c>
      <c r="O1346" s="14">
        <v>290</v>
      </c>
      <c r="P1346" s="159">
        <v>7.8299999999999995E-2</v>
      </c>
      <c r="Q1346" s="14">
        <v>1.0383119999999999</v>
      </c>
      <c r="R1346" s="14">
        <v>1965.5785975609756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Z1346" s="14" t="s">
        <v>17</v>
      </c>
      <c r="AA1346" s="14" t="s">
        <v>17</v>
      </c>
      <c r="AB1346" s="14" t="s">
        <v>17</v>
      </c>
      <c r="AC1346" s="14" t="s">
        <v>17</v>
      </c>
      <c r="AD1346" s="14" t="s">
        <v>17</v>
      </c>
      <c r="AE1346" s="14" t="s">
        <v>17</v>
      </c>
    </row>
    <row r="1347" spans="1:31">
      <c r="A1347" t="s">
        <v>109</v>
      </c>
      <c r="B1347" t="s">
        <v>93</v>
      </c>
      <c r="C1347" s="216">
        <v>34635</v>
      </c>
      <c r="D1347" s="216">
        <v>34869</v>
      </c>
      <c r="E1347">
        <v>1995</v>
      </c>
      <c r="F1347">
        <v>4</v>
      </c>
      <c r="G1347">
        <v>13</v>
      </c>
      <c r="H1347">
        <v>43.919933749999998</v>
      </c>
      <c r="I1347" t="s">
        <v>17</v>
      </c>
      <c r="J1347" s="14" t="s">
        <v>17</v>
      </c>
      <c r="K1347" s="14" t="s">
        <v>17</v>
      </c>
      <c r="L1347" s="14">
        <v>5.36</v>
      </c>
      <c r="M1347" s="14">
        <v>8.1690000000000005</v>
      </c>
      <c r="N1347" s="14">
        <v>138.18039999999999</v>
      </c>
      <c r="O1347" s="14">
        <v>600</v>
      </c>
      <c r="P1347" s="159">
        <v>8.5300000000000001E-2</v>
      </c>
      <c r="Q1347" s="14">
        <v>1.130279</v>
      </c>
      <c r="R1347" s="14">
        <v>1604.6632800000002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Z1347" s="14" t="s">
        <v>17</v>
      </c>
      <c r="AA1347" s="14" t="s">
        <v>17</v>
      </c>
      <c r="AB1347" s="14" t="s">
        <v>17</v>
      </c>
      <c r="AC1347" s="14" t="s">
        <v>17</v>
      </c>
      <c r="AD1347" s="14" t="s">
        <v>17</v>
      </c>
      <c r="AE1347" s="14" t="s">
        <v>17</v>
      </c>
    </row>
    <row r="1348" spans="1:31">
      <c r="A1348" t="s">
        <v>109</v>
      </c>
      <c r="B1348" t="s">
        <v>93</v>
      </c>
      <c r="C1348" s="216">
        <v>34635</v>
      </c>
      <c r="D1348" s="216">
        <v>34869</v>
      </c>
      <c r="E1348">
        <v>1995</v>
      </c>
      <c r="F1348">
        <v>4</v>
      </c>
      <c r="G1348">
        <v>14</v>
      </c>
      <c r="H1348">
        <v>42.971370749999998</v>
      </c>
      <c r="I1348" t="s">
        <v>17</v>
      </c>
      <c r="J1348" s="14" t="s">
        <v>17</v>
      </c>
      <c r="K1348" s="14" t="s">
        <v>17</v>
      </c>
      <c r="L1348" s="14">
        <v>5.66</v>
      </c>
      <c r="M1348" s="14">
        <v>5.6849999999999996</v>
      </c>
      <c r="N1348" s="14">
        <v>63.394959999999998</v>
      </c>
      <c r="O1348" s="14">
        <v>500</v>
      </c>
      <c r="P1348" s="159">
        <v>8.0399999999999999E-2</v>
      </c>
      <c r="Q1348" s="14">
        <v>1.0313600000000001</v>
      </c>
      <c r="R1348" s="14">
        <v>1730.1784499999999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Z1348" s="14" t="s">
        <v>17</v>
      </c>
      <c r="AA1348" s="14" t="s">
        <v>17</v>
      </c>
      <c r="AB1348" s="14" t="s">
        <v>17</v>
      </c>
      <c r="AC1348" s="14" t="s">
        <v>17</v>
      </c>
      <c r="AD1348" s="14" t="s">
        <v>17</v>
      </c>
      <c r="AE1348" s="14" t="s">
        <v>17</v>
      </c>
    </row>
    <row r="1349" spans="1:31">
      <c r="A1349" t="s">
        <v>109</v>
      </c>
      <c r="B1349" t="s">
        <v>93</v>
      </c>
      <c r="C1349" s="216">
        <v>34982</v>
      </c>
      <c r="D1349" s="216">
        <v>35237</v>
      </c>
      <c r="E1349">
        <v>1996</v>
      </c>
      <c r="F1349">
        <v>1</v>
      </c>
      <c r="G1349">
        <v>1</v>
      </c>
      <c r="H1349">
        <v>17.987756707317072</v>
      </c>
      <c r="I1349" t="s">
        <v>17</v>
      </c>
      <c r="J1349" s="14" t="s">
        <v>17</v>
      </c>
      <c r="K1349" s="14" t="s">
        <v>17</v>
      </c>
      <c r="L1349" s="14">
        <v>5.55</v>
      </c>
      <c r="M1349" s="14">
        <v>9.8469999999999995</v>
      </c>
      <c r="N1349" s="14">
        <v>45.236760000000004</v>
      </c>
      <c r="O1349" s="14">
        <v>479</v>
      </c>
      <c r="P1349" s="159">
        <v>8.391113E-2</v>
      </c>
      <c r="Q1349" s="14">
        <v>0.74531259999999999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Z1349" s="14" t="s">
        <v>17</v>
      </c>
      <c r="AA1349" s="14" t="s">
        <v>17</v>
      </c>
      <c r="AB1349" s="14" t="s">
        <v>17</v>
      </c>
      <c r="AC1349" s="14" t="s">
        <v>17</v>
      </c>
      <c r="AD1349" s="14" t="s">
        <v>17</v>
      </c>
      <c r="AE1349" s="14" t="s">
        <v>17</v>
      </c>
    </row>
    <row r="1350" spans="1:31">
      <c r="A1350" t="s">
        <v>109</v>
      </c>
      <c r="B1350" t="s">
        <v>93</v>
      </c>
      <c r="C1350" s="216">
        <v>34982</v>
      </c>
      <c r="D1350" s="216">
        <v>35237</v>
      </c>
      <c r="E1350">
        <v>1996</v>
      </c>
      <c r="F1350">
        <v>1</v>
      </c>
      <c r="G1350">
        <v>2</v>
      </c>
      <c r="H1350">
        <v>8.2659416158536576</v>
      </c>
      <c r="I1350">
        <v>3.0534150000000002</v>
      </c>
      <c r="J1350" s="14" t="s">
        <v>17</v>
      </c>
      <c r="K1350" s="14" t="s">
        <v>17</v>
      </c>
      <c r="L1350" s="14">
        <v>5.75</v>
      </c>
      <c r="M1350" s="14">
        <v>14.99</v>
      </c>
      <c r="N1350" s="14">
        <v>42.984930000000006</v>
      </c>
      <c r="O1350" s="14">
        <v>578</v>
      </c>
      <c r="P1350" s="159">
        <v>7.7560660000000003E-2</v>
      </c>
      <c r="Q1350" s="14">
        <v>0.70134450000000004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Z1350" s="14" t="s">
        <v>17</v>
      </c>
      <c r="AA1350" s="14" t="s">
        <v>17</v>
      </c>
      <c r="AB1350" s="14" t="s">
        <v>17</v>
      </c>
      <c r="AC1350" s="14" t="s">
        <v>17</v>
      </c>
      <c r="AD1350" s="14" t="s">
        <v>17</v>
      </c>
      <c r="AE1350" s="14" t="s">
        <v>17</v>
      </c>
    </row>
    <row r="1351" spans="1:31">
      <c r="A1351" t="s">
        <v>109</v>
      </c>
      <c r="B1351" t="s">
        <v>93</v>
      </c>
      <c r="C1351" s="216">
        <v>34982</v>
      </c>
      <c r="D1351" s="216">
        <v>35237</v>
      </c>
      <c r="E1351">
        <v>1996</v>
      </c>
      <c r="F1351">
        <v>1</v>
      </c>
      <c r="G1351">
        <v>3</v>
      </c>
      <c r="H1351">
        <v>22.365005487804876</v>
      </c>
      <c r="I1351">
        <v>2.47207</v>
      </c>
      <c r="J1351" s="14" t="s">
        <v>17</v>
      </c>
      <c r="K1351" s="14" t="s">
        <v>17</v>
      </c>
      <c r="L1351" s="14">
        <v>5.86</v>
      </c>
      <c r="M1351" s="14">
        <v>9.7370000000000001</v>
      </c>
      <c r="N1351" s="14">
        <v>60.034500000000008</v>
      </c>
      <c r="O1351" s="14">
        <v>586</v>
      </c>
      <c r="P1351" s="159">
        <v>8.0422740000000006E-2</v>
      </c>
      <c r="Q1351" s="14">
        <v>0.74219009999999996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Z1351" s="14" t="s">
        <v>17</v>
      </c>
      <c r="AA1351" s="14" t="s">
        <v>17</v>
      </c>
      <c r="AB1351" s="14" t="s">
        <v>17</v>
      </c>
      <c r="AC1351" s="14" t="s">
        <v>17</v>
      </c>
      <c r="AD1351" s="14" t="s">
        <v>17</v>
      </c>
      <c r="AE1351" s="14" t="s">
        <v>17</v>
      </c>
    </row>
    <row r="1352" spans="1:31">
      <c r="A1352" t="s">
        <v>109</v>
      </c>
      <c r="B1352" t="s">
        <v>93</v>
      </c>
      <c r="C1352" s="216">
        <v>34982</v>
      </c>
      <c r="D1352" s="216">
        <v>35237</v>
      </c>
      <c r="E1352">
        <v>1996</v>
      </c>
      <c r="F1352">
        <v>1</v>
      </c>
      <c r="G1352">
        <v>4</v>
      </c>
      <c r="H1352">
        <v>21.946006097560979</v>
      </c>
      <c r="I1352">
        <v>2.6681759999999999</v>
      </c>
      <c r="J1352" s="14" t="s">
        <v>17</v>
      </c>
      <c r="K1352" s="14" t="s">
        <v>17</v>
      </c>
      <c r="L1352" s="14">
        <v>5.78</v>
      </c>
      <c r="M1352" s="14">
        <v>10.743</v>
      </c>
      <c r="N1352" s="14">
        <v>49.097040000000007</v>
      </c>
      <c r="O1352" s="14">
        <v>528</v>
      </c>
      <c r="P1352" s="159">
        <v>7.5130069999999993E-2</v>
      </c>
      <c r="Q1352" s="14">
        <v>0.6901216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Z1352" s="14" t="s">
        <v>17</v>
      </c>
      <c r="AA1352" s="14" t="s">
        <v>17</v>
      </c>
      <c r="AB1352" s="14" t="s">
        <v>17</v>
      </c>
      <c r="AC1352" s="14" t="s">
        <v>17</v>
      </c>
      <c r="AD1352" s="14" t="s">
        <v>17</v>
      </c>
      <c r="AE1352" s="14" t="s">
        <v>17</v>
      </c>
    </row>
    <row r="1353" spans="1:31">
      <c r="A1353" t="s">
        <v>109</v>
      </c>
      <c r="B1353" t="s">
        <v>93</v>
      </c>
      <c r="C1353" s="216">
        <v>34982</v>
      </c>
      <c r="D1353" s="216">
        <v>35237</v>
      </c>
      <c r="E1353">
        <v>1996</v>
      </c>
      <c r="F1353">
        <v>1</v>
      </c>
      <c r="G1353">
        <v>5</v>
      </c>
      <c r="H1353">
        <v>30.936084756097557</v>
      </c>
      <c r="I1353">
        <v>2.7628539999999999</v>
      </c>
      <c r="J1353" s="14" t="s">
        <v>17</v>
      </c>
      <c r="K1353" s="14" t="s">
        <v>17</v>
      </c>
      <c r="L1353" s="14">
        <v>5.46</v>
      </c>
      <c r="M1353" s="14">
        <v>14.773</v>
      </c>
      <c r="N1353" s="14">
        <v>63.358630000000005</v>
      </c>
      <c r="O1353" s="14">
        <v>627</v>
      </c>
      <c r="P1353" s="159">
        <v>8.3703410000000006E-2</v>
      </c>
      <c r="Q1353" s="14">
        <v>0.76637569999999999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Z1353" s="14" t="s">
        <v>17</v>
      </c>
      <c r="AA1353" s="14" t="s">
        <v>17</v>
      </c>
      <c r="AB1353" s="14" t="s">
        <v>17</v>
      </c>
      <c r="AC1353" s="14" t="s">
        <v>17</v>
      </c>
      <c r="AD1353" s="14" t="s">
        <v>17</v>
      </c>
      <c r="AE1353" s="14" t="s">
        <v>17</v>
      </c>
    </row>
    <row r="1354" spans="1:31">
      <c r="A1354" t="s">
        <v>109</v>
      </c>
      <c r="B1354" t="s">
        <v>93</v>
      </c>
      <c r="C1354" s="216">
        <v>34982</v>
      </c>
      <c r="D1354" s="216">
        <v>35237</v>
      </c>
      <c r="E1354">
        <v>1996</v>
      </c>
      <c r="F1354">
        <v>1</v>
      </c>
      <c r="G1354">
        <v>6</v>
      </c>
      <c r="H1354">
        <v>27.092195121951224</v>
      </c>
      <c r="I1354">
        <v>2.9527999999999999</v>
      </c>
      <c r="J1354" s="14" t="s">
        <v>17</v>
      </c>
      <c r="K1354" s="14" t="s">
        <v>17</v>
      </c>
      <c r="L1354" s="14">
        <v>5.46</v>
      </c>
      <c r="M1354" s="14">
        <v>15.025</v>
      </c>
      <c r="N1354" s="14">
        <v>57.246520000000004</v>
      </c>
      <c r="O1354" s="14">
        <v>355</v>
      </c>
      <c r="P1354" s="159">
        <v>8.6704080000000003E-2</v>
      </c>
      <c r="Q1354" s="14">
        <v>0.76132259999999996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Z1354" s="14" t="s">
        <v>17</v>
      </c>
      <c r="AA1354" s="14" t="s">
        <v>17</v>
      </c>
      <c r="AB1354" s="14" t="s">
        <v>17</v>
      </c>
      <c r="AC1354" s="14" t="s">
        <v>17</v>
      </c>
      <c r="AD1354" s="14" t="s">
        <v>17</v>
      </c>
      <c r="AE1354" s="14" t="s">
        <v>17</v>
      </c>
    </row>
    <row r="1355" spans="1:31">
      <c r="A1355" t="s">
        <v>109</v>
      </c>
      <c r="B1355" t="s">
        <v>93</v>
      </c>
      <c r="C1355" s="216">
        <v>34982</v>
      </c>
      <c r="D1355" s="216">
        <v>35237</v>
      </c>
      <c r="E1355">
        <v>1996</v>
      </c>
      <c r="F1355">
        <v>1</v>
      </c>
      <c r="G1355">
        <v>7</v>
      </c>
      <c r="H1355">
        <v>34.802403658536583</v>
      </c>
      <c r="I1355">
        <v>3.1460020000000002</v>
      </c>
      <c r="J1355" s="14" t="s">
        <v>17</v>
      </c>
      <c r="K1355" s="14" t="s">
        <v>17</v>
      </c>
      <c r="L1355" s="14">
        <v>5.07</v>
      </c>
      <c r="M1355" s="14">
        <v>24.5</v>
      </c>
      <c r="N1355" s="14">
        <v>72.15149000000001</v>
      </c>
      <c r="O1355" s="14">
        <v>351</v>
      </c>
      <c r="P1355" s="159">
        <v>8.1267190000000003E-2</v>
      </c>
      <c r="Q1355" s="14">
        <v>0.80834839999999997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Z1355" s="14" t="s">
        <v>17</v>
      </c>
      <c r="AA1355" s="14" t="s">
        <v>17</v>
      </c>
      <c r="AB1355" s="14" t="s">
        <v>17</v>
      </c>
      <c r="AC1355" s="14" t="s">
        <v>17</v>
      </c>
      <c r="AD1355" s="14" t="s">
        <v>17</v>
      </c>
      <c r="AE1355" s="14" t="s">
        <v>17</v>
      </c>
    </row>
    <row r="1356" spans="1:31">
      <c r="A1356" t="s">
        <v>109</v>
      </c>
      <c r="B1356" t="s">
        <v>93</v>
      </c>
      <c r="C1356" s="216">
        <v>34982</v>
      </c>
      <c r="D1356" s="216">
        <v>35237</v>
      </c>
      <c r="E1356">
        <v>1996</v>
      </c>
      <c r="F1356">
        <v>1</v>
      </c>
      <c r="G1356">
        <v>8</v>
      </c>
      <c r="H1356">
        <v>17.24659481707317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Z1356" s="14" t="s">
        <v>17</v>
      </c>
      <c r="AA1356" s="14" t="s">
        <v>17</v>
      </c>
      <c r="AB1356" s="14" t="s">
        <v>17</v>
      </c>
      <c r="AC1356" s="14" t="s">
        <v>17</v>
      </c>
      <c r="AD1356" s="14" t="s">
        <v>17</v>
      </c>
      <c r="AE1356" s="14" t="s">
        <v>17</v>
      </c>
    </row>
    <row r="1357" spans="1:31">
      <c r="A1357" t="s">
        <v>109</v>
      </c>
      <c r="B1357" t="s">
        <v>93</v>
      </c>
      <c r="C1357" s="216">
        <v>34982</v>
      </c>
      <c r="D1357" s="216">
        <v>35237</v>
      </c>
      <c r="E1357">
        <v>1996</v>
      </c>
      <c r="F1357">
        <v>1</v>
      </c>
      <c r="G1357">
        <v>9</v>
      </c>
      <c r="H1357">
        <v>29.770279268292686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Z1357" s="14" t="s">
        <v>17</v>
      </c>
      <c r="AA1357" s="14" t="s">
        <v>17</v>
      </c>
      <c r="AB1357" s="14" t="s">
        <v>17</v>
      </c>
      <c r="AC1357" s="14" t="s">
        <v>17</v>
      </c>
      <c r="AD1357" s="14" t="s">
        <v>17</v>
      </c>
      <c r="AE1357" s="14" t="s">
        <v>17</v>
      </c>
    </row>
    <row r="1358" spans="1:31">
      <c r="A1358" t="s">
        <v>109</v>
      </c>
      <c r="B1358" t="s">
        <v>93</v>
      </c>
      <c r="C1358" s="216">
        <v>34982</v>
      </c>
      <c r="D1358" s="216">
        <v>35237</v>
      </c>
      <c r="E1358">
        <v>1996</v>
      </c>
      <c r="F1358">
        <v>1</v>
      </c>
      <c r="G1358">
        <v>10</v>
      </c>
      <c r="H1358">
        <v>31.746176067073169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Z1358" s="14" t="s">
        <v>17</v>
      </c>
      <c r="AA1358" s="14" t="s">
        <v>17</v>
      </c>
      <c r="AB1358" s="14" t="s">
        <v>17</v>
      </c>
      <c r="AC1358" s="14" t="s">
        <v>17</v>
      </c>
      <c r="AD1358" s="14" t="s">
        <v>17</v>
      </c>
      <c r="AE1358" s="14" t="s">
        <v>17</v>
      </c>
    </row>
    <row r="1359" spans="1:31">
      <c r="A1359" t="s">
        <v>109</v>
      </c>
      <c r="B1359" t="s">
        <v>93</v>
      </c>
      <c r="C1359" s="216">
        <v>34982</v>
      </c>
      <c r="D1359" s="216">
        <v>35237</v>
      </c>
      <c r="E1359">
        <v>1996</v>
      </c>
      <c r="F1359">
        <v>1</v>
      </c>
      <c r="G1359">
        <v>11</v>
      </c>
      <c r="H1359">
        <v>38.671231097560977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Z1359" s="14" t="s">
        <v>17</v>
      </c>
      <c r="AA1359" s="14" t="s">
        <v>17</v>
      </c>
      <c r="AB1359" s="14" t="s">
        <v>17</v>
      </c>
      <c r="AC1359" s="14" t="s">
        <v>17</v>
      </c>
      <c r="AD1359" s="14" t="s">
        <v>17</v>
      </c>
      <c r="AE1359" s="14" t="s">
        <v>17</v>
      </c>
    </row>
    <row r="1360" spans="1:31">
      <c r="A1360" t="s">
        <v>109</v>
      </c>
      <c r="B1360" t="s">
        <v>93</v>
      </c>
      <c r="C1360" s="216">
        <v>34982</v>
      </c>
      <c r="D1360" s="216">
        <v>35237</v>
      </c>
      <c r="E1360">
        <v>1996</v>
      </c>
      <c r="F1360">
        <v>1</v>
      </c>
      <c r="G1360">
        <v>12</v>
      </c>
      <c r="H1360">
        <v>36.433173780487799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Z1360" s="14" t="s">
        <v>17</v>
      </c>
      <c r="AA1360" s="14" t="s">
        <v>17</v>
      </c>
      <c r="AB1360" s="14" t="s">
        <v>17</v>
      </c>
      <c r="AC1360" s="14" t="s">
        <v>17</v>
      </c>
      <c r="AD1360" s="14" t="s">
        <v>17</v>
      </c>
      <c r="AE1360" s="14" t="s">
        <v>17</v>
      </c>
    </row>
    <row r="1361" spans="1:31">
      <c r="A1361" t="s">
        <v>109</v>
      </c>
      <c r="B1361" t="s">
        <v>93</v>
      </c>
      <c r="C1361" s="216">
        <v>34982</v>
      </c>
      <c r="D1361" s="216">
        <v>35237</v>
      </c>
      <c r="E1361">
        <v>1996</v>
      </c>
      <c r="F1361">
        <v>1</v>
      </c>
      <c r="G1361">
        <v>13</v>
      </c>
      <c r="H1361">
        <v>38.445573475609756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Z1361" s="14" t="s">
        <v>17</v>
      </c>
      <c r="AA1361" s="14" t="s">
        <v>17</v>
      </c>
      <c r="AB1361" s="14" t="s">
        <v>17</v>
      </c>
      <c r="AC1361" s="14" t="s">
        <v>17</v>
      </c>
      <c r="AD1361" s="14" t="s">
        <v>17</v>
      </c>
      <c r="AE1361" s="14" t="s">
        <v>17</v>
      </c>
    </row>
    <row r="1362" spans="1:31">
      <c r="A1362" t="s">
        <v>109</v>
      </c>
      <c r="B1362" t="s">
        <v>93</v>
      </c>
      <c r="C1362" s="216">
        <v>34982</v>
      </c>
      <c r="D1362" s="216">
        <v>35237</v>
      </c>
      <c r="E1362">
        <v>1996</v>
      </c>
      <c r="F1362">
        <v>1</v>
      </c>
      <c r="G1362">
        <v>14</v>
      </c>
      <c r="H1362">
        <v>28.737186432926823</v>
      </c>
      <c r="I1362" t="s">
        <v>17</v>
      </c>
      <c r="J1362" s="14" t="s">
        <v>17</v>
      </c>
      <c r="K1362" s="14" t="s">
        <v>17</v>
      </c>
      <c r="L1362" s="14" t="s">
        <v>17</v>
      </c>
      <c r="M1362" s="14" t="s">
        <v>17</v>
      </c>
      <c r="N1362" s="14" t="s">
        <v>17</v>
      </c>
      <c r="O1362" s="14" t="s">
        <v>17</v>
      </c>
      <c r="P1362" s="14" t="s">
        <v>17</v>
      </c>
      <c r="Q1362" s="14" t="s">
        <v>17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Z1362" s="14" t="s">
        <v>17</v>
      </c>
      <c r="AA1362" s="14" t="s">
        <v>17</v>
      </c>
      <c r="AB1362" s="14" t="s">
        <v>17</v>
      </c>
      <c r="AC1362" s="14" t="s">
        <v>17</v>
      </c>
      <c r="AD1362" s="14" t="s">
        <v>17</v>
      </c>
      <c r="AE1362" s="14" t="s">
        <v>17</v>
      </c>
    </row>
    <row r="1363" spans="1:31">
      <c r="A1363" t="s">
        <v>109</v>
      </c>
      <c r="B1363" t="s">
        <v>93</v>
      </c>
      <c r="C1363" s="216">
        <v>34982</v>
      </c>
      <c r="D1363" s="216">
        <v>35237</v>
      </c>
      <c r="E1363">
        <v>1996</v>
      </c>
      <c r="F1363">
        <v>2</v>
      </c>
      <c r="G1363">
        <v>1</v>
      </c>
      <c r="H1363">
        <v>15.847772103658537</v>
      </c>
      <c r="I1363" t="s">
        <v>17</v>
      </c>
      <c r="J1363" s="14" t="s">
        <v>17</v>
      </c>
      <c r="K1363" s="14" t="s">
        <v>17</v>
      </c>
      <c r="L1363" s="14">
        <v>5.7</v>
      </c>
      <c r="M1363" s="14">
        <v>14.744999999999999</v>
      </c>
      <c r="N1363" s="14">
        <v>50.062110000000011</v>
      </c>
      <c r="O1363" s="14">
        <v>357</v>
      </c>
      <c r="P1363" s="159">
        <v>7.7102939999999995E-2</v>
      </c>
      <c r="Q1363" s="14">
        <v>0.73213799999999996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Z1363" s="14" t="s">
        <v>17</v>
      </c>
      <c r="AA1363" s="14" t="s">
        <v>17</v>
      </c>
      <c r="AB1363" s="14" t="s">
        <v>17</v>
      </c>
      <c r="AC1363" s="14" t="s">
        <v>17</v>
      </c>
      <c r="AD1363" s="14" t="s">
        <v>17</v>
      </c>
      <c r="AE1363" s="14" t="s">
        <v>17</v>
      </c>
    </row>
    <row r="1364" spans="1:31">
      <c r="A1364" t="s">
        <v>109</v>
      </c>
      <c r="B1364" t="s">
        <v>93</v>
      </c>
      <c r="C1364" s="216">
        <v>34982</v>
      </c>
      <c r="D1364" s="216">
        <v>35237</v>
      </c>
      <c r="E1364">
        <v>1996</v>
      </c>
      <c r="F1364">
        <v>2</v>
      </c>
      <c r="G1364">
        <v>2</v>
      </c>
      <c r="H1364">
        <v>20.576455792682925</v>
      </c>
      <c r="I1364">
        <v>2.29067</v>
      </c>
      <c r="J1364" s="14" t="s">
        <v>17</v>
      </c>
      <c r="K1364" s="14" t="s">
        <v>17</v>
      </c>
      <c r="L1364" s="14">
        <v>5.67</v>
      </c>
      <c r="M1364" s="14">
        <v>14.228999999999999</v>
      </c>
      <c r="N1364" s="14">
        <v>79.764820000000014</v>
      </c>
      <c r="O1364" s="14">
        <v>375</v>
      </c>
      <c r="P1364" s="14">
        <v>8.7091299999999996E-2</v>
      </c>
      <c r="Q1364" s="14">
        <v>0.80072929999999998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Z1364" s="14" t="s">
        <v>17</v>
      </c>
      <c r="AA1364" s="14" t="s">
        <v>17</v>
      </c>
      <c r="AB1364" s="14" t="s">
        <v>17</v>
      </c>
      <c r="AC1364" s="14" t="s">
        <v>17</v>
      </c>
      <c r="AD1364" s="14" t="s">
        <v>17</v>
      </c>
      <c r="AE1364" s="14" t="s">
        <v>17</v>
      </c>
    </row>
    <row r="1365" spans="1:31">
      <c r="A1365" t="s">
        <v>109</v>
      </c>
      <c r="B1365" t="s">
        <v>93</v>
      </c>
      <c r="C1365" s="216">
        <v>34982</v>
      </c>
      <c r="D1365" s="216">
        <v>35237</v>
      </c>
      <c r="E1365">
        <v>1996</v>
      </c>
      <c r="F1365">
        <v>2</v>
      </c>
      <c r="G1365">
        <v>3</v>
      </c>
      <c r="H1365">
        <v>21.972124390243899</v>
      </c>
      <c r="I1365">
        <v>2.3190550000000001</v>
      </c>
      <c r="J1365" s="14" t="s">
        <v>17</v>
      </c>
      <c r="K1365" s="14" t="s">
        <v>17</v>
      </c>
      <c r="L1365" s="14">
        <v>5.72</v>
      </c>
      <c r="M1365" s="14">
        <v>14.032</v>
      </c>
      <c r="N1365" s="14">
        <v>57.246520000000004</v>
      </c>
      <c r="O1365" s="14">
        <v>487</v>
      </c>
      <c r="P1365" s="14">
        <v>7.5130500000000003E-2</v>
      </c>
      <c r="Q1365" s="14">
        <v>0.74280389999999996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Z1365" s="14" t="s">
        <v>17</v>
      </c>
      <c r="AA1365" s="14" t="s">
        <v>17</v>
      </c>
      <c r="AB1365" s="14" t="s">
        <v>17</v>
      </c>
      <c r="AC1365" s="14" t="s">
        <v>17</v>
      </c>
      <c r="AD1365" s="14" t="s">
        <v>17</v>
      </c>
      <c r="AE1365" s="14" t="s">
        <v>17</v>
      </c>
    </row>
    <row r="1366" spans="1:31">
      <c r="A1366" t="s">
        <v>109</v>
      </c>
      <c r="B1366" t="s">
        <v>93</v>
      </c>
      <c r="C1366" s="216">
        <v>34982</v>
      </c>
      <c r="D1366" s="216">
        <v>35237</v>
      </c>
      <c r="E1366">
        <v>1996</v>
      </c>
      <c r="F1366">
        <v>2</v>
      </c>
      <c r="G1366">
        <v>4</v>
      </c>
      <c r="H1366">
        <v>20.051765853658537</v>
      </c>
      <c r="I1366">
        <v>2.9053529999999999</v>
      </c>
      <c r="J1366" s="14" t="s">
        <v>17</v>
      </c>
      <c r="K1366" s="14" t="s">
        <v>17</v>
      </c>
      <c r="L1366" s="14">
        <v>5.29</v>
      </c>
      <c r="M1366" s="14">
        <v>24.603000000000002</v>
      </c>
      <c r="N1366" s="14">
        <v>47.27413</v>
      </c>
      <c r="O1366" s="14">
        <v>426</v>
      </c>
      <c r="P1366" s="159">
        <v>8.3253809999999998E-2</v>
      </c>
      <c r="Q1366" s="14">
        <v>0.77614090000000002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Z1366" s="14" t="s">
        <v>17</v>
      </c>
      <c r="AA1366" s="14" t="s">
        <v>17</v>
      </c>
      <c r="AB1366" s="14" t="s">
        <v>17</v>
      </c>
      <c r="AC1366" s="14" t="s">
        <v>17</v>
      </c>
      <c r="AD1366" s="14" t="s">
        <v>17</v>
      </c>
      <c r="AE1366" s="14" t="s">
        <v>17</v>
      </c>
    </row>
    <row r="1367" spans="1:31">
      <c r="A1367" t="s">
        <v>109</v>
      </c>
      <c r="B1367" t="s">
        <v>93</v>
      </c>
      <c r="C1367" s="216">
        <v>34982</v>
      </c>
      <c r="D1367" s="216">
        <v>35237</v>
      </c>
      <c r="E1367">
        <v>1996</v>
      </c>
      <c r="F1367">
        <v>2</v>
      </c>
      <c r="G1367">
        <v>5</v>
      </c>
      <c r="H1367">
        <v>32.661275457317068</v>
      </c>
      <c r="I1367">
        <v>2.5137070000000001</v>
      </c>
      <c r="J1367" s="14" t="s">
        <v>17</v>
      </c>
      <c r="K1367" s="14" t="s">
        <v>17</v>
      </c>
      <c r="L1367" s="14">
        <v>5.35</v>
      </c>
      <c r="M1367" s="14">
        <v>22.332999999999998</v>
      </c>
      <c r="N1367" s="14">
        <v>67.111680000000007</v>
      </c>
      <c r="O1367" s="14">
        <v>491</v>
      </c>
      <c r="P1367" s="159">
        <v>8.1566559999999996E-2</v>
      </c>
      <c r="Q1367" s="14">
        <v>0.78403100000000003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Z1367" s="14" t="s">
        <v>17</v>
      </c>
      <c r="AA1367" s="14" t="s">
        <v>17</v>
      </c>
      <c r="AB1367" s="14" t="s">
        <v>17</v>
      </c>
      <c r="AC1367" s="14" t="s">
        <v>17</v>
      </c>
      <c r="AD1367" s="14" t="s">
        <v>17</v>
      </c>
      <c r="AE1367" s="14" t="s">
        <v>17</v>
      </c>
    </row>
    <row r="1368" spans="1:31">
      <c r="A1368" t="s">
        <v>109</v>
      </c>
      <c r="B1368" t="s">
        <v>93</v>
      </c>
      <c r="C1368" s="216">
        <v>34982</v>
      </c>
      <c r="D1368" s="216">
        <v>35237</v>
      </c>
      <c r="E1368">
        <v>1996</v>
      </c>
      <c r="F1368">
        <v>2</v>
      </c>
      <c r="G1368">
        <v>6</v>
      </c>
      <c r="H1368">
        <v>39.522731707317071</v>
      </c>
      <c r="I1368">
        <v>2.9352510000000001</v>
      </c>
      <c r="J1368" s="14" t="s">
        <v>17</v>
      </c>
      <c r="K1368" s="14" t="s">
        <v>17</v>
      </c>
      <c r="L1368" s="14">
        <v>4.99</v>
      </c>
      <c r="M1368" s="14">
        <v>24.1</v>
      </c>
      <c r="N1368" s="14">
        <v>82.338340000000017</v>
      </c>
      <c r="O1368" s="14">
        <v>523</v>
      </c>
      <c r="P1368" s="159">
        <v>8.2320589999999999E-2</v>
      </c>
      <c r="Q1368" s="14">
        <v>0.84707849999999996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Z1368" s="14" t="s">
        <v>17</v>
      </c>
      <c r="AA1368" s="14" t="s">
        <v>17</v>
      </c>
      <c r="AB1368" s="14" t="s">
        <v>17</v>
      </c>
      <c r="AC1368" s="14" t="s">
        <v>17</v>
      </c>
      <c r="AD1368" s="14" t="s">
        <v>17</v>
      </c>
      <c r="AE1368" s="14" t="s">
        <v>17</v>
      </c>
    </row>
    <row r="1369" spans="1:31">
      <c r="A1369" t="s">
        <v>109</v>
      </c>
      <c r="B1369" t="s">
        <v>93</v>
      </c>
      <c r="C1369" s="216">
        <v>34982</v>
      </c>
      <c r="D1369" s="216">
        <v>35237</v>
      </c>
      <c r="E1369">
        <v>1996</v>
      </c>
      <c r="F1369">
        <v>2</v>
      </c>
      <c r="G1369">
        <v>7</v>
      </c>
      <c r="H1369">
        <v>39.412522103658532</v>
      </c>
      <c r="I1369">
        <v>3.2061090000000001</v>
      </c>
      <c r="J1369" s="14" t="s">
        <v>17</v>
      </c>
      <c r="K1369" s="14" t="s">
        <v>17</v>
      </c>
      <c r="L1369" s="14">
        <v>4.79</v>
      </c>
      <c r="M1369" s="14">
        <v>47.732999999999997</v>
      </c>
      <c r="N1369" s="14">
        <v>102.81927000000002</v>
      </c>
      <c r="O1369" s="14">
        <v>524</v>
      </c>
      <c r="P1369" s="159">
        <v>9.1063779999999997E-2</v>
      </c>
      <c r="Q1369" s="14">
        <v>0.86598710000000001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Z1369" s="14" t="s">
        <v>17</v>
      </c>
      <c r="AA1369" s="14" t="s">
        <v>17</v>
      </c>
      <c r="AB1369" s="14" t="s">
        <v>17</v>
      </c>
      <c r="AC1369" s="14" t="s">
        <v>17</v>
      </c>
      <c r="AD1369" s="14" t="s">
        <v>17</v>
      </c>
      <c r="AE1369" s="14" t="s">
        <v>17</v>
      </c>
    </row>
    <row r="1370" spans="1:31">
      <c r="A1370" t="s">
        <v>109</v>
      </c>
      <c r="B1370" t="s">
        <v>93</v>
      </c>
      <c r="C1370" s="216">
        <v>34982</v>
      </c>
      <c r="D1370" s="216">
        <v>35237</v>
      </c>
      <c r="E1370">
        <v>1996</v>
      </c>
      <c r="F1370">
        <v>2</v>
      </c>
      <c r="G1370">
        <v>8</v>
      </c>
      <c r="H1370">
        <v>13.463758536585367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Z1370" s="14" t="s">
        <v>17</v>
      </c>
      <c r="AA1370" s="14" t="s">
        <v>17</v>
      </c>
      <c r="AB1370" s="14" t="s">
        <v>17</v>
      </c>
      <c r="AC1370" s="14" t="s">
        <v>17</v>
      </c>
      <c r="AD1370" s="14" t="s">
        <v>17</v>
      </c>
      <c r="AE1370" s="14" t="s">
        <v>17</v>
      </c>
    </row>
    <row r="1371" spans="1:31">
      <c r="A1371" t="s">
        <v>109</v>
      </c>
      <c r="B1371" t="s">
        <v>93</v>
      </c>
      <c r="C1371" s="216">
        <v>34982</v>
      </c>
      <c r="D1371" s="216">
        <v>35237</v>
      </c>
      <c r="E1371">
        <v>1996</v>
      </c>
      <c r="F1371">
        <v>2</v>
      </c>
      <c r="G1371">
        <v>9</v>
      </c>
      <c r="H1371">
        <v>38.816652439024388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Z1371" s="14" t="s">
        <v>17</v>
      </c>
      <c r="AA1371" s="14" t="s">
        <v>17</v>
      </c>
      <c r="AB1371" s="14" t="s">
        <v>17</v>
      </c>
      <c r="AC1371" s="14" t="s">
        <v>17</v>
      </c>
      <c r="AD1371" s="14" t="s">
        <v>17</v>
      </c>
      <c r="AE1371" s="14" t="s">
        <v>17</v>
      </c>
    </row>
    <row r="1372" spans="1:31">
      <c r="A1372" t="s">
        <v>109</v>
      </c>
      <c r="B1372" t="s">
        <v>93</v>
      </c>
      <c r="C1372" s="216">
        <v>34982</v>
      </c>
      <c r="D1372" s="216">
        <v>35237</v>
      </c>
      <c r="E1372">
        <v>1996</v>
      </c>
      <c r="F1372">
        <v>2</v>
      </c>
      <c r="G1372">
        <v>10</v>
      </c>
      <c r="H1372">
        <v>35.808917073170733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Z1372" s="14" t="s">
        <v>17</v>
      </c>
      <c r="AA1372" s="14" t="s">
        <v>17</v>
      </c>
      <c r="AB1372" s="14" t="s">
        <v>17</v>
      </c>
      <c r="AC1372" s="14" t="s">
        <v>17</v>
      </c>
      <c r="AD1372" s="14" t="s">
        <v>17</v>
      </c>
      <c r="AE1372" s="14" t="s">
        <v>17</v>
      </c>
    </row>
    <row r="1373" spans="1:31">
      <c r="A1373" t="s">
        <v>109</v>
      </c>
      <c r="B1373" t="s">
        <v>93</v>
      </c>
      <c r="C1373" s="216">
        <v>34982</v>
      </c>
      <c r="D1373" s="216">
        <v>35237</v>
      </c>
      <c r="E1373">
        <v>1996</v>
      </c>
      <c r="F1373">
        <v>2</v>
      </c>
      <c r="G1373">
        <v>11</v>
      </c>
      <c r="H1373">
        <v>35.049531402439023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Z1373" s="14" t="s">
        <v>17</v>
      </c>
      <c r="AA1373" s="14" t="s">
        <v>17</v>
      </c>
      <c r="AB1373" s="14" t="s">
        <v>17</v>
      </c>
      <c r="AC1373" s="14" t="s">
        <v>17</v>
      </c>
      <c r="AD1373" s="14" t="s">
        <v>17</v>
      </c>
      <c r="AE1373" s="14" t="s">
        <v>17</v>
      </c>
    </row>
    <row r="1374" spans="1:31">
      <c r="A1374" t="s">
        <v>109</v>
      </c>
      <c r="B1374" t="s">
        <v>93</v>
      </c>
      <c r="C1374" s="216">
        <v>34982</v>
      </c>
      <c r="D1374" s="216">
        <v>35237</v>
      </c>
      <c r="E1374">
        <v>1996</v>
      </c>
      <c r="F1374">
        <v>2</v>
      </c>
      <c r="G1374">
        <v>12</v>
      </c>
      <c r="H1374">
        <v>39.614643750000006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Z1374" s="14" t="s">
        <v>17</v>
      </c>
      <c r="AA1374" s="14" t="s">
        <v>17</v>
      </c>
      <c r="AB1374" s="14" t="s">
        <v>17</v>
      </c>
      <c r="AC1374" s="14" t="s">
        <v>17</v>
      </c>
      <c r="AD1374" s="14" t="s">
        <v>17</v>
      </c>
      <c r="AE1374" s="14" t="s">
        <v>17</v>
      </c>
    </row>
    <row r="1375" spans="1:31">
      <c r="A1375" t="s">
        <v>109</v>
      </c>
      <c r="B1375" t="s">
        <v>93</v>
      </c>
      <c r="C1375" s="216">
        <v>34982</v>
      </c>
      <c r="D1375" s="216">
        <v>35237</v>
      </c>
      <c r="E1375">
        <v>1996</v>
      </c>
      <c r="F1375">
        <v>2</v>
      </c>
      <c r="G1375">
        <v>13</v>
      </c>
      <c r="H1375">
        <v>40.665609908536581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Z1375" s="14" t="s">
        <v>17</v>
      </c>
      <c r="AA1375" s="14" t="s">
        <v>17</v>
      </c>
      <c r="AB1375" s="14" t="s">
        <v>17</v>
      </c>
      <c r="AC1375" s="14" t="s">
        <v>17</v>
      </c>
      <c r="AD1375" s="14" t="s">
        <v>17</v>
      </c>
      <c r="AE1375" s="14" t="s">
        <v>17</v>
      </c>
    </row>
    <row r="1376" spans="1:31">
      <c r="A1376" t="s">
        <v>109</v>
      </c>
      <c r="B1376" t="s">
        <v>93</v>
      </c>
      <c r="C1376" s="216">
        <v>34982</v>
      </c>
      <c r="D1376" s="216">
        <v>35237</v>
      </c>
      <c r="E1376">
        <v>1996</v>
      </c>
      <c r="F1376">
        <v>2</v>
      </c>
      <c r="G1376">
        <v>14</v>
      </c>
      <c r="H1376">
        <v>37.580515701219511</v>
      </c>
      <c r="I1376" t="s">
        <v>17</v>
      </c>
      <c r="J1376" s="14" t="s">
        <v>17</v>
      </c>
      <c r="K1376" s="14" t="s">
        <v>17</v>
      </c>
      <c r="L1376" s="14" t="s">
        <v>17</v>
      </c>
      <c r="M1376" s="14" t="s">
        <v>17</v>
      </c>
      <c r="N1376" s="14" t="s">
        <v>17</v>
      </c>
      <c r="O1376" s="14" t="s">
        <v>17</v>
      </c>
      <c r="P1376" s="14" t="s">
        <v>17</v>
      </c>
      <c r="Q1376" s="14" t="s">
        <v>17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Z1376" s="14" t="s">
        <v>17</v>
      </c>
      <c r="AA1376" s="14" t="s">
        <v>17</v>
      </c>
      <c r="AB1376" s="14" t="s">
        <v>17</v>
      </c>
      <c r="AC1376" s="14" t="s">
        <v>17</v>
      </c>
      <c r="AD1376" s="14" t="s">
        <v>17</v>
      </c>
      <c r="AE1376" s="14" t="s">
        <v>17</v>
      </c>
    </row>
    <row r="1377" spans="1:31">
      <c r="A1377" t="s">
        <v>109</v>
      </c>
      <c r="B1377" t="s">
        <v>93</v>
      </c>
      <c r="C1377" s="216">
        <v>34982</v>
      </c>
      <c r="D1377" s="216">
        <v>35237</v>
      </c>
      <c r="E1377">
        <v>1996</v>
      </c>
      <c r="F1377">
        <v>3</v>
      </c>
      <c r="G1377">
        <v>1</v>
      </c>
      <c r="H1377">
        <v>15.762610975609755</v>
      </c>
      <c r="I1377" t="s">
        <v>17</v>
      </c>
      <c r="J1377" s="14" t="s">
        <v>17</v>
      </c>
      <c r="K1377" s="14" t="s">
        <v>17</v>
      </c>
      <c r="L1377" s="14">
        <v>5.37</v>
      </c>
      <c r="M1377" s="14">
        <v>17.78</v>
      </c>
      <c r="N1377" s="14">
        <v>28.401650000000004</v>
      </c>
      <c r="O1377" s="14">
        <v>443</v>
      </c>
      <c r="P1377" s="159">
        <v>8.439104E-2</v>
      </c>
      <c r="Q1377" s="14">
        <v>0.74985020000000002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Z1377" s="14" t="s">
        <v>17</v>
      </c>
      <c r="AA1377" s="14" t="s">
        <v>17</v>
      </c>
      <c r="AB1377" s="14" t="s">
        <v>17</v>
      </c>
      <c r="AC1377" s="14" t="s">
        <v>17</v>
      </c>
      <c r="AD1377" s="14" t="s">
        <v>17</v>
      </c>
      <c r="AE1377" s="14" t="s">
        <v>17</v>
      </c>
    </row>
    <row r="1378" spans="1:31">
      <c r="A1378" t="s">
        <v>109</v>
      </c>
      <c r="B1378" t="s">
        <v>93</v>
      </c>
      <c r="C1378" s="216">
        <v>34982</v>
      </c>
      <c r="D1378" s="216">
        <v>35237</v>
      </c>
      <c r="E1378">
        <v>1996</v>
      </c>
      <c r="F1378">
        <v>3</v>
      </c>
      <c r="G1378">
        <v>2</v>
      </c>
      <c r="H1378">
        <v>20.203772103658533</v>
      </c>
      <c r="I1378">
        <v>2.3451810000000002</v>
      </c>
      <c r="J1378" s="14" t="s">
        <v>17</v>
      </c>
      <c r="K1378" s="14" t="s">
        <v>17</v>
      </c>
      <c r="L1378" s="14">
        <v>5.52</v>
      </c>
      <c r="M1378" s="14">
        <v>19.259</v>
      </c>
      <c r="N1378" s="14">
        <v>68.398440000000008</v>
      </c>
      <c r="O1378" s="14">
        <v>501</v>
      </c>
      <c r="P1378" s="159">
        <v>8.0539780000000005E-2</v>
      </c>
      <c r="Q1378" s="14">
        <v>0.77285009999999998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Z1378" s="14" t="s">
        <v>17</v>
      </c>
      <c r="AA1378" s="14" t="s">
        <v>17</v>
      </c>
      <c r="AB1378" s="14" t="s">
        <v>17</v>
      </c>
      <c r="AC1378" s="14" t="s">
        <v>17</v>
      </c>
      <c r="AD1378" s="14" t="s">
        <v>17</v>
      </c>
      <c r="AE1378" s="14" t="s">
        <v>17</v>
      </c>
    </row>
    <row r="1379" spans="1:31">
      <c r="A1379" t="s">
        <v>109</v>
      </c>
      <c r="B1379" t="s">
        <v>93</v>
      </c>
      <c r="C1379" s="216">
        <v>34982</v>
      </c>
      <c r="D1379" s="216">
        <v>35237</v>
      </c>
      <c r="E1379">
        <v>1996</v>
      </c>
      <c r="F1379">
        <v>3</v>
      </c>
      <c r="G1379">
        <v>3</v>
      </c>
      <c r="H1379">
        <v>26.678360365853656</v>
      </c>
      <c r="I1379">
        <v>2.4739409999999999</v>
      </c>
      <c r="J1379" s="14" t="s">
        <v>17</v>
      </c>
      <c r="K1379" s="14" t="s">
        <v>17</v>
      </c>
      <c r="L1379" s="14">
        <v>5.26</v>
      </c>
      <c r="M1379" s="14">
        <v>17.166</v>
      </c>
      <c r="N1379" s="14">
        <v>102.39035000000001</v>
      </c>
      <c r="O1379" s="14">
        <v>441</v>
      </c>
      <c r="P1379" s="159">
        <v>8.286905E-2</v>
      </c>
      <c r="Q1379" s="14">
        <v>0.82507399999999997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Z1379" s="14" t="s">
        <v>17</v>
      </c>
      <c r="AA1379" s="14" t="s">
        <v>17</v>
      </c>
      <c r="AB1379" s="14" t="s">
        <v>17</v>
      </c>
      <c r="AC1379" s="14" t="s">
        <v>17</v>
      </c>
      <c r="AD1379" s="14" t="s">
        <v>17</v>
      </c>
      <c r="AE1379" s="14" t="s">
        <v>17</v>
      </c>
    </row>
    <row r="1380" spans="1:31">
      <c r="A1380" t="s">
        <v>109</v>
      </c>
      <c r="B1380" t="s">
        <v>93</v>
      </c>
      <c r="C1380" s="216">
        <v>34982</v>
      </c>
      <c r="D1380" s="216">
        <v>35237</v>
      </c>
      <c r="E1380">
        <v>1996</v>
      </c>
      <c r="F1380">
        <v>3</v>
      </c>
      <c r="G1380">
        <v>4</v>
      </c>
      <c r="H1380">
        <v>34.953063414634144</v>
      </c>
      <c r="I1380">
        <v>2.6654059999999999</v>
      </c>
      <c r="J1380" s="14" t="s">
        <v>17</v>
      </c>
      <c r="K1380" s="14" t="s">
        <v>17</v>
      </c>
      <c r="L1380" s="14">
        <v>5.14</v>
      </c>
      <c r="M1380" s="14">
        <v>22.91</v>
      </c>
      <c r="N1380" s="14">
        <v>102.49758</v>
      </c>
      <c r="O1380" s="14">
        <v>431</v>
      </c>
      <c r="P1380" s="159">
        <v>9.7420720000000002E-2</v>
      </c>
      <c r="Q1380" s="14">
        <v>0.87558950000000002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Z1380" s="14" t="s">
        <v>17</v>
      </c>
      <c r="AA1380" s="14" t="s">
        <v>17</v>
      </c>
      <c r="AB1380" s="14" t="s">
        <v>17</v>
      </c>
      <c r="AC1380" s="14" t="s">
        <v>17</v>
      </c>
      <c r="AD1380" s="14" t="s">
        <v>17</v>
      </c>
      <c r="AE1380" s="14" t="s">
        <v>17</v>
      </c>
    </row>
    <row r="1381" spans="1:31">
      <c r="A1381" t="s">
        <v>109</v>
      </c>
      <c r="B1381" t="s">
        <v>93</v>
      </c>
      <c r="C1381" s="216">
        <v>34982</v>
      </c>
      <c r="D1381" s="216">
        <v>35237</v>
      </c>
      <c r="E1381">
        <v>1996</v>
      </c>
      <c r="F1381">
        <v>3</v>
      </c>
      <c r="G1381">
        <v>5</v>
      </c>
      <c r="H1381">
        <v>26.662165548780482</v>
      </c>
      <c r="I1381">
        <v>3.1484580000000002</v>
      </c>
      <c r="J1381" s="14" t="s">
        <v>17</v>
      </c>
      <c r="K1381" s="14" t="s">
        <v>17</v>
      </c>
      <c r="L1381" s="14">
        <v>5.15</v>
      </c>
      <c r="M1381" s="14">
        <v>24.428999999999998</v>
      </c>
      <c r="N1381" s="14">
        <v>103.35542000000001</v>
      </c>
      <c r="O1381" s="14">
        <v>446</v>
      </c>
      <c r="P1381" s="159">
        <v>8.9071839999999999E-2</v>
      </c>
      <c r="Q1381" s="14">
        <v>0.88061109999999998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Z1381" s="14" t="s">
        <v>17</v>
      </c>
      <c r="AA1381" s="14" t="s">
        <v>17</v>
      </c>
      <c r="AB1381" s="14" t="s">
        <v>17</v>
      </c>
      <c r="AC1381" s="14" t="s">
        <v>17</v>
      </c>
      <c r="AD1381" s="14" t="s">
        <v>17</v>
      </c>
      <c r="AE1381" s="14" t="s">
        <v>17</v>
      </c>
    </row>
    <row r="1382" spans="1:31">
      <c r="A1382" t="s">
        <v>109</v>
      </c>
      <c r="B1382" t="s">
        <v>93</v>
      </c>
      <c r="C1382" s="216">
        <v>34982</v>
      </c>
      <c r="D1382" s="216">
        <v>35237</v>
      </c>
      <c r="E1382">
        <v>1996</v>
      </c>
      <c r="F1382">
        <v>3</v>
      </c>
      <c r="G1382">
        <v>6</v>
      </c>
      <c r="H1382">
        <v>36.942628048780485</v>
      </c>
      <c r="I1382">
        <v>2.9471229999999999</v>
      </c>
      <c r="J1382" s="14" t="s">
        <v>17</v>
      </c>
      <c r="K1382" s="14" t="s">
        <v>17</v>
      </c>
      <c r="L1382" s="14">
        <v>5.04</v>
      </c>
      <c r="M1382" s="14">
        <v>24.605</v>
      </c>
      <c r="N1382" s="14">
        <v>76.440690000000004</v>
      </c>
      <c r="O1382" s="14">
        <v>408</v>
      </c>
      <c r="P1382" s="14">
        <v>0.1015588</v>
      </c>
      <c r="Q1382" s="14">
        <v>0.87681940000000003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Z1382" s="14" t="s">
        <v>17</v>
      </c>
      <c r="AA1382" s="14" t="s">
        <v>17</v>
      </c>
      <c r="AB1382" s="14" t="s">
        <v>17</v>
      </c>
      <c r="AC1382" s="14" t="s">
        <v>17</v>
      </c>
      <c r="AD1382" s="14" t="s">
        <v>17</v>
      </c>
      <c r="AE1382" s="14" t="s">
        <v>17</v>
      </c>
    </row>
    <row r="1383" spans="1:31">
      <c r="A1383" t="s">
        <v>109</v>
      </c>
      <c r="B1383" t="s">
        <v>93</v>
      </c>
      <c r="C1383" s="216">
        <v>34982</v>
      </c>
      <c r="D1383" s="216">
        <v>35237</v>
      </c>
      <c r="E1383">
        <v>1996</v>
      </c>
      <c r="F1383">
        <v>3</v>
      </c>
      <c r="G1383">
        <v>7</v>
      </c>
      <c r="H1383">
        <v>40.004592073170734</v>
      </c>
      <c r="I1383">
        <v>2.9236300000000002</v>
      </c>
      <c r="J1383" s="14" t="s">
        <v>17</v>
      </c>
      <c r="K1383" s="14" t="s">
        <v>17</v>
      </c>
      <c r="L1383" s="14">
        <v>4.97</v>
      </c>
      <c r="M1383" s="14">
        <v>33.328000000000003</v>
      </c>
      <c r="N1383" s="14">
        <v>81.480500000000006</v>
      </c>
      <c r="O1383" s="14">
        <v>417</v>
      </c>
      <c r="P1383" s="159">
        <v>8.3793720000000002E-2</v>
      </c>
      <c r="Q1383" s="14">
        <v>0.83925839999999996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Z1383" s="14" t="s">
        <v>17</v>
      </c>
      <c r="AA1383" s="14" t="s">
        <v>17</v>
      </c>
      <c r="AB1383" s="14" t="s">
        <v>17</v>
      </c>
      <c r="AC1383" s="14" t="s">
        <v>17</v>
      </c>
      <c r="AD1383" s="14" t="s">
        <v>17</v>
      </c>
      <c r="AE1383" s="14" t="s">
        <v>17</v>
      </c>
    </row>
    <row r="1384" spans="1:31">
      <c r="A1384" t="s">
        <v>109</v>
      </c>
      <c r="B1384" t="s">
        <v>93</v>
      </c>
      <c r="C1384" s="216">
        <v>34982</v>
      </c>
      <c r="D1384" s="216">
        <v>35237</v>
      </c>
      <c r="E1384">
        <v>1996</v>
      </c>
      <c r="F1384">
        <v>3</v>
      </c>
      <c r="G1384">
        <v>8</v>
      </c>
      <c r="H1384">
        <v>39.847218292682925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Z1384" s="14" t="s">
        <v>17</v>
      </c>
      <c r="AA1384" s="14" t="s">
        <v>17</v>
      </c>
      <c r="AB1384" s="14" t="s">
        <v>17</v>
      </c>
      <c r="AC1384" s="14" t="s">
        <v>17</v>
      </c>
      <c r="AD1384" s="14" t="s">
        <v>17</v>
      </c>
      <c r="AE1384" s="14" t="s">
        <v>17</v>
      </c>
    </row>
    <row r="1385" spans="1:31">
      <c r="A1385" t="s">
        <v>109</v>
      </c>
      <c r="B1385" t="s">
        <v>93</v>
      </c>
      <c r="C1385" s="216">
        <v>34982</v>
      </c>
      <c r="D1385" s="216">
        <v>35237</v>
      </c>
      <c r="E1385">
        <v>1996</v>
      </c>
      <c r="F1385">
        <v>3</v>
      </c>
      <c r="G1385">
        <v>9</v>
      </c>
      <c r="H1385">
        <v>27.353082926829266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Z1385" s="14" t="s">
        <v>17</v>
      </c>
      <c r="AA1385" s="14" t="s">
        <v>17</v>
      </c>
      <c r="AB1385" s="14" t="s">
        <v>17</v>
      </c>
      <c r="AC1385" s="14" t="s">
        <v>17</v>
      </c>
      <c r="AD1385" s="14" t="s">
        <v>17</v>
      </c>
      <c r="AE1385" s="14" t="s">
        <v>17</v>
      </c>
    </row>
    <row r="1386" spans="1:31">
      <c r="A1386" t="s">
        <v>109</v>
      </c>
      <c r="B1386" t="s">
        <v>93</v>
      </c>
      <c r="C1386" s="216">
        <v>34982</v>
      </c>
      <c r="D1386" s="216">
        <v>35237</v>
      </c>
      <c r="E1386">
        <v>1996</v>
      </c>
      <c r="F1386">
        <v>3</v>
      </c>
      <c r="G1386">
        <v>10</v>
      </c>
      <c r="H1386">
        <v>40.815365853658541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Z1386" s="14" t="s">
        <v>17</v>
      </c>
      <c r="AA1386" s="14" t="s">
        <v>17</v>
      </c>
      <c r="AB1386" s="14" t="s">
        <v>17</v>
      </c>
      <c r="AC1386" s="14" t="s">
        <v>17</v>
      </c>
      <c r="AD1386" s="14" t="s">
        <v>17</v>
      </c>
      <c r="AE1386" s="14" t="s">
        <v>17</v>
      </c>
    </row>
    <row r="1387" spans="1:31">
      <c r="A1387" t="s">
        <v>109</v>
      </c>
      <c r="B1387" t="s">
        <v>93</v>
      </c>
      <c r="C1387" s="216">
        <v>34982</v>
      </c>
      <c r="D1387" s="216">
        <v>35237</v>
      </c>
      <c r="E1387">
        <v>1996</v>
      </c>
      <c r="F1387">
        <v>3</v>
      </c>
      <c r="G1387">
        <v>11</v>
      </c>
      <c r="H1387">
        <v>42.058198170731721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Z1387" s="14" t="s">
        <v>17</v>
      </c>
      <c r="AA1387" s="14" t="s">
        <v>17</v>
      </c>
      <c r="AB1387" s="14" t="s">
        <v>17</v>
      </c>
      <c r="AC1387" s="14" t="s">
        <v>17</v>
      </c>
      <c r="AD1387" s="14" t="s">
        <v>17</v>
      </c>
      <c r="AE1387" s="14" t="s">
        <v>17</v>
      </c>
    </row>
    <row r="1388" spans="1:31">
      <c r="A1388" t="s">
        <v>109</v>
      </c>
      <c r="B1388" t="s">
        <v>93</v>
      </c>
      <c r="C1388" s="216">
        <v>34982</v>
      </c>
      <c r="D1388" s="216">
        <v>35237</v>
      </c>
      <c r="E1388">
        <v>1996</v>
      </c>
      <c r="F1388">
        <v>3</v>
      </c>
      <c r="G1388">
        <v>12</v>
      </c>
      <c r="H1388">
        <v>25.88265625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Z1388" s="14" t="s">
        <v>17</v>
      </c>
      <c r="AA1388" s="14" t="s">
        <v>17</v>
      </c>
      <c r="AB1388" s="14" t="s">
        <v>17</v>
      </c>
      <c r="AC1388" s="14" t="s">
        <v>17</v>
      </c>
      <c r="AD1388" s="14" t="s">
        <v>17</v>
      </c>
      <c r="AE1388" s="14" t="s">
        <v>17</v>
      </c>
    </row>
    <row r="1389" spans="1:31">
      <c r="A1389" t="s">
        <v>109</v>
      </c>
      <c r="B1389" t="s">
        <v>93</v>
      </c>
      <c r="C1389" s="216">
        <v>34982</v>
      </c>
      <c r="D1389" s="216">
        <v>35237</v>
      </c>
      <c r="E1389">
        <v>1996</v>
      </c>
      <c r="F1389">
        <v>3</v>
      </c>
      <c r="G1389">
        <v>13</v>
      </c>
      <c r="H1389">
        <v>24.298164939024389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Z1389" s="14" t="s">
        <v>17</v>
      </c>
      <c r="AA1389" s="14" t="s">
        <v>17</v>
      </c>
      <c r="AB1389" s="14" t="s">
        <v>17</v>
      </c>
      <c r="AC1389" s="14" t="s">
        <v>17</v>
      </c>
      <c r="AD1389" s="14" t="s">
        <v>17</v>
      </c>
      <c r="AE1389" s="14" t="s">
        <v>17</v>
      </c>
    </row>
    <row r="1390" spans="1:31">
      <c r="A1390" t="s">
        <v>109</v>
      </c>
      <c r="B1390" t="s">
        <v>93</v>
      </c>
      <c r="C1390" s="216">
        <v>34982</v>
      </c>
      <c r="D1390" s="216">
        <v>35237</v>
      </c>
      <c r="E1390">
        <v>1996</v>
      </c>
      <c r="F1390">
        <v>3</v>
      </c>
      <c r="G1390">
        <v>14</v>
      </c>
      <c r="H1390">
        <v>17.39389756097561</v>
      </c>
      <c r="I1390" t="s">
        <v>17</v>
      </c>
      <c r="J1390" s="14" t="s">
        <v>17</v>
      </c>
      <c r="K1390" s="14" t="s">
        <v>17</v>
      </c>
      <c r="L1390" s="14" t="s">
        <v>17</v>
      </c>
      <c r="M1390" s="14" t="s">
        <v>17</v>
      </c>
      <c r="N1390" s="14" t="s">
        <v>17</v>
      </c>
      <c r="O1390" s="14" t="s">
        <v>17</v>
      </c>
      <c r="P1390" s="14" t="s">
        <v>17</v>
      </c>
      <c r="Q1390" s="14" t="s">
        <v>17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Z1390" s="14" t="s">
        <v>17</v>
      </c>
      <c r="AA1390" s="14" t="s">
        <v>17</v>
      </c>
      <c r="AB1390" s="14" t="s">
        <v>17</v>
      </c>
      <c r="AC1390" s="14" t="s">
        <v>17</v>
      </c>
      <c r="AD1390" s="14" t="s">
        <v>17</v>
      </c>
      <c r="AE1390" s="14" t="s">
        <v>17</v>
      </c>
    </row>
    <row r="1391" spans="1:31">
      <c r="A1391" t="s">
        <v>109</v>
      </c>
      <c r="B1391" t="s">
        <v>93</v>
      </c>
      <c r="C1391" s="216">
        <v>34982</v>
      </c>
      <c r="D1391" s="216">
        <v>35237</v>
      </c>
      <c r="E1391">
        <v>1996</v>
      </c>
      <c r="F1391">
        <v>4</v>
      </c>
      <c r="G1391">
        <v>1</v>
      </c>
      <c r="H1391">
        <v>21.261120274390244</v>
      </c>
      <c r="I1391" t="s">
        <v>17</v>
      </c>
      <c r="J1391" s="14" t="s">
        <v>17</v>
      </c>
      <c r="K1391" s="14" t="s">
        <v>17</v>
      </c>
      <c r="L1391" s="14">
        <v>5.48</v>
      </c>
      <c r="M1391" s="14">
        <v>13.33</v>
      </c>
      <c r="N1391" s="14">
        <v>35.693290000000005</v>
      </c>
      <c r="O1391" s="14">
        <v>385</v>
      </c>
      <c r="P1391" s="159">
        <v>7.4738949999999998E-2</v>
      </c>
      <c r="Q1391" s="14">
        <v>0.73548020000000003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Z1391" s="14" t="s">
        <v>17</v>
      </c>
      <c r="AA1391" s="14" t="s">
        <v>17</v>
      </c>
      <c r="AB1391" s="14" t="s">
        <v>17</v>
      </c>
      <c r="AC1391" s="14" t="s">
        <v>17</v>
      </c>
      <c r="AD1391" s="14" t="s">
        <v>17</v>
      </c>
      <c r="AE1391" s="14" t="s">
        <v>17</v>
      </c>
    </row>
    <row r="1392" spans="1:31">
      <c r="A1392" t="s">
        <v>109</v>
      </c>
      <c r="B1392" t="s">
        <v>93</v>
      </c>
      <c r="C1392" s="216">
        <v>34982</v>
      </c>
      <c r="D1392" s="216">
        <v>35237</v>
      </c>
      <c r="E1392">
        <v>1996</v>
      </c>
      <c r="F1392">
        <v>4</v>
      </c>
      <c r="G1392">
        <v>2</v>
      </c>
      <c r="H1392">
        <v>23.008445121951219</v>
      </c>
      <c r="I1392">
        <v>2.384592</v>
      </c>
      <c r="J1392" s="14" t="s">
        <v>17</v>
      </c>
      <c r="K1392" s="14" t="s">
        <v>17</v>
      </c>
      <c r="L1392" s="14">
        <v>5.72</v>
      </c>
      <c r="M1392" s="14">
        <v>8.1010000000000009</v>
      </c>
      <c r="N1392" s="14">
        <v>86.949230000000014</v>
      </c>
      <c r="O1392" s="14">
        <v>448</v>
      </c>
      <c r="P1392" s="159">
        <v>7.4615860000000006E-2</v>
      </c>
      <c r="Q1392" s="14">
        <v>0.70210430000000001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Z1392" s="14" t="s">
        <v>17</v>
      </c>
      <c r="AA1392" s="14" t="s">
        <v>17</v>
      </c>
      <c r="AB1392" s="14" t="s">
        <v>17</v>
      </c>
      <c r="AC1392" s="14" t="s">
        <v>17</v>
      </c>
      <c r="AD1392" s="14" t="s">
        <v>17</v>
      </c>
      <c r="AE1392" s="14" t="s">
        <v>17</v>
      </c>
    </row>
    <row r="1393" spans="1:31">
      <c r="A1393" t="s">
        <v>109</v>
      </c>
      <c r="B1393" t="s">
        <v>93</v>
      </c>
      <c r="C1393" s="216">
        <v>34982</v>
      </c>
      <c r="D1393" s="216">
        <v>35237</v>
      </c>
      <c r="E1393">
        <v>1996</v>
      </c>
      <c r="F1393">
        <v>4</v>
      </c>
      <c r="G1393">
        <v>3</v>
      </c>
      <c r="H1393">
        <v>24.300267682926826</v>
      </c>
      <c r="I1393">
        <v>2.4303840000000001</v>
      </c>
      <c r="J1393" s="14" t="s">
        <v>17</v>
      </c>
      <c r="K1393" s="14" t="s">
        <v>17</v>
      </c>
      <c r="L1393" s="14">
        <v>5.41</v>
      </c>
      <c r="M1393" s="14">
        <v>12.728</v>
      </c>
      <c r="N1393" s="14">
        <v>86.413080000000022</v>
      </c>
      <c r="O1393" s="14">
        <v>384</v>
      </c>
      <c r="P1393" s="159">
        <v>7.3457140000000004E-2</v>
      </c>
      <c r="Q1393" s="14">
        <v>0.74107489999999998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Z1393" s="14" t="s">
        <v>17</v>
      </c>
      <c r="AA1393" s="14" t="s">
        <v>17</v>
      </c>
      <c r="AB1393" s="14" t="s">
        <v>17</v>
      </c>
      <c r="AC1393" s="14" t="s">
        <v>17</v>
      </c>
      <c r="AD1393" s="14" t="s">
        <v>17</v>
      </c>
      <c r="AE1393" s="14" t="s">
        <v>17</v>
      </c>
    </row>
    <row r="1394" spans="1:31">
      <c r="A1394" t="s">
        <v>109</v>
      </c>
      <c r="B1394" t="s">
        <v>93</v>
      </c>
      <c r="C1394" s="216">
        <v>34982</v>
      </c>
      <c r="D1394" s="216">
        <v>35237</v>
      </c>
      <c r="E1394">
        <v>1996</v>
      </c>
      <c r="F1394">
        <v>4</v>
      </c>
      <c r="G1394">
        <v>4</v>
      </c>
      <c r="H1394">
        <v>32.205846951219513</v>
      </c>
      <c r="I1394">
        <v>2.4646499999999998</v>
      </c>
      <c r="J1394" s="14" t="s">
        <v>17</v>
      </c>
      <c r="K1394" s="14" t="s">
        <v>17</v>
      </c>
      <c r="L1394" s="14">
        <v>5.52</v>
      </c>
      <c r="M1394" s="14">
        <v>10.035</v>
      </c>
      <c r="N1394" s="14">
        <v>76.440690000000004</v>
      </c>
      <c r="O1394" s="14">
        <v>416</v>
      </c>
      <c r="P1394" s="159">
        <v>9.233036E-2</v>
      </c>
      <c r="Q1394" s="14">
        <v>0.71474530000000003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Z1394" s="14" t="s">
        <v>17</v>
      </c>
      <c r="AA1394" s="14" t="s">
        <v>17</v>
      </c>
      <c r="AB1394" s="14" t="s">
        <v>17</v>
      </c>
      <c r="AC1394" s="14" t="s">
        <v>17</v>
      </c>
      <c r="AD1394" s="14" t="s">
        <v>17</v>
      </c>
      <c r="AE1394" s="14" t="s">
        <v>17</v>
      </c>
    </row>
    <row r="1395" spans="1:31">
      <c r="A1395" t="s">
        <v>109</v>
      </c>
      <c r="B1395" t="s">
        <v>93</v>
      </c>
      <c r="C1395" s="216">
        <v>34982</v>
      </c>
      <c r="D1395" s="216">
        <v>35237</v>
      </c>
      <c r="E1395">
        <v>1996</v>
      </c>
      <c r="F1395">
        <v>4</v>
      </c>
      <c r="G1395">
        <v>5</v>
      </c>
      <c r="H1395">
        <v>15.957649695121951</v>
      </c>
      <c r="I1395">
        <v>2.661035</v>
      </c>
      <c r="J1395" s="14" t="s">
        <v>17</v>
      </c>
      <c r="K1395" s="14" t="s">
        <v>17</v>
      </c>
      <c r="L1395" s="14">
        <v>5.15</v>
      </c>
      <c r="M1395" s="14">
        <v>17.998999999999999</v>
      </c>
      <c r="N1395" s="14">
        <v>99.495140000000006</v>
      </c>
      <c r="O1395" s="14">
        <v>444</v>
      </c>
      <c r="P1395" s="159">
        <v>7.5830190000000006E-2</v>
      </c>
      <c r="Q1395" s="14">
        <v>0.80529919999999999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Z1395" s="14" t="s">
        <v>17</v>
      </c>
      <c r="AA1395" s="14" t="s">
        <v>17</v>
      </c>
      <c r="AB1395" s="14" t="s">
        <v>17</v>
      </c>
      <c r="AC1395" s="14" t="s">
        <v>17</v>
      </c>
      <c r="AD1395" s="14" t="s">
        <v>17</v>
      </c>
      <c r="AE1395" s="14" t="s">
        <v>17</v>
      </c>
    </row>
    <row r="1396" spans="1:31">
      <c r="A1396" t="s">
        <v>109</v>
      </c>
      <c r="B1396" t="s">
        <v>93</v>
      </c>
      <c r="C1396" s="216">
        <v>34982</v>
      </c>
      <c r="D1396" s="216">
        <v>35237</v>
      </c>
      <c r="E1396">
        <v>1996</v>
      </c>
      <c r="F1396">
        <v>4</v>
      </c>
      <c r="G1396">
        <v>6</v>
      </c>
      <c r="H1396">
        <v>35.986137804878048</v>
      </c>
      <c r="I1396">
        <v>2.8482050000000001</v>
      </c>
      <c r="J1396" s="14" t="s">
        <v>17</v>
      </c>
      <c r="K1396" s="14" t="s">
        <v>17</v>
      </c>
      <c r="L1396" s="14">
        <v>5.16</v>
      </c>
      <c r="M1396" s="14">
        <v>13.744</v>
      </c>
      <c r="N1396" s="14">
        <v>108.07354000000002</v>
      </c>
      <c r="O1396" s="14">
        <v>470</v>
      </c>
      <c r="P1396" s="159">
        <v>7.8175330000000001E-2</v>
      </c>
      <c r="Q1396" s="14">
        <v>0.73234370000000004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Z1396" s="14" t="s">
        <v>17</v>
      </c>
      <c r="AA1396" s="14" t="s">
        <v>17</v>
      </c>
      <c r="AB1396" s="14" t="s">
        <v>17</v>
      </c>
      <c r="AC1396" s="14" t="s">
        <v>17</v>
      </c>
      <c r="AD1396" s="14" t="s">
        <v>17</v>
      </c>
      <c r="AE1396" s="14" t="s">
        <v>17</v>
      </c>
    </row>
    <row r="1397" spans="1:31">
      <c r="A1397" t="s">
        <v>109</v>
      </c>
      <c r="B1397" t="s">
        <v>93</v>
      </c>
      <c r="C1397" s="216">
        <v>34982</v>
      </c>
      <c r="D1397" s="216">
        <v>35237</v>
      </c>
      <c r="E1397">
        <v>1996</v>
      </c>
      <c r="F1397">
        <v>4</v>
      </c>
      <c r="G1397">
        <v>7</v>
      </c>
      <c r="H1397">
        <v>40.832114024390236</v>
      </c>
      <c r="I1397">
        <v>3.459711</v>
      </c>
      <c r="J1397" s="14" t="s">
        <v>17</v>
      </c>
      <c r="K1397" s="14" t="s">
        <v>17</v>
      </c>
      <c r="L1397" s="14">
        <v>5.09</v>
      </c>
      <c r="M1397" s="14">
        <v>13.981</v>
      </c>
      <c r="N1397" s="14">
        <v>77.620220000000003</v>
      </c>
      <c r="O1397" s="14">
        <v>425</v>
      </c>
      <c r="P1397" s="159">
        <v>8.2751679999999994E-2</v>
      </c>
      <c r="Q1397" s="14">
        <v>0.77632559999999995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Z1397" s="14" t="s">
        <v>17</v>
      </c>
      <c r="AA1397" s="14" t="s">
        <v>17</v>
      </c>
      <c r="AB1397" s="14" t="s">
        <v>17</v>
      </c>
      <c r="AC1397" s="14" t="s">
        <v>17</v>
      </c>
      <c r="AD1397" s="14" t="s">
        <v>17</v>
      </c>
      <c r="AE1397" s="14" t="s">
        <v>17</v>
      </c>
    </row>
    <row r="1398" spans="1:31">
      <c r="A1398" t="s">
        <v>109</v>
      </c>
      <c r="B1398" t="s">
        <v>93</v>
      </c>
      <c r="C1398" s="216">
        <v>34982</v>
      </c>
      <c r="D1398" s="216">
        <v>35237</v>
      </c>
      <c r="E1398">
        <v>1996</v>
      </c>
      <c r="F1398">
        <v>4</v>
      </c>
      <c r="G1398">
        <v>8</v>
      </c>
      <c r="H1398">
        <v>35.330524390243909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Z1398" s="14" t="s">
        <v>17</v>
      </c>
      <c r="AA1398" s="14" t="s">
        <v>17</v>
      </c>
      <c r="AB1398" s="14" t="s">
        <v>17</v>
      </c>
      <c r="AC1398" s="14" t="s">
        <v>17</v>
      </c>
      <c r="AD1398" s="14" t="s">
        <v>17</v>
      </c>
      <c r="AE1398" s="14" t="s">
        <v>17</v>
      </c>
    </row>
    <row r="1399" spans="1:31">
      <c r="A1399" t="s">
        <v>109</v>
      </c>
      <c r="B1399" t="s">
        <v>93</v>
      </c>
      <c r="C1399" s="216">
        <v>34982</v>
      </c>
      <c r="D1399" s="216">
        <v>35237</v>
      </c>
      <c r="E1399">
        <v>1996</v>
      </c>
      <c r="F1399">
        <v>4</v>
      </c>
      <c r="G1399">
        <v>9</v>
      </c>
      <c r="H1399">
        <v>36.946981097560979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Z1399" s="14" t="s">
        <v>17</v>
      </c>
      <c r="AA1399" s="14" t="s">
        <v>17</v>
      </c>
      <c r="AB1399" s="14" t="s">
        <v>17</v>
      </c>
      <c r="AC1399" s="14" t="s">
        <v>17</v>
      </c>
      <c r="AD1399" s="14" t="s">
        <v>17</v>
      </c>
      <c r="AE1399" s="14" t="s">
        <v>17</v>
      </c>
    </row>
    <row r="1400" spans="1:31">
      <c r="A1400" t="s">
        <v>109</v>
      </c>
      <c r="B1400" t="s">
        <v>93</v>
      </c>
      <c r="C1400" s="216">
        <v>34982</v>
      </c>
      <c r="D1400" s="216">
        <v>35237</v>
      </c>
      <c r="E1400">
        <v>1996</v>
      </c>
      <c r="F1400">
        <v>4</v>
      </c>
      <c r="G1400">
        <v>10</v>
      </c>
      <c r="H1400">
        <v>32.88115975609756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Z1400" s="14" t="s">
        <v>17</v>
      </c>
      <c r="AA1400" s="14" t="s">
        <v>17</v>
      </c>
      <c r="AB1400" s="14" t="s">
        <v>17</v>
      </c>
      <c r="AC1400" s="14" t="s">
        <v>17</v>
      </c>
      <c r="AD1400" s="14" t="s">
        <v>17</v>
      </c>
      <c r="AE1400" s="14" t="s">
        <v>17</v>
      </c>
    </row>
    <row r="1401" spans="1:31">
      <c r="A1401" t="s">
        <v>109</v>
      </c>
      <c r="B1401" t="s">
        <v>93</v>
      </c>
      <c r="C1401" s="216">
        <v>34982</v>
      </c>
      <c r="D1401" s="216">
        <v>35237</v>
      </c>
      <c r="E1401">
        <v>1996</v>
      </c>
      <c r="F1401">
        <v>4</v>
      </c>
      <c r="G1401">
        <v>11</v>
      </c>
      <c r="H1401">
        <v>33.57281493902439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Z1401" s="14" t="s">
        <v>17</v>
      </c>
      <c r="AA1401" s="14" t="s">
        <v>17</v>
      </c>
      <c r="AB1401" s="14" t="s">
        <v>17</v>
      </c>
      <c r="AC1401" s="14" t="s">
        <v>17</v>
      </c>
      <c r="AD1401" s="14" t="s">
        <v>17</v>
      </c>
      <c r="AE1401" s="14" t="s">
        <v>17</v>
      </c>
    </row>
    <row r="1402" spans="1:31">
      <c r="A1402" t="s">
        <v>109</v>
      </c>
      <c r="B1402" t="s">
        <v>93</v>
      </c>
      <c r="C1402" s="216">
        <v>34982</v>
      </c>
      <c r="D1402" s="216">
        <v>35237</v>
      </c>
      <c r="E1402">
        <v>1996</v>
      </c>
      <c r="F1402">
        <v>4</v>
      </c>
      <c r="G1402">
        <v>12</v>
      </c>
      <c r="H1402">
        <v>37.842012195121946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Z1402" s="14" t="s">
        <v>17</v>
      </c>
      <c r="AA1402" s="14" t="s">
        <v>17</v>
      </c>
      <c r="AB1402" s="14" t="s">
        <v>17</v>
      </c>
      <c r="AC1402" s="14" t="s">
        <v>17</v>
      </c>
      <c r="AD1402" s="14" t="s">
        <v>17</v>
      </c>
      <c r="AE1402" s="14" t="s">
        <v>17</v>
      </c>
    </row>
    <row r="1403" spans="1:31">
      <c r="A1403" t="s">
        <v>109</v>
      </c>
      <c r="B1403" t="s">
        <v>93</v>
      </c>
      <c r="C1403" s="216">
        <v>34982</v>
      </c>
      <c r="D1403" s="216">
        <v>35237</v>
      </c>
      <c r="E1403">
        <v>1996</v>
      </c>
      <c r="F1403">
        <v>4</v>
      </c>
      <c r="G1403">
        <v>13</v>
      </c>
      <c r="H1403">
        <v>34.742825914634146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Z1403" s="14" t="s">
        <v>17</v>
      </c>
      <c r="AA1403" s="14" t="s">
        <v>17</v>
      </c>
      <c r="AB1403" s="14" t="s">
        <v>17</v>
      </c>
      <c r="AC1403" s="14" t="s">
        <v>17</v>
      </c>
      <c r="AD1403" s="14" t="s">
        <v>17</v>
      </c>
      <c r="AE1403" s="14" t="s">
        <v>17</v>
      </c>
    </row>
    <row r="1404" spans="1:31">
      <c r="A1404" t="s">
        <v>109</v>
      </c>
      <c r="B1404" t="s">
        <v>93</v>
      </c>
      <c r="C1404" s="216">
        <v>34982</v>
      </c>
      <c r="D1404" s="216">
        <v>35237</v>
      </c>
      <c r="E1404">
        <v>1996</v>
      </c>
      <c r="F1404">
        <v>4</v>
      </c>
      <c r="G1404">
        <v>14</v>
      </c>
      <c r="H1404">
        <v>37.129292682926824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Z1404" s="14" t="s">
        <v>17</v>
      </c>
      <c r="AA1404" s="14" t="s">
        <v>17</v>
      </c>
      <c r="AB1404" s="14" t="s">
        <v>17</v>
      </c>
      <c r="AC1404" s="14" t="s">
        <v>17</v>
      </c>
      <c r="AD1404" s="14" t="s">
        <v>17</v>
      </c>
      <c r="AE1404" s="14" t="s">
        <v>17</v>
      </c>
    </row>
    <row r="1405" spans="1:31">
      <c r="A1405" t="s">
        <v>109</v>
      </c>
      <c r="B1405" t="s">
        <v>93</v>
      </c>
      <c r="C1405" s="216">
        <v>35341</v>
      </c>
      <c r="D1405" s="216">
        <v>35594</v>
      </c>
      <c r="E1405">
        <v>1997</v>
      </c>
      <c r="F1405">
        <v>1</v>
      </c>
      <c r="G1405">
        <v>1</v>
      </c>
      <c r="H1405">
        <v>20.725307926829263</v>
      </c>
      <c r="I1405" t="s">
        <v>17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4" t="s">
        <v>17</v>
      </c>
      <c r="O1405" s="14" t="s">
        <v>17</v>
      </c>
      <c r="P1405" s="14" t="s">
        <v>17</v>
      </c>
      <c r="Q1405" s="14" t="s">
        <v>17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Z1405" s="14" t="s">
        <v>17</v>
      </c>
      <c r="AA1405" s="14" t="s">
        <v>17</v>
      </c>
      <c r="AB1405" s="14" t="s">
        <v>17</v>
      </c>
      <c r="AC1405" s="14" t="s">
        <v>17</v>
      </c>
      <c r="AD1405" s="14" t="s">
        <v>17</v>
      </c>
      <c r="AE1405" s="14" t="s">
        <v>17</v>
      </c>
    </row>
    <row r="1406" spans="1:31">
      <c r="A1406" t="s">
        <v>109</v>
      </c>
      <c r="B1406" t="s">
        <v>93</v>
      </c>
      <c r="C1406" s="216">
        <v>35341</v>
      </c>
      <c r="D1406" s="216">
        <v>35594</v>
      </c>
      <c r="E1406">
        <v>1997</v>
      </c>
      <c r="F1406">
        <v>1</v>
      </c>
      <c r="G1406">
        <v>2</v>
      </c>
      <c r="H1406">
        <v>17.468858536585362</v>
      </c>
      <c r="I1406">
        <v>2.4435150000000001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58">
        <v>70.507500000000007</v>
      </c>
      <c r="O1406" s="14" t="s">
        <v>17</v>
      </c>
      <c r="P1406" s="158">
        <v>0.15734999999999999</v>
      </c>
      <c r="Q1406" s="158">
        <v>1.7685000000000002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Z1406" s="14" t="s">
        <v>17</v>
      </c>
      <c r="AA1406" s="14" t="s">
        <v>17</v>
      </c>
      <c r="AB1406" s="14" t="s">
        <v>17</v>
      </c>
      <c r="AC1406" s="14" t="s">
        <v>17</v>
      </c>
      <c r="AD1406" s="14" t="s">
        <v>17</v>
      </c>
      <c r="AE1406" s="14" t="s">
        <v>17</v>
      </c>
    </row>
    <row r="1407" spans="1:31">
      <c r="A1407" t="s">
        <v>109</v>
      </c>
      <c r="B1407" t="s">
        <v>93</v>
      </c>
      <c r="C1407" s="216">
        <v>35341</v>
      </c>
      <c r="D1407" s="216">
        <v>35594</v>
      </c>
      <c r="E1407">
        <v>1997</v>
      </c>
      <c r="F1407">
        <v>1</v>
      </c>
      <c r="G1407">
        <v>3</v>
      </c>
      <c r="H1407">
        <v>20.895187500000002</v>
      </c>
      <c r="I1407">
        <v>2.490977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58">
        <v>56.24010000000002</v>
      </c>
      <c r="O1407" s="14" t="s">
        <v>17</v>
      </c>
      <c r="P1407" s="158">
        <v>9.5450000000000007E-2</v>
      </c>
      <c r="Q1407" s="158">
        <v>0.90900000000000003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Z1407" s="14" t="s">
        <v>17</v>
      </c>
      <c r="AA1407" s="14" t="s">
        <v>17</v>
      </c>
      <c r="AB1407" s="14" t="s">
        <v>17</v>
      </c>
      <c r="AC1407" s="14" t="s">
        <v>17</v>
      </c>
      <c r="AD1407" s="14" t="s">
        <v>17</v>
      </c>
      <c r="AE1407" s="14" t="s">
        <v>17</v>
      </c>
    </row>
    <row r="1408" spans="1:31">
      <c r="A1408" t="s">
        <v>109</v>
      </c>
      <c r="B1408" t="s">
        <v>93</v>
      </c>
      <c r="C1408" s="216">
        <v>35341</v>
      </c>
      <c r="D1408" s="216">
        <v>35594</v>
      </c>
      <c r="E1408">
        <v>1997</v>
      </c>
      <c r="F1408">
        <v>1</v>
      </c>
      <c r="G1408">
        <v>4</v>
      </c>
      <c r="H1408">
        <v>19.078564329268293</v>
      </c>
      <c r="I1408">
        <v>2.5687570000000002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58">
        <v>30.525600000000001</v>
      </c>
      <c r="O1408" s="14" t="s">
        <v>17</v>
      </c>
      <c r="P1408" s="158">
        <v>8.5980000000000001E-2</v>
      </c>
      <c r="Q1408" s="158">
        <v>0.83200000000000007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Z1408" s="14" t="s">
        <v>17</v>
      </c>
      <c r="AA1408" s="14" t="s">
        <v>17</v>
      </c>
      <c r="AB1408" s="14" t="s">
        <v>17</v>
      </c>
      <c r="AC1408" s="14" t="s">
        <v>17</v>
      </c>
      <c r="AD1408" s="14" t="s">
        <v>17</v>
      </c>
      <c r="AE1408" s="14" t="s">
        <v>17</v>
      </c>
    </row>
    <row r="1409" spans="1:31">
      <c r="A1409" t="s">
        <v>109</v>
      </c>
      <c r="B1409" t="s">
        <v>93</v>
      </c>
      <c r="C1409" s="216">
        <v>35341</v>
      </c>
      <c r="D1409" s="216">
        <v>35594</v>
      </c>
      <c r="E1409">
        <v>1997</v>
      </c>
      <c r="F1409">
        <v>1</v>
      </c>
      <c r="G1409">
        <v>5</v>
      </c>
      <c r="H1409">
        <v>36.481905792682923</v>
      </c>
      <c r="I1409">
        <v>2.6094179999999998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58">
        <v>59.834600000000009</v>
      </c>
      <c r="O1409" s="14" t="s">
        <v>17</v>
      </c>
      <c r="P1409" s="158">
        <v>8.362E-2</v>
      </c>
      <c r="Q1409" s="158">
        <v>0.89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Z1409" s="14" t="s">
        <v>17</v>
      </c>
      <c r="AA1409" s="14" t="s">
        <v>17</v>
      </c>
      <c r="AB1409" s="14" t="s">
        <v>17</v>
      </c>
      <c r="AC1409" s="14" t="s">
        <v>17</v>
      </c>
      <c r="AD1409" s="14" t="s">
        <v>17</v>
      </c>
      <c r="AE1409" s="14" t="s">
        <v>17</v>
      </c>
    </row>
    <row r="1410" spans="1:31">
      <c r="A1410" t="s">
        <v>109</v>
      </c>
      <c r="B1410" t="s">
        <v>93</v>
      </c>
      <c r="C1410" s="216">
        <v>35341</v>
      </c>
      <c r="D1410" s="216">
        <v>35594</v>
      </c>
      <c r="E1410">
        <v>1997</v>
      </c>
      <c r="F1410">
        <v>1</v>
      </c>
      <c r="G1410">
        <v>6</v>
      </c>
      <c r="H1410">
        <v>28.794753658536589</v>
      </c>
      <c r="I1410">
        <v>2.6719029999999999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58">
        <v>41.087900000000005</v>
      </c>
      <c r="O1410" s="14" t="s">
        <v>17</v>
      </c>
      <c r="P1410" s="158">
        <v>9.0574999999999989E-2</v>
      </c>
      <c r="Q1410" s="158">
        <v>0.91599999999999993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Z1410" s="14" t="s">
        <v>17</v>
      </c>
      <c r="AA1410" s="14" t="s">
        <v>17</v>
      </c>
      <c r="AB1410" s="14" t="s">
        <v>17</v>
      </c>
      <c r="AC1410" s="14" t="s">
        <v>17</v>
      </c>
      <c r="AD1410" s="14" t="s">
        <v>17</v>
      </c>
      <c r="AE1410" s="14" t="s">
        <v>17</v>
      </c>
    </row>
    <row r="1411" spans="1:31">
      <c r="A1411" t="s">
        <v>109</v>
      </c>
      <c r="B1411" t="s">
        <v>93</v>
      </c>
      <c r="C1411" s="216">
        <v>35341</v>
      </c>
      <c r="D1411" s="216">
        <v>35594</v>
      </c>
      <c r="E1411">
        <v>1997</v>
      </c>
      <c r="F1411">
        <v>1</v>
      </c>
      <c r="G1411">
        <v>7</v>
      </c>
      <c r="H1411">
        <v>55.996512804878058</v>
      </c>
      <c r="I1411">
        <v>2.7723070000000001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58">
        <v>56.295400000000001</v>
      </c>
      <c r="O1411" s="14" t="s">
        <v>17</v>
      </c>
      <c r="P1411" s="158">
        <v>9.0975E-2</v>
      </c>
      <c r="Q1411" s="158">
        <v>0.88050000000000006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Z1411" s="14" t="s">
        <v>17</v>
      </c>
      <c r="AA1411" s="14" t="s">
        <v>17</v>
      </c>
      <c r="AB1411" s="14" t="s">
        <v>17</v>
      </c>
      <c r="AC1411" s="14" t="s">
        <v>17</v>
      </c>
      <c r="AD1411" s="14" t="s">
        <v>17</v>
      </c>
      <c r="AE1411" s="14" t="s">
        <v>17</v>
      </c>
    </row>
    <row r="1412" spans="1:31">
      <c r="A1412" t="s">
        <v>109</v>
      </c>
      <c r="B1412" t="s">
        <v>93</v>
      </c>
      <c r="C1412" s="216">
        <v>35341</v>
      </c>
      <c r="D1412" s="216">
        <v>35594</v>
      </c>
      <c r="E1412">
        <v>1997</v>
      </c>
      <c r="F1412">
        <v>1</v>
      </c>
      <c r="G1412">
        <v>8</v>
      </c>
      <c r="H1412">
        <v>44.605008384146338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Z1412" s="14" t="s">
        <v>17</v>
      </c>
      <c r="AA1412" s="14" t="s">
        <v>17</v>
      </c>
      <c r="AB1412" s="14" t="s">
        <v>17</v>
      </c>
      <c r="AC1412" s="14" t="s">
        <v>17</v>
      </c>
      <c r="AD1412" s="14" t="s">
        <v>17</v>
      </c>
      <c r="AE1412" s="14" t="s">
        <v>17</v>
      </c>
    </row>
    <row r="1413" spans="1:31">
      <c r="A1413" t="s">
        <v>109</v>
      </c>
      <c r="B1413" t="s">
        <v>93</v>
      </c>
      <c r="C1413" s="216">
        <v>35341</v>
      </c>
      <c r="D1413" s="216">
        <v>35594</v>
      </c>
      <c r="E1413">
        <v>1997</v>
      </c>
      <c r="F1413">
        <v>1</v>
      </c>
      <c r="G1413">
        <v>9</v>
      </c>
      <c r="H1413">
        <v>46.761925609756091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Z1413" s="14" t="s">
        <v>17</v>
      </c>
      <c r="AA1413" s="14" t="s">
        <v>17</v>
      </c>
      <c r="AB1413" s="14" t="s">
        <v>17</v>
      </c>
      <c r="AC1413" s="14" t="s">
        <v>17</v>
      </c>
      <c r="AD1413" s="14" t="s">
        <v>17</v>
      </c>
      <c r="AE1413" s="14" t="s">
        <v>17</v>
      </c>
    </row>
    <row r="1414" spans="1:31">
      <c r="A1414" t="s">
        <v>109</v>
      </c>
      <c r="B1414" t="s">
        <v>93</v>
      </c>
      <c r="C1414" s="216">
        <v>35341</v>
      </c>
      <c r="D1414" s="216">
        <v>35594</v>
      </c>
      <c r="E1414">
        <v>1997</v>
      </c>
      <c r="F1414">
        <v>1</v>
      </c>
      <c r="G1414">
        <v>10</v>
      </c>
      <c r="H1414">
        <v>36.804105182926833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Z1414" s="14" t="s">
        <v>17</v>
      </c>
      <c r="AA1414" s="14" t="s">
        <v>17</v>
      </c>
      <c r="AB1414" s="14" t="s">
        <v>17</v>
      </c>
      <c r="AC1414" s="14" t="s">
        <v>17</v>
      </c>
      <c r="AD1414" s="14" t="s">
        <v>17</v>
      </c>
      <c r="AE1414" s="14" t="s">
        <v>17</v>
      </c>
    </row>
    <row r="1415" spans="1:31">
      <c r="A1415" t="s">
        <v>109</v>
      </c>
      <c r="B1415" t="s">
        <v>93</v>
      </c>
      <c r="C1415" s="216">
        <v>35341</v>
      </c>
      <c r="D1415" s="216">
        <v>35594</v>
      </c>
      <c r="E1415">
        <v>1997</v>
      </c>
      <c r="F1415">
        <v>1</v>
      </c>
      <c r="G1415">
        <v>11</v>
      </c>
      <c r="H1415">
        <v>42.98783231707317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Z1415" s="14" t="s">
        <v>17</v>
      </c>
      <c r="AA1415" s="14" t="s">
        <v>17</v>
      </c>
      <c r="AB1415" s="14" t="s">
        <v>17</v>
      </c>
      <c r="AC1415" s="14" t="s">
        <v>17</v>
      </c>
      <c r="AD1415" s="14" t="s">
        <v>17</v>
      </c>
      <c r="AE1415" s="14" t="s">
        <v>17</v>
      </c>
    </row>
    <row r="1416" spans="1:31">
      <c r="A1416" t="s">
        <v>109</v>
      </c>
      <c r="B1416" t="s">
        <v>93</v>
      </c>
      <c r="C1416" s="216">
        <v>35341</v>
      </c>
      <c r="D1416" s="216">
        <v>35594</v>
      </c>
      <c r="E1416">
        <v>1997</v>
      </c>
      <c r="F1416">
        <v>1</v>
      </c>
      <c r="G1416">
        <v>12</v>
      </c>
      <c r="H1416">
        <v>38.807798780487801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Z1416" s="14" t="s">
        <v>17</v>
      </c>
      <c r="AA1416" s="14" t="s">
        <v>17</v>
      </c>
      <c r="AB1416" s="14" t="s">
        <v>17</v>
      </c>
      <c r="AC1416" s="14" t="s">
        <v>17</v>
      </c>
      <c r="AD1416" s="14" t="s">
        <v>17</v>
      </c>
      <c r="AE1416" s="14" t="s">
        <v>17</v>
      </c>
    </row>
    <row r="1417" spans="1:31">
      <c r="A1417" t="s">
        <v>109</v>
      </c>
      <c r="B1417" t="s">
        <v>93</v>
      </c>
      <c r="C1417" s="216">
        <v>35341</v>
      </c>
      <c r="D1417" s="216">
        <v>35594</v>
      </c>
      <c r="E1417">
        <v>1997</v>
      </c>
      <c r="F1417">
        <v>1</v>
      </c>
      <c r="G1417">
        <v>13</v>
      </c>
      <c r="H1417">
        <v>39.500154878048775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Z1417" s="14" t="s">
        <v>17</v>
      </c>
      <c r="AA1417" s="14" t="s">
        <v>17</v>
      </c>
      <c r="AB1417" s="14" t="s">
        <v>17</v>
      </c>
      <c r="AC1417" s="14" t="s">
        <v>17</v>
      </c>
      <c r="AD1417" s="14" t="s">
        <v>17</v>
      </c>
      <c r="AE1417" s="14" t="s">
        <v>17</v>
      </c>
    </row>
    <row r="1418" spans="1:31">
      <c r="A1418" t="s">
        <v>109</v>
      </c>
      <c r="B1418" t="s">
        <v>93</v>
      </c>
      <c r="C1418" s="216">
        <v>35341</v>
      </c>
      <c r="D1418" s="216">
        <v>35594</v>
      </c>
      <c r="E1418">
        <v>1997</v>
      </c>
      <c r="F1418">
        <v>1</v>
      </c>
      <c r="G1418">
        <v>14</v>
      </c>
      <c r="H1418">
        <v>35.191964634146338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Z1418" s="14" t="s">
        <v>17</v>
      </c>
      <c r="AA1418" s="14" t="s">
        <v>17</v>
      </c>
      <c r="AB1418" s="14" t="s">
        <v>17</v>
      </c>
      <c r="AC1418" s="14" t="s">
        <v>17</v>
      </c>
      <c r="AD1418" s="14" t="s">
        <v>17</v>
      </c>
      <c r="AE1418" s="14" t="s">
        <v>17</v>
      </c>
    </row>
    <row r="1419" spans="1:31">
      <c r="A1419" t="s">
        <v>109</v>
      </c>
      <c r="B1419" t="s">
        <v>93</v>
      </c>
      <c r="C1419" s="216">
        <v>35341</v>
      </c>
      <c r="D1419" s="216">
        <v>35594</v>
      </c>
      <c r="E1419">
        <v>1997</v>
      </c>
      <c r="F1419">
        <v>2</v>
      </c>
      <c r="G1419">
        <v>1</v>
      </c>
      <c r="H1419">
        <v>16.707739024390243</v>
      </c>
      <c r="I1419" t="s">
        <v>17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4" t="s">
        <v>17</v>
      </c>
      <c r="O1419" s="14" t="s">
        <v>17</v>
      </c>
      <c r="P1419" s="14" t="s">
        <v>17</v>
      </c>
      <c r="Q1419" s="14" t="s">
        <v>17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Z1419" s="14" t="s">
        <v>17</v>
      </c>
      <c r="AA1419" s="14" t="s">
        <v>17</v>
      </c>
      <c r="AB1419" s="14" t="s">
        <v>17</v>
      </c>
      <c r="AC1419" s="14" t="s">
        <v>17</v>
      </c>
      <c r="AD1419" s="14" t="s">
        <v>17</v>
      </c>
      <c r="AE1419" s="14" t="s">
        <v>17</v>
      </c>
    </row>
    <row r="1420" spans="1:31">
      <c r="A1420" t="s">
        <v>109</v>
      </c>
      <c r="B1420" t="s">
        <v>93</v>
      </c>
      <c r="C1420" s="216">
        <v>35341</v>
      </c>
      <c r="D1420" s="216">
        <v>35594</v>
      </c>
      <c r="E1420">
        <v>1997</v>
      </c>
      <c r="F1420">
        <v>2</v>
      </c>
      <c r="G1420">
        <v>2</v>
      </c>
      <c r="H1420">
        <v>18.852205792682927</v>
      </c>
      <c r="I1420">
        <v>2.5840000000000001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58">
        <v>61.438300000000012</v>
      </c>
      <c r="O1420" s="14" t="s">
        <v>17</v>
      </c>
      <c r="P1420" s="158">
        <v>8.7194999999999995E-2</v>
      </c>
      <c r="Q1420" s="158">
        <v>0.84099999999999997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Z1420" s="14" t="s">
        <v>17</v>
      </c>
      <c r="AA1420" s="14" t="s">
        <v>17</v>
      </c>
      <c r="AB1420" s="14" t="s">
        <v>17</v>
      </c>
      <c r="AC1420" s="14" t="s">
        <v>17</v>
      </c>
      <c r="AD1420" s="14" t="s">
        <v>17</v>
      </c>
      <c r="AE1420" s="14" t="s">
        <v>17</v>
      </c>
    </row>
    <row r="1421" spans="1:31">
      <c r="A1421" t="s">
        <v>109</v>
      </c>
      <c r="B1421" t="s">
        <v>93</v>
      </c>
      <c r="C1421" s="216">
        <v>35341</v>
      </c>
      <c r="D1421" s="216">
        <v>35594</v>
      </c>
      <c r="E1421">
        <v>1997</v>
      </c>
      <c r="F1421">
        <v>2</v>
      </c>
      <c r="G1421">
        <v>3</v>
      </c>
      <c r="H1421">
        <v>22.226335060975607</v>
      </c>
      <c r="I1421">
        <v>2.5012989999999999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58">
        <v>38.267600000000009</v>
      </c>
      <c r="O1421" s="14" t="s">
        <v>17</v>
      </c>
      <c r="P1421" s="158">
        <v>9.1304999999999997E-2</v>
      </c>
      <c r="Q1421" s="158">
        <v>0.85099999999999998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Z1421" s="14" t="s">
        <v>17</v>
      </c>
      <c r="AA1421" s="14" t="s">
        <v>17</v>
      </c>
      <c r="AB1421" s="14" t="s">
        <v>17</v>
      </c>
      <c r="AC1421" s="14" t="s">
        <v>17</v>
      </c>
      <c r="AD1421" s="14" t="s">
        <v>17</v>
      </c>
      <c r="AE1421" s="14" t="s">
        <v>17</v>
      </c>
    </row>
    <row r="1422" spans="1:31">
      <c r="A1422" t="s">
        <v>109</v>
      </c>
      <c r="B1422" t="s">
        <v>93</v>
      </c>
      <c r="C1422" s="216">
        <v>35341</v>
      </c>
      <c r="D1422" s="216">
        <v>35594</v>
      </c>
      <c r="E1422">
        <v>1997</v>
      </c>
      <c r="F1422">
        <v>2</v>
      </c>
      <c r="G1422">
        <v>4</v>
      </c>
      <c r="H1422">
        <v>38.308858231707312</v>
      </c>
      <c r="I1422">
        <v>2.4454669999999998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58">
        <v>41.640900000000002</v>
      </c>
      <c r="O1422" s="14" t="s">
        <v>17</v>
      </c>
      <c r="P1422" s="158">
        <v>9.5180000000000001E-2</v>
      </c>
      <c r="Q1422" s="158">
        <v>0.88800000000000001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Z1422" s="14" t="s">
        <v>17</v>
      </c>
      <c r="AA1422" s="14" t="s">
        <v>17</v>
      </c>
      <c r="AB1422" s="14" t="s">
        <v>17</v>
      </c>
      <c r="AC1422" s="14" t="s">
        <v>17</v>
      </c>
      <c r="AD1422" s="14" t="s">
        <v>17</v>
      </c>
      <c r="AE1422" s="14" t="s">
        <v>17</v>
      </c>
    </row>
    <row r="1423" spans="1:31">
      <c r="A1423" t="s">
        <v>109</v>
      </c>
      <c r="B1423" t="s">
        <v>93</v>
      </c>
      <c r="C1423" s="216">
        <v>35341</v>
      </c>
      <c r="D1423" s="216">
        <v>35594</v>
      </c>
      <c r="E1423">
        <v>1997</v>
      </c>
      <c r="F1423">
        <v>2</v>
      </c>
      <c r="G1423">
        <v>5</v>
      </c>
      <c r="H1423">
        <v>29.298969512195121</v>
      </c>
      <c r="I1423">
        <v>2.497357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58">
        <v>38.765300000000003</v>
      </c>
      <c r="O1423" s="14" t="s">
        <v>17</v>
      </c>
      <c r="P1423" s="158">
        <v>9.4210000000000002E-2</v>
      </c>
      <c r="Q1423" s="158">
        <v>0.91800000000000004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Z1423" s="14" t="s">
        <v>17</v>
      </c>
      <c r="AA1423" s="14" t="s">
        <v>17</v>
      </c>
      <c r="AB1423" s="14" t="s">
        <v>17</v>
      </c>
      <c r="AC1423" s="14" t="s">
        <v>17</v>
      </c>
      <c r="AD1423" s="14" t="s">
        <v>17</v>
      </c>
      <c r="AE1423" s="14" t="s">
        <v>17</v>
      </c>
    </row>
    <row r="1424" spans="1:31">
      <c r="A1424" t="s">
        <v>109</v>
      </c>
      <c r="B1424" t="s">
        <v>93</v>
      </c>
      <c r="C1424" s="216">
        <v>35341</v>
      </c>
      <c r="D1424" s="216">
        <v>35594</v>
      </c>
      <c r="E1424">
        <v>1997</v>
      </c>
      <c r="F1424">
        <v>2</v>
      </c>
      <c r="G1424">
        <v>6</v>
      </c>
      <c r="H1424">
        <v>46.426187499999997</v>
      </c>
      <c r="I1424">
        <v>2.5632640000000002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58">
        <v>53.475099999999998</v>
      </c>
      <c r="O1424" s="14" t="s">
        <v>17</v>
      </c>
      <c r="P1424" s="158">
        <v>8.5785E-2</v>
      </c>
      <c r="Q1424" s="158">
        <v>0.88650000000000007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Z1424" s="14" t="s">
        <v>17</v>
      </c>
      <c r="AA1424" s="14" t="s">
        <v>17</v>
      </c>
      <c r="AB1424" s="14" t="s">
        <v>17</v>
      </c>
      <c r="AC1424" s="14" t="s">
        <v>17</v>
      </c>
      <c r="AD1424" s="14" t="s">
        <v>17</v>
      </c>
      <c r="AE1424" s="14" t="s">
        <v>17</v>
      </c>
    </row>
    <row r="1425" spans="1:31">
      <c r="A1425" t="s">
        <v>109</v>
      </c>
      <c r="B1425" t="s">
        <v>93</v>
      </c>
      <c r="C1425" s="216">
        <v>35341</v>
      </c>
      <c r="D1425" s="216">
        <v>35594</v>
      </c>
      <c r="E1425">
        <v>1997</v>
      </c>
      <c r="F1425">
        <v>2</v>
      </c>
      <c r="G1425">
        <v>7</v>
      </c>
      <c r="H1425">
        <v>63.750159603658538</v>
      </c>
      <c r="I1425">
        <v>2.5311430000000001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58">
        <v>83.115900000000011</v>
      </c>
      <c r="O1425" s="14" t="s">
        <v>17</v>
      </c>
      <c r="P1425" s="158">
        <v>9.6119999999999997E-2</v>
      </c>
      <c r="Q1425" s="158">
        <v>0.95150000000000001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Z1425" s="14" t="s">
        <v>17</v>
      </c>
      <c r="AA1425" s="14" t="s">
        <v>17</v>
      </c>
      <c r="AB1425" s="14" t="s">
        <v>17</v>
      </c>
      <c r="AC1425" s="14" t="s">
        <v>17</v>
      </c>
      <c r="AD1425" s="14" t="s">
        <v>17</v>
      </c>
      <c r="AE1425" s="14" t="s">
        <v>17</v>
      </c>
    </row>
    <row r="1426" spans="1:31">
      <c r="A1426" t="s">
        <v>109</v>
      </c>
      <c r="B1426" t="s">
        <v>93</v>
      </c>
      <c r="C1426" s="216">
        <v>35341</v>
      </c>
      <c r="D1426" s="216">
        <v>35594</v>
      </c>
      <c r="E1426">
        <v>1997</v>
      </c>
      <c r="F1426">
        <v>2</v>
      </c>
      <c r="G1426">
        <v>8</v>
      </c>
      <c r="H1426">
        <v>40.294660060975609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Z1426" s="14" t="s">
        <v>17</v>
      </c>
      <c r="AA1426" s="14" t="s">
        <v>17</v>
      </c>
      <c r="AB1426" s="14" t="s">
        <v>17</v>
      </c>
      <c r="AC1426" s="14" t="s">
        <v>17</v>
      </c>
      <c r="AD1426" s="14" t="s">
        <v>17</v>
      </c>
      <c r="AE1426" s="14" t="s">
        <v>17</v>
      </c>
    </row>
    <row r="1427" spans="1:31">
      <c r="A1427" t="s">
        <v>109</v>
      </c>
      <c r="B1427" t="s">
        <v>93</v>
      </c>
      <c r="C1427" s="216">
        <v>35341</v>
      </c>
      <c r="D1427" s="216">
        <v>35594</v>
      </c>
      <c r="E1427">
        <v>1997</v>
      </c>
      <c r="F1427">
        <v>2</v>
      </c>
      <c r="G1427">
        <v>9</v>
      </c>
      <c r="H1427">
        <v>48.674703201219501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Z1427" s="14" t="s">
        <v>17</v>
      </c>
      <c r="AA1427" s="14" t="s">
        <v>17</v>
      </c>
      <c r="AB1427" s="14" t="s">
        <v>17</v>
      </c>
      <c r="AC1427" s="14" t="s">
        <v>17</v>
      </c>
      <c r="AD1427" s="14" t="s">
        <v>17</v>
      </c>
      <c r="AE1427" s="14" t="s">
        <v>17</v>
      </c>
    </row>
    <row r="1428" spans="1:31">
      <c r="A1428" t="s">
        <v>109</v>
      </c>
      <c r="B1428" t="s">
        <v>93</v>
      </c>
      <c r="C1428" s="216">
        <v>35341</v>
      </c>
      <c r="D1428" s="216">
        <v>35594</v>
      </c>
      <c r="E1428">
        <v>1997</v>
      </c>
      <c r="F1428">
        <v>2</v>
      </c>
      <c r="G1428">
        <v>10</v>
      </c>
      <c r="H1428">
        <v>28.691571646341462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Z1428" s="14" t="s">
        <v>17</v>
      </c>
      <c r="AA1428" s="14" t="s">
        <v>17</v>
      </c>
      <c r="AB1428" s="14" t="s">
        <v>17</v>
      </c>
      <c r="AC1428" s="14" t="s">
        <v>17</v>
      </c>
      <c r="AD1428" s="14" t="s">
        <v>17</v>
      </c>
      <c r="AE1428" s="14" t="s">
        <v>17</v>
      </c>
    </row>
    <row r="1429" spans="1:31">
      <c r="A1429" t="s">
        <v>109</v>
      </c>
      <c r="B1429" t="s">
        <v>93</v>
      </c>
      <c r="C1429" s="216">
        <v>35341</v>
      </c>
      <c r="D1429" s="216">
        <v>35594</v>
      </c>
      <c r="E1429">
        <v>1997</v>
      </c>
      <c r="F1429">
        <v>2</v>
      </c>
      <c r="G1429">
        <v>11</v>
      </c>
      <c r="H1429">
        <v>28.404971341463416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Z1429" s="14" t="s">
        <v>17</v>
      </c>
      <c r="AA1429" s="14" t="s">
        <v>17</v>
      </c>
      <c r="AB1429" s="14" t="s">
        <v>17</v>
      </c>
      <c r="AC1429" s="14" t="s">
        <v>17</v>
      </c>
      <c r="AD1429" s="14" t="s">
        <v>17</v>
      </c>
      <c r="AE1429" s="14" t="s">
        <v>17</v>
      </c>
    </row>
    <row r="1430" spans="1:31">
      <c r="A1430" t="s">
        <v>109</v>
      </c>
      <c r="B1430" t="s">
        <v>93</v>
      </c>
      <c r="C1430" s="216">
        <v>35341</v>
      </c>
      <c r="D1430" s="216">
        <v>35594</v>
      </c>
      <c r="E1430">
        <v>1997</v>
      </c>
      <c r="F1430">
        <v>2</v>
      </c>
      <c r="G1430">
        <v>12</v>
      </c>
      <c r="H1430">
        <v>50.974717682926823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Z1430" s="14" t="s">
        <v>17</v>
      </c>
      <c r="AA1430" s="14" t="s">
        <v>17</v>
      </c>
      <c r="AB1430" s="14" t="s">
        <v>17</v>
      </c>
      <c r="AC1430" s="14" t="s">
        <v>17</v>
      </c>
      <c r="AD1430" s="14" t="s">
        <v>17</v>
      </c>
      <c r="AE1430" s="14" t="s">
        <v>17</v>
      </c>
    </row>
    <row r="1431" spans="1:31">
      <c r="A1431" t="s">
        <v>109</v>
      </c>
      <c r="B1431" t="s">
        <v>93</v>
      </c>
      <c r="C1431" s="216">
        <v>35341</v>
      </c>
      <c r="D1431" s="216">
        <v>35594</v>
      </c>
      <c r="E1431">
        <v>1997</v>
      </c>
      <c r="F1431">
        <v>2</v>
      </c>
      <c r="G1431">
        <v>13</v>
      </c>
      <c r="H1431">
        <v>64.092740853658526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Z1431" s="14" t="s">
        <v>17</v>
      </c>
      <c r="AA1431" s="14" t="s">
        <v>17</v>
      </c>
      <c r="AB1431" s="14" t="s">
        <v>17</v>
      </c>
      <c r="AC1431" s="14" t="s">
        <v>17</v>
      </c>
      <c r="AD1431" s="14" t="s">
        <v>17</v>
      </c>
      <c r="AE1431" s="14" t="s">
        <v>17</v>
      </c>
    </row>
    <row r="1432" spans="1:31">
      <c r="A1432" t="s">
        <v>109</v>
      </c>
      <c r="B1432" t="s">
        <v>93</v>
      </c>
      <c r="C1432" s="216">
        <v>35341</v>
      </c>
      <c r="D1432" s="216">
        <v>35594</v>
      </c>
      <c r="E1432">
        <v>1997</v>
      </c>
      <c r="F1432">
        <v>2</v>
      </c>
      <c r="G1432">
        <v>14</v>
      </c>
      <c r="H1432">
        <v>51.531907926829263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Z1432" s="14" t="s">
        <v>17</v>
      </c>
      <c r="AA1432" s="14" t="s">
        <v>17</v>
      </c>
      <c r="AB1432" s="14" t="s">
        <v>17</v>
      </c>
      <c r="AC1432" s="14" t="s">
        <v>17</v>
      </c>
      <c r="AD1432" s="14" t="s">
        <v>17</v>
      </c>
      <c r="AE1432" s="14" t="s">
        <v>17</v>
      </c>
    </row>
    <row r="1433" spans="1:31">
      <c r="A1433" t="s">
        <v>109</v>
      </c>
      <c r="B1433" t="s">
        <v>93</v>
      </c>
      <c r="C1433" s="216">
        <v>35341</v>
      </c>
      <c r="D1433" s="216">
        <v>35594</v>
      </c>
      <c r="E1433">
        <v>1997</v>
      </c>
      <c r="F1433">
        <v>3</v>
      </c>
      <c r="G1433">
        <v>1</v>
      </c>
      <c r="H1433">
        <v>27.020996951219512</v>
      </c>
      <c r="I1433" t="s">
        <v>17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4" t="s">
        <v>17</v>
      </c>
      <c r="O1433" s="14" t="s">
        <v>17</v>
      </c>
      <c r="P1433" s="14" t="s">
        <v>17</v>
      </c>
      <c r="Q1433" s="14" t="s">
        <v>17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Z1433" s="14" t="s">
        <v>17</v>
      </c>
      <c r="AA1433" s="14" t="s">
        <v>17</v>
      </c>
      <c r="AB1433" s="14" t="s">
        <v>17</v>
      </c>
      <c r="AC1433" s="14" t="s">
        <v>17</v>
      </c>
      <c r="AD1433" s="14" t="s">
        <v>17</v>
      </c>
      <c r="AE1433" s="14" t="s">
        <v>17</v>
      </c>
    </row>
    <row r="1434" spans="1:31">
      <c r="A1434" t="s">
        <v>109</v>
      </c>
      <c r="B1434" t="s">
        <v>93</v>
      </c>
      <c r="C1434" s="216">
        <v>35341</v>
      </c>
      <c r="D1434" s="216">
        <v>35594</v>
      </c>
      <c r="E1434">
        <v>1997</v>
      </c>
      <c r="F1434">
        <v>3</v>
      </c>
      <c r="G1434">
        <v>2</v>
      </c>
      <c r="H1434">
        <v>18.467034756097561</v>
      </c>
      <c r="I1434">
        <v>2.4500679999999999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58">
        <v>67.797800000000009</v>
      </c>
      <c r="O1434" s="14" t="s">
        <v>17</v>
      </c>
      <c r="P1434" s="158">
        <v>8.8974999999999999E-2</v>
      </c>
      <c r="Q1434" s="158">
        <v>0.80600000000000005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Z1434" s="14" t="s">
        <v>17</v>
      </c>
      <c r="AA1434" s="14" t="s">
        <v>17</v>
      </c>
      <c r="AB1434" s="14" t="s">
        <v>17</v>
      </c>
      <c r="AC1434" s="14" t="s">
        <v>17</v>
      </c>
      <c r="AD1434" s="14" t="s">
        <v>17</v>
      </c>
      <c r="AE1434" s="14" t="s">
        <v>17</v>
      </c>
    </row>
    <row r="1435" spans="1:31">
      <c r="A1435" t="s">
        <v>109</v>
      </c>
      <c r="B1435" t="s">
        <v>93</v>
      </c>
      <c r="C1435" s="216">
        <v>35341</v>
      </c>
      <c r="D1435" s="216">
        <v>35594</v>
      </c>
      <c r="E1435">
        <v>1997</v>
      </c>
      <c r="F1435">
        <v>3</v>
      </c>
      <c r="G1435">
        <v>3</v>
      </c>
      <c r="H1435">
        <v>35.172707926829268</v>
      </c>
      <c r="I1435">
        <v>2.4286120000000002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58">
        <v>74.378500000000003</v>
      </c>
      <c r="O1435" s="14" t="s">
        <v>17</v>
      </c>
      <c r="P1435" s="158">
        <v>8.1894999999999996E-2</v>
      </c>
      <c r="Q1435" s="158">
        <v>0.877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Z1435" s="14" t="s">
        <v>17</v>
      </c>
      <c r="AA1435" s="14" t="s">
        <v>17</v>
      </c>
      <c r="AB1435" s="14" t="s">
        <v>17</v>
      </c>
      <c r="AC1435" s="14" t="s">
        <v>17</v>
      </c>
      <c r="AD1435" s="14" t="s">
        <v>17</v>
      </c>
      <c r="AE1435" s="14" t="s">
        <v>17</v>
      </c>
    </row>
    <row r="1436" spans="1:31">
      <c r="A1436" t="s">
        <v>109</v>
      </c>
      <c r="B1436" t="s">
        <v>93</v>
      </c>
      <c r="C1436" s="216">
        <v>35341</v>
      </c>
      <c r="D1436" s="216">
        <v>35594</v>
      </c>
      <c r="E1436">
        <v>1997</v>
      </c>
      <c r="F1436">
        <v>3</v>
      </c>
      <c r="G1436">
        <v>4</v>
      </c>
      <c r="H1436">
        <v>33.529229115853653</v>
      </c>
      <c r="I1436">
        <v>2.5545200000000001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58">
        <v>88.535300000000035</v>
      </c>
      <c r="O1436" s="14" t="s">
        <v>17</v>
      </c>
      <c r="P1436" s="158">
        <v>9.4725000000000004E-2</v>
      </c>
      <c r="Q1436" s="158">
        <v>0.88300000000000001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Z1436" s="14" t="s">
        <v>17</v>
      </c>
      <c r="AA1436" s="14" t="s">
        <v>17</v>
      </c>
      <c r="AB1436" s="14" t="s">
        <v>17</v>
      </c>
      <c r="AC1436" s="14" t="s">
        <v>17</v>
      </c>
      <c r="AD1436" s="14" t="s">
        <v>17</v>
      </c>
      <c r="AE1436" s="14" t="s">
        <v>17</v>
      </c>
    </row>
    <row r="1437" spans="1:31">
      <c r="A1437" t="s">
        <v>109</v>
      </c>
      <c r="B1437" t="s">
        <v>93</v>
      </c>
      <c r="C1437" s="216">
        <v>35341</v>
      </c>
      <c r="D1437" s="216">
        <v>35594</v>
      </c>
      <c r="E1437">
        <v>1997</v>
      </c>
      <c r="F1437">
        <v>3</v>
      </c>
      <c r="G1437">
        <v>5</v>
      </c>
      <c r="H1437">
        <v>36.920346341463407</v>
      </c>
      <c r="I1437">
        <v>2.8071809999999999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58">
        <v>64.313900000000004</v>
      </c>
      <c r="O1437" s="14" t="s">
        <v>17</v>
      </c>
      <c r="P1437" s="158">
        <v>8.2464999999999997E-2</v>
      </c>
      <c r="Q1437" s="158">
        <v>0.90600000000000003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Z1437" s="14" t="s">
        <v>17</v>
      </c>
      <c r="AA1437" s="14" t="s">
        <v>17</v>
      </c>
      <c r="AB1437" s="14" t="s">
        <v>17</v>
      </c>
      <c r="AC1437" s="14" t="s">
        <v>17</v>
      </c>
      <c r="AD1437" s="14" t="s">
        <v>17</v>
      </c>
      <c r="AE1437" s="14" t="s">
        <v>17</v>
      </c>
    </row>
    <row r="1438" spans="1:31">
      <c r="A1438" t="s">
        <v>109</v>
      </c>
      <c r="B1438" t="s">
        <v>93</v>
      </c>
      <c r="C1438" s="216">
        <v>35341</v>
      </c>
      <c r="D1438" s="216">
        <v>35594</v>
      </c>
      <c r="E1438">
        <v>1997</v>
      </c>
      <c r="F1438">
        <v>3</v>
      </c>
      <c r="G1438">
        <v>6</v>
      </c>
      <c r="H1438">
        <v>49.140460975609741</v>
      </c>
      <c r="I1438">
        <v>2.4420869999999999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58">
        <v>47.281500000000008</v>
      </c>
      <c r="O1438" s="14" t="s">
        <v>17</v>
      </c>
      <c r="P1438" s="158">
        <v>8.4850000000000009E-2</v>
      </c>
      <c r="Q1438" s="158">
        <v>0.88100000000000001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Z1438" s="14" t="s">
        <v>17</v>
      </c>
      <c r="AA1438" s="14" t="s">
        <v>17</v>
      </c>
      <c r="AB1438" s="14" t="s">
        <v>17</v>
      </c>
      <c r="AC1438" s="14" t="s">
        <v>17</v>
      </c>
      <c r="AD1438" s="14" t="s">
        <v>17</v>
      </c>
      <c r="AE1438" s="14" t="s">
        <v>17</v>
      </c>
    </row>
    <row r="1439" spans="1:31">
      <c r="A1439" t="s">
        <v>109</v>
      </c>
      <c r="B1439" t="s">
        <v>93</v>
      </c>
      <c r="C1439" s="216">
        <v>35341</v>
      </c>
      <c r="D1439" s="216">
        <v>35594</v>
      </c>
      <c r="E1439">
        <v>1997</v>
      </c>
      <c r="F1439">
        <v>3</v>
      </c>
      <c r="G1439">
        <v>7</v>
      </c>
      <c r="H1439">
        <v>36.999309908536581</v>
      </c>
      <c r="I1439">
        <v>2.3765309999999999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58">
        <v>60.055800000000005</v>
      </c>
      <c r="O1439" s="14" t="s">
        <v>17</v>
      </c>
      <c r="P1439" s="158">
        <v>8.4125000000000005E-2</v>
      </c>
      <c r="Q1439" s="158">
        <v>0.86450000000000005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Z1439" s="14" t="s">
        <v>17</v>
      </c>
      <c r="AA1439" s="14" t="s">
        <v>17</v>
      </c>
      <c r="AB1439" s="14" t="s">
        <v>17</v>
      </c>
      <c r="AC1439" s="14" t="s">
        <v>17</v>
      </c>
      <c r="AD1439" s="14" t="s">
        <v>17</v>
      </c>
      <c r="AE1439" s="14" t="s">
        <v>17</v>
      </c>
    </row>
    <row r="1440" spans="1:31">
      <c r="A1440" t="s">
        <v>109</v>
      </c>
      <c r="B1440" t="s">
        <v>93</v>
      </c>
      <c r="C1440" s="216">
        <v>35341</v>
      </c>
      <c r="D1440" s="216">
        <v>35594</v>
      </c>
      <c r="E1440">
        <v>1997</v>
      </c>
      <c r="F1440">
        <v>3</v>
      </c>
      <c r="G1440">
        <v>8</v>
      </c>
      <c r="H1440">
        <v>46.847732317073159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Z1440" s="14" t="s">
        <v>17</v>
      </c>
      <c r="AA1440" s="14" t="s">
        <v>17</v>
      </c>
      <c r="AB1440" s="14" t="s">
        <v>17</v>
      </c>
      <c r="AC1440" s="14" t="s">
        <v>17</v>
      </c>
      <c r="AD1440" s="14" t="s">
        <v>17</v>
      </c>
      <c r="AE1440" s="14" t="s">
        <v>17</v>
      </c>
    </row>
    <row r="1441" spans="1:31">
      <c r="A1441" t="s">
        <v>109</v>
      </c>
      <c r="B1441" t="s">
        <v>93</v>
      </c>
      <c r="C1441" s="216">
        <v>35341</v>
      </c>
      <c r="D1441" s="216">
        <v>35594</v>
      </c>
      <c r="E1441">
        <v>1997</v>
      </c>
      <c r="F1441">
        <v>3</v>
      </c>
      <c r="G1441">
        <v>9</v>
      </c>
      <c r="H1441">
        <v>36.373559146341464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Z1441" s="14" t="s">
        <v>17</v>
      </c>
      <c r="AA1441" s="14" t="s">
        <v>17</v>
      </c>
      <c r="AB1441" s="14" t="s">
        <v>17</v>
      </c>
      <c r="AC1441" s="14" t="s">
        <v>17</v>
      </c>
      <c r="AD1441" s="14" t="s">
        <v>17</v>
      </c>
      <c r="AE1441" s="14" t="s">
        <v>17</v>
      </c>
    </row>
    <row r="1442" spans="1:31">
      <c r="A1442" t="s">
        <v>109</v>
      </c>
      <c r="B1442" t="s">
        <v>93</v>
      </c>
      <c r="C1442" s="216">
        <v>35341</v>
      </c>
      <c r="D1442" s="216">
        <v>35594</v>
      </c>
      <c r="E1442">
        <v>1997</v>
      </c>
      <c r="F1442">
        <v>3</v>
      </c>
      <c r="G1442">
        <v>10</v>
      </c>
      <c r="H1442">
        <v>37.992856402439017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Z1442" s="14" t="s">
        <v>17</v>
      </c>
      <c r="AA1442" s="14" t="s">
        <v>17</v>
      </c>
      <c r="AB1442" s="14" t="s">
        <v>17</v>
      </c>
      <c r="AC1442" s="14" t="s">
        <v>17</v>
      </c>
      <c r="AD1442" s="14" t="s">
        <v>17</v>
      </c>
      <c r="AE1442" s="14" t="s">
        <v>17</v>
      </c>
    </row>
    <row r="1443" spans="1:31">
      <c r="A1443" t="s">
        <v>109</v>
      </c>
      <c r="B1443" t="s">
        <v>93</v>
      </c>
      <c r="C1443" s="216">
        <v>35341</v>
      </c>
      <c r="D1443" s="216">
        <v>35594</v>
      </c>
      <c r="E1443">
        <v>1997</v>
      </c>
      <c r="F1443">
        <v>3</v>
      </c>
      <c r="G1443">
        <v>11</v>
      </c>
      <c r="H1443">
        <v>45.478200457317065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Z1443" s="14" t="s">
        <v>17</v>
      </c>
      <c r="AA1443" s="14" t="s">
        <v>17</v>
      </c>
      <c r="AB1443" s="14" t="s">
        <v>17</v>
      </c>
      <c r="AC1443" s="14" t="s">
        <v>17</v>
      </c>
      <c r="AD1443" s="14" t="s">
        <v>17</v>
      </c>
      <c r="AE1443" s="14" t="s">
        <v>17</v>
      </c>
    </row>
    <row r="1444" spans="1:31">
      <c r="A1444" t="s">
        <v>109</v>
      </c>
      <c r="B1444" t="s">
        <v>93</v>
      </c>
      <c r="C1444" s="216">
        <v>35341</v>
      </c>
      <c r="D1444" s="216">
        <v>35594</v>
      </c>
      <c r="E1444">
        <v>1997</v>
      </c>
      <c r="F1444">
        <v>3</v>
      </c>
      <c r="G1444">
        <v>12</v>
      </c>
      <c r="H1444">
        <v>36.848779268292681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Z1444" s="14" t="s">
        <v>17</v>
      </c>
      <c r="AA1444" s="14" t="s">
        <v>17</v>
      </c>
      <c r="AB1444" s="14" t="s">
        <v>17</v>
      </c>
      <c r="AC1444" s="14" t="s">
        <v>17</v>
      </c>
      <c r="AD1444" s="14" t="s">
        <v>17</v>
      </c>
      <c r="AE1444" s="14" t="s">
        <v>17</v>
      </c>
    </row>
    <row r="1445" spans="1:31">
      <c r="A1445" t="s">
        <v>109</v>
      </c>
      <c r="B1445" t="s">
        <v>93</v>
      </c>
      <c r="C1445" s="216">
        <v>35341</v>
      </c>
      <c r="D1445" s="216">
        <v>35594</v>
      </c>
      <c r="E1445">
        <v>1997</v>
      </c>
      <c r="F1445">
        <v>3</v>
      </c>
      <c r="G1445">
        <v>13</v>
      </c>
      <c r="H1445">
        <v>57.133765243902431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Z1445" s="14" t="s">
        <v>17</v>
      </c>
      <c r="AA1445" s="14" t="s">
        <v>17</v>
      </c>
      <c r="AB1445" s="14" t="s">
        <v>17</v>
      </c>
      <c r="AC1445" s="14" t="s">
        <v>17</v>
      </c>
      <c r="AD1445" s="14" t="s">
        <v>17</v>
      </c>
      <c r="AE1445" s="14" t="s">
        <v>17</v>
      </c>
    </row>
    <row r="1446" spans="1:31">
      <c r="A1446" t="s">
        <v>109</v>
      </c>
      <c r="B1446" t="s">
        <v>93</v>
      </c>
      <c r="C1446" s="216">
        <v>35341</v>
      </c>
      <c r="D1446" s="216">
        <v>35594</v>
      </c>
      <c r="E1446">
        <v>1997</v>
      </c>
      <c r="F1446">
        <v>3</v>
      </c>
      <c r="G1446">
        <v>14</v>
      </c>
      <c r="H1446">
        <v>42.458549542682924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Z1446" s="14" t="s">
        <v>17</v>
      </c>
      <c r="AA1446" s="14" t="s">
        <v>17</v>
      </c>
      <c r="AB1446" s="14" t="s">
        <v>17</v>
      </c>
      <c r="AC1446" s="14" t="s">
        <v>17</v>
      </c>
      <c r="AD1446" s="14" t="s">
        <v>17</v>
      </c>
      <c r="AE1446" s="14" t="s">
        <v>17</v>
      </c>
    </row>
    <row r="1447" spans="1:31">
      <c r="A1447" t="s">
        <v>109</v>
      </c>
      <c r="B1447" t="s">
        <v>93</v>
      </c>
      <c r="C1447" s="216">
        <v>35341</v>
      </c>
      <c r="D1447" s="216">
        <v>35594</v>
      </c>
      <c r="E1447">
        <v>1997</v>
      </c>
      <c r="F1447">
        <v>4</v>
      </c>
      <c r="G1447">
        <v>1</v>
      </c>
      <c r="H1447">
        <v>20.479692682926828</v>
      </c>
      <c r="I1447" t="s">
        <v>17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Z1447" s="14" t="s">
        <v>17</v>
      </c>
      <c r="AA1447" s="14" t="s">
        <v>17</v>
      </c>
      <c r="AB1447" s="14" t="s">
        <v>17</v>
      </c>
      <c r="AC1447" s="14" t="s">
        <v>17</v>
      </c>
      <c r="AD1447" s="14" t="s">
        <v>17</v>
      </c>
      <c r="AE1447" s="14" t="s">
        <v>17</v>
      </c>
    </row>
    <row r="1448" spans="1:31">
      <c r="A1448" t="s">
        <v>109</v>
      </c>
      <c r="B1448" t="s">
        <v>93</v>
      </c>
      <c r="C1448" s="216">
        <v>35341</v>
      </c>
      <c r="D1448" s="216">
        <v>35594</v>
      </c>
      <c r="E1448">
        <v>1997</v>
      </c>
      <c r="F1448">
        <v>4</v>
      </c>
      <c r="G1448">
        <v>2</v>
      </c>
      <c r="H1448">
        <v>20.442802439024391</v>
      </c>
      <c r="I1448">
        <v>2.7294040000000002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Z1448" s="14" t="s">
        <v>17</v>
      </c>
      <c r="AA1448" s="14" t="s">
        <v>17</v>
      </c>
      <c r="AB1448" s="14" t="s">
        <v>17</v>
      </c>
      <c r="AC1448" s="14" t="s">
        <v>17</v>
      </c>
      <c r="AD1448" s="14" t="s">
        <v>17</v>
      </c>
      <c r="AE1448" s="14" t="s">
        <v>17</v>
      </c>
    </row>
    <row r="1449" spans="1:31">
      <c r="A1449" t="s">
        <v>109</v>
      </c>
      <c r="B1449" t="s">
        <v>93</v>
      </c>
      <c r="C1449" s="216">
        <v>35341</v>
      </c>
      <c r="D1449" s="216">
        <v>35594</v>
      </c>
      <c r="E1449">
        <v>1997</v>
      </c>
      <c r="F1449">
        <v>4</v>
      </c>
      <c r="G1449">
        <v>3</v>
      </c>
      <c r="H1449">
        <v>34.099275609756099</v>
      </c>
      <c r="I1449">
        <v>2.1924959999999998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Z1449" s="14" t="s">
        <v>17</v>
      </c>
      <c r="AA1449" s="14" t="s">
        <v>17</v>
      </c>
      <c r="AB1449" s="14" t="s">
        <v>17</v>
      </c>
      <c r="AC1449" s="14" t="s">
        <v>17</v>
      </c>
      <c r="AD1449" s="14" t="s">
        <v>17</v>
      </c>
      <c r="AE1449" s="14" t="s">
        <v>17</v>
      </c>
    </row>
    <row r="1450" spans="1:31">
      <c r="A1450" t="s">
        <v>109</v>
      </c>
      <c r="B1450" t="s">
        <v>93</v>
      </c>
      <c r="C1450" s="216">
        <v>35341</v>
      </c>
      <c r="D1450" s="216">
        <v>35594</v>
      </c>
      <c r="E1450">
        <v>1997</v>
      </c>
      <c r="F1450">
        <v>4</v>
      </c>
      <c r="G1450">
        <v>4</v>
      </c>
      <c r="H1450">
        <v>25.742749999999997</v>
      </c>
      <c r="I1450">
        <v>2.747582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Z1450" s="14" t="s">
        <v>17</v>
      </c>
      <c r="AA1450" s="14" t="s">
        <v>17</v>
      </c>
      <c r="AB1450" s="14" t="s">
        <v>17</v>
      </c>
      <c r="AC1450" s="14" t="s">
        <v>17</v>
      </c>
      <c r="AD1450" s="14" t="s">
        <v>17</v>
      </c>
      <c r="AE1450" s="14" t="s">
        <v>17</v>
      </c>
    </row>
    <row r="1451" spans="1:31">
      <c r="A1451" t="s">
        <v>109</v>
      </c>
      <c r="B1451" t="s">
        <v>93</v>
      </c>
      <c r="C1451" s="216">
        <v>35341</v>
      </c>
      <c r="D1451" s="216">
        <v>35594</v>
      </c>
      <c r="E1451">
        <v>1997</v>
      </c>
      <c r="F1451">
        <v>4</v>
      </c>
      <c r="G1451">
        <v>5</v>
      </c>
      <c r="H1451">
        <v>48.462713414634138</v>
      </c>
      <c r="I1451">
        <v>2.432992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Z1451" s="14" t="s">
        <v>17</v>
      </c>
      <c r="AA1451" s="14" t="s">
        <v>17</v>
      </c>
      <c r="AB1451" s="14" t="s">
        <v>17</v>
      </c>
      <c r="AC1451" s="14" t="s">
        <v>17</v>
      </c>
      <c r="AD1451" s="14" t="s">
        <v>17</v>
      </c>
      <c r="AE1451" s="14" t="s">
        <v>17</v>
      </c>
    </row>
    <row r="1452" spans="1:31">
      <c r="A1452" t="s">
        <v>109</v>
      </c>
      <c r="B1452" t="s">
        <v>93</v>
      </c>
      <c r="C1452" s="216">
        <v>35341</v>
      </c>
      <c r="D1452" s="216">
        <v>35594</v>
      </c>
      <c r="E1452">
        <v>1997</v>
      </c>
      <c r="F1452">
        <v>4</v>
      </c>
      <c r="G1452">
        <v>6</v>
      </c>
      <c r="H1452">
        <v>52.146665396341469</v>
      </c>
      <c r="I1452">
        <v>2.4964010000000001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Z1452" s="14" t="s">
        <v>17</v>
      </c>
      <c r="AA1452" s="14" t="s">
        <v>17</v>
      </c>
      <c r="AB1452" s="14" t="s">
        <v>17</v>
      </c>
      <c r="AC1452" s="14" t="s">
        <v>17</v>
      </c>
      <c r="AD1452" s="14" t="s">
        <v>17</v>
      </c>
      <c r="AE1452" s="14" t="s">
        <v>17</v>
      </c>
    </row>
    <row r="1453" spans="1:31">
      <c r="A1453" t="s">
        <v>109</v>
      </c>
      <c r="B1453" t="s">
        <v>93</v>
      </c>
      <c r="C1453" s="216">
        <v>35341</v>
      </c>
      <c r="D1453" s="216">
        <v>35594</v>
      </c>
      <c r="E1453">
        <v>1997</v>
      </c>
      <c r="F1453">
        <v>4</v>
      </c>
      <c r="G1453">
        <v>7</v>
      </c>
      <c r="H1453">
        <v>55.924576829268297</v>
      </c>
      <c r="I1453">
        <v>2.747763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Z1453" s="14" t="s">
        <v>17</v>
      </c>
      <c r="AA1453" s="14" t="s">
        <v>17</v>
      </c>
      <c r="AB1453" s="14" t="s">
        <v>17</v>
      </c>
      <c r="AC1453" s="14" t="s">
        <v>17</v>
      </c>
      <c r="AD1453" s="14" t="s">
        <v>17</v>
      </c>
      <c r="AE1453" s="14" t="s">
        <v>17</v>
      </c>
    </row>
    <row r="1454" spans="1:31">
      <c r="A1454" t="s">
        <v>109</v>
      </c>
      <c r="B1454" t="s">
        <v>93</v>
      </c>
      <c r="C1454" s="216">
        <v>35341</v>
      </c>
      <c r="D1454" s="216">
        <v>35594</v>
      </c>
      <c r="E1454">
        <v>1997</v>
      </c>
      <c r="F1454">
        <v>4</v>
      </c>
      <c r="G1454">
        <v>8</v>
      </c>
      <c r="H1454">
        <v>41.174326371951217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Z1454" s="14" t="s">
        <v>17</v>
      </c>
      <c r="AA1454" s="14" t="s">
        <v>17</v>
      </c>
      <c r="AB1454" s="14" t="s">
        <v>17</v>
      </c>
      <c r="AC1454" s="14" t="s">
        <v>17</v>
      </c>
      <c r="AD1454" s="14" t="s">
        <v>17</v>
      </c>
      <c r="AE1454" s="14" t="s">
        <v>17</v>
      </c>
    </row>
    <row r="1455" spans="1:31">
      <c r="A1455" t="s">
        <v>109</v>
      </c>
      <c r="B1455" t="s">
        <v>93</v>
      </c>
      <c r="C1455" s="216">
        <v>35341</v>
      </c>
      <c r="D1455" s="216">
        <v>35594</v>
      </c>
      <c r="E1455">
        <v>1997</v>
      </c>
      <c r="F1455">
        <v>4</v>
      </c>
      <c r="G1455">
        <v>9</v>
      </c>
      <c r="H1455">
        <v>37.505351829268292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Z1455" s="14" t="s">
        <v>17</v>
      </c>
      <c r="AA1455" s="14" t="s">
        <v>17</v>
      </c>
      <c r="AB1455" s="14" t="s">
        <v>17</v>
      </c>
      <c r="AC1455" s="14" t="s">
        <v>17</v>
      </c>
      <c r="AD1455" s="14" t="s">
        <v>17</v>
      </c>
      <c r="AE1455" s="14" t="s">
        <v>17</v>
      </c>
    </row>
    <row r="1456" spans="1:31">
      <c r="A1456" t="s">
        <v>109</v>
      </c>
      <c r="B1456" t="s">
        <v>93</v>
      </c>
      <c r="C1456" s="216">
        <v>35341</v>
      </c>
      <c r="D1456" s="216">
        <v>35594</v>
      </c>
      <c r="E1456">
        <v>1997</v>
      </c>
      <c r="F1456">
        <v>4</v>
      </c>
      <c r="G1456">
        <v>10</v>
      </c>
      <c r="H1456">
        <v>41.929156097560977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Z1456" s="14" t="s">
        <v>17</v>
      </c>
      <c r="AA1456" s="14" t="s">
        <v>17</v>
      </c>
      <c r="AB1456" s="14" t="s">
        <v>17</v>
      </c>
      <c r="AC1456" s="14" t="s">
        <v>17</v>
      </c>
      <c r="AD1456" s="14" t="s">
        <v>17</v>
      </c>
      <c r="AE1456" s="14" t="s">
        <v>17</v>
      </c>
    </row>
    <row r="1457" spans="1:31">
      <c r="A1457" t="s">
        <v>109</v>
      </c>
      <c r="B1457" t="s">
        <v>93</v>
      </c>
      <c r="C1457" s="216">
        <v>35341</v>
      </c>
      <c r="D1457" s="216">
        <v>35594</v>
      </c>
      <c r="E1457">
        <v>1997</v>
      </c>
      <c r="F1457">
        <v>4</v>
      </c>
      <c r="G1457">
        <v>11</v>
      </c>
      <c r="H1457">
        <v>33.717682926829269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Z1457" s="14" t="s">
        <v>17</v>
      </c>
      <c r="AA1457" s="14" t="s">
        <v>17</v>
      </c>
      <c r="AB1457" s="14" t="s">
        <v>17</v>
      </c>
      <c r="AC1457" s="14" t="s">
        <v>17</v>
      </c>
      <c r="AD1457" s="14" t="s">
        <v>17</v>
      </c>
      <c r="AE1457" s="14" t="s">
        <v>17</v>
      </c>
    </row>
    <row r="1458" spans="1:31">
      <c r="A1458" t="s">
        <v>109</v>
      </c>
      <c r="B1458" t="s">
        <v>93</v>
      </c>
      <c r="C1458" s="216">
        <v>35341</v>
      </c>
      <c r="D1458" s="216">
        <v>35594</v>
      </c>
      <c r="E1458">
        <v>1997</v>
      </c>
      <c r="F1458">
        <v>4</v>
      </c>
      <c r="G1458">
        <v>12</v>
      </c>
      <c r="H1458">
        <v>39.125977134146339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Z1458" s="14" t="s">
        <v>17</v>
      </c>
      <c r="AA1458" s="14" t="s">
        <v>17</v>
      </c>
      <c r="AB1458" s="14" t="s">
        <v>17</v>
      </c>
      <c r="AC1458" s="14" t="s">
        <v>17</v>
      </c>
      <c r="AD1458" s="14" t="s">
        <v>17</v>
      </c>
      <c r="AE1458" s="14" t="s">
        <v>17</v>
      </c>
    </row>
    <row r="1459" spans="1:31">
      <c r="A1459" t="s">
        <v>109</v>
      </c>
      <c r="B1459" t="s">
        <v>93</v>
      </c>
      <c r="C1459" s="216">
        <v>35341</v>
      </c>
      <c r="D1459" s="216">
        <v>35594</v>
      </c>
      <c r="E1459">
        <v>1997</v>
      </c>
      <c r="F1459">
        <v>4</v>
      </c>
      <c r="G1459">
        <v>13</v>
      </c>
      <c r="H1459">
        <v>48.273189786585363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Z1459" s="14" t="s">
        <v>17</v>
      </c>
      <c r="AA1459" s="14" t="s">
        <v>17</v>
      </c>
      <c r="AB1459" s="14" t="s">
        <v>17</v>
      </c>
      <c r="AC1459" s="14" t="s">
        <v>17</v>
      </c>
      <c r="AD1459" s="14" t="s">
        <v>17</v>
      </c>
      <c r="AE1459" s="14" t="s">
        <v>17</v>
      </c>
    </row>
    <row r="1460" spans="1:31">
      <c r="A1460" t="s">
        <v>109</v>
      </c>
      <c r="B1460" t="s">
        <v>93</v>
      </c>
      <c r="C1460" s="216">
        <v>35341</v>
      </c>
      <c r="D1460" s="216">
        <v>35594</v>
      </c>
      <c r="E1460">
        <v>1997</v>
      </c>
      <c r="F1460">
        <v>4</v>
      </c>
      <c r="G1460">
        <v>14</v>
      </c>
      <c r="H1460">
        <v>33.101560518292686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Z1460" s="14" t="s">
        <v>17</v>
      </c>
      <c r="AA1460" s="14" t="s">
        <v>17</v>
      </c>
      <c r="AB1460" s="14" t="s">
        <v>17</v>
      </c>
      <c r="AC1460" s="14" t="s">
        <v>17</v>
      </c>
      <c r="AD1460" s="14" t="s">
        <v>17</v>
      </c>
      <c r="AE1460" s="14" t="s">
        <v>17</v>
      </c>
    </row>
    <row r="1461" spans="1:31">
      <c r="A1461" t="s">
        <v>109</v>
      </c>
      <c r="B1461" t="s">
        <v>93</v>
      </c>
      <c r="C1461" s="216">
        <v>35720</v>
      </c>
      <c r="D1461" s="216">
        <v>35958</v>
      </c>
      <c r="E1461">
        <v>1998</v>
      </c>
      <c r="F1461">
        <v>1</v>
      </c>
      <c r="G1461">
        <v>1</v>
      </c>
      <c r="H1461">
        <v>24.901836890243899</v>
      </c>
      <c r="I1461" t="s">
        <v>17</v>
      </c>
      <c r="J1461" s="14" t="s">
        <v>17</v>
      </c>
      <c r="K1461" s="14" t="s">
        <v>17</v>
      </c>
      <c r="L1461" s="14" t="s">
        <v>17</v>
      </c>
      <c r="M1461" s="14" t="s">
        <v>17</v>
      </c>
      <c r="N1461" s="14" t="s">
        <v>17</v>
      </c>
      <c r="O1461" s="14" t="s">
        <v>17</v>
      </c>
      <c r="P1461" s="14" t="s">
        <v>17</v>
      </c>
      <c r="Q1461" s="14" t="s">
        <v>17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Z1461" s="14" t="s">
        <v>17</v>
      </c>
      <c r="AA1461" s="14" t="s">
        <v>17</v>
      </c>
      <c r="AB1461" s="14" t="s">
        <v>17</v>
      </c>
      <c r="AC1461" s="14" t="s">
        <v>17</v>
      </c>
      <c r="AD1461" s="14" t="s">
        <v>17</v>
      </c>
      <c r="AE1461" s="14" t="s">
        <v>17</v>
      </c>
    </row>
    <row r="1462" spans="1:31">
      <c r="A1462" t="s">
        <v>109</v>
      </c>
      <c r="B1462" t="s">
        <v>93</v>
      </c>
      <c r="C1462" s="216">
        <v>35720</v>
      </c>
      <c r="D1462" s="216">
        <v>35958</v>
      </c>
      <c r="E1462">
        <v>1998</v>
      </c>
      <c r="F1462">
        <v>1</v>
      </c>
      <c r="G1462">
        <v>2</v>
      </c>
      <c r="H1462">
        <v>25.658004962779156</v>
      </c>
      <c r="I1462">
        <v>2.4741379999999999</v>
      </c>
      <c r="J1462" s="14" t="s">
        <v>17</v>
      </c>
      <c r="K1462" s="14" t="s">
        <v>17</v>
      </c>
      <c r="L1462" s="158">
        <v>6.04</v>
      </c>
      <c r="M1462" s="14" t="s">
        <v>17</v>
      </c>
      <c r="N1462" s="158">
        <v>61.854289999999978</v>
      </c>
      <c r="O1462" s="14" t="s">
        <v>17</v>
      </c>
      <c r="P1462" s="158">
        <v>7.4844999999999995E-2</v>
      </c>
      <c r="Q1462" s="158">
        <v>0.85749999999999993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Z1462" s="14" t="s">
        <v>17</v>
      </c>
      <c r="AA1462" s="14" t="s">
        <v>17</v>
      </c>
      <c r="AB1462" s="14" t="s">
        <v>17</v>
      </c>
      <c r="AC1462" s="14" t="s">
        <v>17</v>
      </c>
      <c r="AD1462" s="14" t="s">
        <v>17</v>
      </c>
      <c r="AE1462" s="14" t="s">
        <v>17</v>
      </c>
    </row>
    <row r="1463" spans="1:31">
      <c r="A1463" t="s">
        <v>109</v>
      </c>
      <c r="B1463" t="s">
        <v>93</v>
      </c>
      <c r="C1463" s="216">
        <v>35720</v>
      </c>
      <c r="D1463" s="216">
        <v>35958</v>
      </c>
      <c r="E1463">
        <v>1998</v>
      </c>
      <c r="F1463">
        <v>1</v>
      </c>
      <c r="G1463">
        <v>3</v>
      </c>
      <c r="H1463">
        <v>31.212995864350709</v>
      </c>
      <c r="I1463">
        <v>2.344589</v>
      </c>
      <c r="J1463" s="14" t="s">
        <v>17</v>
      </c>
      <c r="K1463" s="14" t="s">
        <v>17</v>
      </c>
      <c r="L1463" s="158">
        <v>5.98</v>
      </c>
      <c r="M1463" s="14" t="s">
        <v>17</v>
      </c>
      <c r="N1463" s="158">
        <v>56.044969999999992</v>
      </c>
      <c r="O1463" s="14" t="s">
        <v>17</v>
      </c>
      <c r="P1463" s="158">
        <v>7.2904999999999998E-2</v>
      </c>
      <c r="Q1463" s="158">
        <v>0.873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Z1463" s="14" t="s">
        <v>17</v>
      </c>
      <c r="AA1463" s="14" t="s">
        <v>17</v>
      </c>
      <c r="AB1463" s="14" t="s">
        <v>17</v>
      </c>
      <c r="AC1463" s="14" t="s">
        <v>17</v>
      </c>
      <c r="AD1463" s="14" t="s">
        <v>17</v>
      </c>
      <c r="AE1463" s="14" t="s">
        <v>17</v>
      </c>
    </row>
    <row r="1464" spans="1:31">
      <c r="A1464" t="s">
        <v>109</v>
      </c>
      <c r="B1464" t="s">
        <v>93</v>
      </c>
      <c r="C1464" s="216">
        <v>35720</v>
      </c>
      <c r="D1464" s="216">
        <v>35958</v>
      </c>
      <c r="E1464">
        <v>1998</v>
      </c>
      <c r="F1464">
        <v>1</v>
      </c>
      <c r="G1464">
        <v>4</v>
      </c>
      <c r="H1464">
        <v>34.228287841191069</v>
      </c>
      <c r="I1464">
        <v>2.2283330000000001</v>
      </c>
      <c r="J1464" s="14" t="s">
        <v>17</v>
      </c>
      <c r="K1464" s="14" t="s">
        <v>17</v>
      </c>
      <c r="L1464" s="158">
        <v>5.27</v>
      </c>
      <c r="M1464" s="14" t="s">
        <v>17</v>
      </c>
      <c r="N1464" s="158">
        <v>44.802859999999988</v>
      </c>
      <c r="O1464" s="14" t="s">
        <v>17</v>
      </c>
      <c r="P1464" s="158">
        <v>7.8539999999999999E-2</v>
      </c>
      <c r="Q1464" s="158">
        <v>0.879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Z1464" s="14" t="s">
        <v>17</v>
      </c>
      <c r="AA1464" s="14" t="s">
        <v>17</v>
      </c>
      <c r="AB1464" s="14" t="s">
        <v>17</v>
      </c>
      <c r="AC1464" s="14" t="s">
        <v>17</v>
      </c>
      <c r="AD1464" s="14" t="s">
        <v>17</v>
      </c>
      <c r="AE1464" s="14" t="s">
        <v>17</v>
      </c>
    </row>
    <row r="1465" spans="1:31">
      <c r="A1465" t="s">
        <v>109</v>
      </c>
      <c r="B1465" t="s">
        <v>93</v>
      </c>
      <c r="C1465" s="216">
        <v>35720</v>
      </c>
      <c r="D1465" s="216">
        <v>35958</v>
      </c>
      <c r="E1465">
        <v>1998</v>
      </c>
      <c r="F1465">
        <v>1</v>
      </c>
      <c r="G1465">
        <v>5</v>
      </c>
      <c r="H1465">
        <v>49.514921422663356</v>
      </c>
      <c r="I1465">
        <v>2.454129</v>
      </c>
      <c r="J1465" s="14" t="s">
        <v>17</v>
      </c>
      <c r="K1465" s="14" t="s">
        <v>17</v>
      </c>
      <c r="L1465" s="158">
        <v>5.33</v>
      </c>
      <c r="M1465" s="14" t="s">
        <v>17</v>
      </c>
      <c r="N1465" s="158">
        <v>60.079219999999999</v>
      </c>
      <c r="O1465" s="14" t="s">
        <v>17</v>
      </c>
      <c r="P1465" s="158">
        <v>7.9854999999999995E-2</v>
      </c>
      <c r="Q1465" s="158">
        <v>0.93149999999999999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Z1465" s="14" t="s">
        <v>17</v>
      </c>
      <c r="AA1465" s="14" t="s">
        <v>17</v>
      </c>
      <c r="AB1465" s="14" t="s">
        <v>17</v>
      </c>
      <c r="AC1465" s="14" t="s">
        <v>17</v>
      </c>
      <c r="AD1465" s="14" t="s">
        <v>17</v>
      </c>
      <c r="AE1465" s="14" t="s">
        <v>17</v>
      </c>
    </row>
    <row r="1466" spans="1:31">
      <c r="A1466" t="s">
        <v>109</v>
      </c>
      <c r="B1466" t="s">
        <v>93</v>
      </c>
      <c r="C1466" s="216">
        <v>35720</v>
      </c>
      <c r="D1466" s="216">
        <v>35958</v>
      </c>
      <c r="E1466">
        <v>1998</v>
      </c>
      <c r="F1466">
        <v>1</v>
      </c>
      <c r="G1466">
        <v>6</v>
      </c>
      <c r="H1466">
        <v>48.543118279569889</v>
      </c>
      <c r="I1466">
        <v>2.2045780000000001</v>
      </c>
      <c r="J1466" s="14" t="s">
        <v>17</v>
      </c>
      <c r="K1466" s="14" t="s">
        <v>17</v>
      </c>
      <c r="L1466" s="158">
        <v>5.81</v>
      </c>
      <c r="M1466" s="14" t="s">
        <v>17</v>
      </c>
      <c r="N1466" s="158">
        <v>41.575459999999993</v>
      </c>
      <c r="O1466" s="14" t="s">
        <v>17</v>
      </c>
      <c r="P1466" s="158">
        <v>8.7135000000000004E-2</v>
      </c>
      <c r="Q1466" s="158">
        <v>0.90399999999999991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Z1466" s="14" t="s">
        <v>17</v>
      </c>
      <c r="AA1466" s="14" t="s">
        <v>17</v>
      </c>
      <c r="AB1466" s="14" t="s">
        <v>17</v>
      </c>
      <c r="AC1466" s="14" t="s">
        <v>17</v>
      </c>
      <c r="AD1466" s="14" t="s">
        <v>17</v>
      </c>
      <c r="AE1466" s="14" t="s">
        <v>17</v>
      </c>
    </row>
    <row r="1467" spans="1:31">
      <c r="A1467" t="s">
        <v>109</v>
      </c>
      <c r="B1467" t="s">
        <v>93</v>
      </c>
      <c r="C1467" s="216">
        <v>35720</v>
      </c>
      <c r="D1467" s="216">
        <v>35958</v>
      </c>
      <c r="E1467">
        <v>1998</v>
      </c>
      <c r="F1467">
        <v>1</v>
      </c>
      <c r="G1467">
        <v>7</v>
      </c>
      <c r="H1467">
        <v>55.213631100082708</v>
      </c>
      <c r="I1467">
        <v>2.5274329999999998</v>
      </c>
      <c r="J1467" s="14" t="s">
        <v>17</v>
      </c>
      <c r="K1467" s="14" t="s">
        <v>17</v>
      </c>
      <c r="L1467" s="158">
        <v>4.93</v>
      </c>
      <c r="M1467" s="14" t="s">
        <v>17</v>
      </c>
      <c r="N1467" s="158">
        <v>60.240589999999983</v>
      </c>
      <c r="O1467" s="14" t="s">
        <v>17</v>
      </c>
      <c r="P1467" s="158">
        <v>0.15504499999999999</v>
      </c>
      <c r="Q1467" s="158">
        <v>1.889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Z1467" s="14" t="s">
        <v>17</v>
      </c>
      <c r="AA1467" s="14" t="s">
        <v>17</v>
      </c>
      <c r="AB1467" s="14" t="s">
        <v>17</v>
      </c>
      <c r="AC1467" s="14" t="s">
        <v>17</v>
      </c>
      <c r="AD1467" s="14" t="s">
        <v>17</v>
      </c>
      <c r="AE1467" s="14" t="s">
        <v>17</v>
      </c>
    </row>
    <row r="1468" spans="1:31">
      <c r="A1468" t="s">
        <v>109</v>
      </c>
      <c r="B1468" t="s">
        <v>93</v>
      </c>
      <c r="C1468" s="216">
        <v>35720</v>
      </c>
      <c r="D1468" s="216">
        <v>35958</v>
      </c>
      <c r="E1468">
        <v>1998</v>
      </c>
      <c r="F1468">
        <v>1</v>
      </c>
      <c r="G1468">
        <v>8</v>
      </c>
      <c r="H1468">
        <v>38.380609756097556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Z1468" s="14" t="s">
        <v>17</v>
      </c>
      <c r="AA1468" s="14" t="s">
        <v>17</v>
      </c>
      <c r="AB1468" s="14" t="s">
        <v>17</v>
      </c>
      <c r="AC1468" s="14" t="s">
        <v>17</v>
      </c>
      <c r="AD1468" s="14" t="s">
        <v>17</v>
      </c>
      <c r="AE1468" s="14" t="s">
        <v>17</v>
      </c>
    </row>
    <row r="1469" spans="1:31">
      <c r="A1469" t="s">
        <v>109</v>
      </c>
      <c r="B1469" t="s">
        <v>93</v>
      </c>
      <c r="C1469" s="216">
        <v>35720</v>
      </c>
      <c r="D1469" s="216">
        <v>35958</v>
      </c>
      <c r="E1469">
        <v>1998</v>
      </c>
      <c r="F1469">
        <v>1</v>
      </c>
      <c r="G1469">
        <v>9</v>
      </c>
      <c r="H1469">
        <v>45.155687499999999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Z1469" s="14" t="s">
        <v>17</v>
      </c>
      <c r="AA1469" s="14" t="s">
        <v>17</v>
      </c>
      <c r="AB1469" s="14" t="s">
        <v>17</v>
      </c>
      <c r="AC1469" s="14" t="s">
        <v>17</v>
      </c>
      <c r="AD1469" s="14" t="s">
        <v>17</v>
      </c>
      <c r="AE1469" s="14" t="s">
        <v>17</v>
      </c>
    </row>
    <row r="1470" spans="1:31">
      <c r="A1470" t="s">
        <v>109</v>
      </c>
      <c r="B1470" t="s">
        <v>93</v>
      </c>
      <c r="C1470" s="216">
        <v>35720</v>
      </c>
      <c r="D1470" s="216">
        <v>35958</v>
      </c>
      <c r="E1470">
        <v>1998</v>
      </c>
      <c r="F1470">
        <v>1</v>
      </c>
      <c r="G1470">
        <v>10</v>
      </c>
      <c r="H1470">
        <v>48.989137195121948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Z1470" s="14" t="s">
        <v>17</v>
      </c>
      <c r="AA1470" s="14" t="s">
        <v>17</v>
      </c>
      <c r="AB1470" s="14" t="s">
        <v>17</v>
      </c>
      <c r="AC1470" s="14" t="s">
        <v>17</v>
      </c>
      <c r="AD1470" s="14" t="s">
        <v>17</v>
      </c>
      <c r="AE1470" s="14" t="s">
        <v>17</v>
      </c>
    </row>
    <row r="1471" spans="1:31">
      <c r="A1471" t="s">
        <v>109</v>
      </c>
      <c r="B1471" t="s">
        <v>93</v>
      </c>
      <c r="C1471" s="216">
        <v>35720</v>
      </c>
      <c r="D1471" s="216">
        <v>35958</v>
      </c>
      <c r="E1471">
        <v>1998</v>
      </c>
      <c r="F1471">
        <v>1</v>
      </c>
      <c r="G1471">
        <v>11</v>
      </c>
      <c r="H1471">
        <v>55.994963414634142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Z1471" s="14" t="s">
        <v>17</v>
      </c>
      <c r="AA1471" s="14" t="s">
        <v>17</v>
      </c>
      <c r="AB1471" s="14" t="s">
        <v>17</v>
      </c>
      <c r="AC1471" s="14" t="s">
        <v>17</v>
      </c>
      <c r="AD1471" s="14" t="s">
        <v>17</v>
      </c>
      <c r="AE1471" s="14" t="s">
        <v>17</v>
      </c>
    </row>
    <row r="1472" spans="1:31">
      <c r="A1472" t="s">
        <v>109</v>
      </c>
      <c r="B1472" t="s">
        <v>93</v>
      </c>
      <c r="C1472" s="216">
        <v>35720</v>
      </c>
      <c r="D1472" s="216">
        <v>35958</v>
      </c>
      <c r="E1472">
        <v>1998</v>
      </c>
      <c r="F1472">
        <v>1</v>
      </c>
      <c r="G1472">
        <v>12</v>
      </c>
      <c r="H1472">
        <v>49.664597560975601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Z1472" s="14" t="s">
        <v>17</v>
      </c>
      <c r="AA1472" s="14" t="s">
        <v>17</v>
      </c>
      <c r="AB1472" s="14" t="s">
        <v>17</v>
      </c>
      <c r="AC1472" s="14" t="s">
        <v>17</v>
      </c>
      <c r="AD1472" s="14" t="s">
        <v>17</v>
      </c>
      <c r="AE1472" s="14" t="s">
        <v>17</v>
      </c>
    </row>
    <row r="1473" spans="1:31">
      <c r="A1473" t="s">
        <v>109</v>
      </c>
      <c r="B1473" t="s">
        <v>93</v>
      </c>
      <c r="C1473" s="216">
        <v>35720</v>
      </c>
      <c r="D1473" s="216">
        <v>35958</v>
      </c>
      <c r="E1473">
        <v>1998</v>
      </c>
      <c r="F1473">
        <v>1</v>
      </c>
      <c r="G1473">
        <v>13</v>
      </c>
      <c r="H1473">
        <v>61.951446646341459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Z1473" s="14" t="s">
        <v>17</v>
      </c>
      <c r="AA1473" s="14" t="s">
        <v>17</v>
      </c>
      <c r="AB1473" s="14" t="s">
        <v>17</v>
      </c>
      <c r="AC1473" s="14" t="s">
        <v>17</v>
      </c>
      <c r="AD1473" s="14" t="s">
        <v>17</v>
      </c>
      <c r="AE1473" s="14" t="s">
        <v>17</v>
      </c>
    </row>
    <row r="1474" spans="1:31">
      <c r="A1474" t="s">
        <v>109</v>
      </c>
      <c r="B1474" t="s">
        <v>93</v>
      </c>
      <c r="C1474" s="216">
        <v>35720</v>
      </c>
      <c r="D1474" s="216">
        <v>35958</v>
      </c>
      <c r="E1474">
        <v>1998</v>
      </c>
      <c r="F1474">
        <v>1</v>
      </c>
      <c r="G1474">
        <v>14</v>
      </c>
      <c r="H1474">
        <v>46.305556402439024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Z1474" s="14" t="s">
        <v>17</v>
      </c>
      <c r="AA1474" s="14" t="s">
        <v>17</v>
      </c>
      <c r="AB1474" s="14" t="s">
        <v>17</v>
      </c>
      <c r="AC1474" s="14" t="s">
        <v>17</v>
      </c>
      <c r="AD1474" s="14" t="s">
        <v>17</v>
      </c>
      <c r="AE1474" s="14" t="s">
        <v>17</v>
      </c>
    </row>
    <row r="1475" spans="1:31">
      <c r="A1475" t="s">
        <v>109</v>
      </c>
      <c r="B1475" t="s">
        <v>93</v>
      </c>
      <c r="C1475" s="216">
        <v>35720</v>
      </c>
      <c r="D1475" s="216">
        <v>35958</v>
      </c>
      <c r="E1475">
        <v>1998</v>
      </c>
      <c r="F1475">
        <v>2</v>
      </c>
      <c r="G1475">
        <v>1</v>
      </c>
      <c r="H1475">
        <v>22.326713414634145</v>
      </c>
      <c r="I1475" t="s">
        <v>17</v>
      </c>
      <c r="J1475" s="14" t="s">
        <v>17</v>
      </c>
      <c r="K1475" s="14" t="s">
        <v>17</v>
      </c>
      <c r="L1475" s="14" t="s">
        <v>17</v>
      </c>
      <c r="M1475" s="14" t="s">
        <v>17</v>
      </c>
      <c r="N1475" s="14" t="s">
        <v>17</v>
      </c>
      <c r="O1475" s="14" t="s">
        <v>17</v>
      </c>
      <c r="P1475" s="14" t="s">
        <v>17</v>
      </c>
      <c r="Q1475" s="14" t="s">
        <v>17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Z1475" s="14" t="s">
        <v>17</v>
      </c>
      <c r="AA1475" s="14" t="s">
        <v>17</v>
      </c>
      <c r="AB1475" s="14" t="s">
        <v>17</v>
      </c>
      <c r="AC1475" s="14" t="s">
        <v>17</v>
      </c>
      <c r="AD1475" s="14" t="s">
        <v>17</v>
      </c>
      <c r="AE1475" s="14" t="s">
        <v>17</v>
      </c>
    </row>
    <row r="1476" spans="1:31">
      <c r="A1476" t="s">
        <v>109</v>
      </c>
      <c r="B1476" t="s">
        <v>93</v>
      </c>
      <c r="C1476" s="216">
        <v>35720</v>
      </c>
      <c r="D1476" s="216">
        <v>35958</v>
      </c>
      <c r="E1476">
        <v>1998</v>
      </c>
      <c r="F1476">
        <v>2</v>
      </c>
      <c r="G1476">
        <v>2</v>
      </c>
      <c r="H1476">
        <v>29.17371050454922</v>
      </c>
      <c r="I1476">
        <v>2.2399990000000001</v>
      </c>
      <c r="J1476" s="14" t="s">
        <v>17</v>
      </c>
      <c r="K1476" s="14" t="s">
        <v>17</v>
      </c>
      <c r="L1476" s="158">
        <v>5.92</v>
      </c>
      <c r="M1476" s="14" t="s">
        <v>17</v>
      </c>
      <c r="N1476" s="158">
        <v>61.04743999999998</v>
      </c>
      <c r="O1476" s="14" t="s">
        <v>17</v>
      </c>
      <c r="P1476" s="158">
        <v>8.7770000000000001E-2</v>
      </c>
      <c r="Q1476" s="158">
        <v>0.81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Z1476" s="14" t="s">
        <v>17</v>
      </c>
      <c r="AA1476" s="14" t="s">
        <v>17</v>
      </c>
      <c r="AB1476" s="14" t="s">
        <v>17</v>
      </c>
      <c r="AC1476" s="14" t="s">
        <v>17</v>
      </c>
      <c r="AD1476" s="14" t="s">
        <v>17</v>
      </c>
      <c r="AE1476" s="14" t="s">
        <v>17</v>
      </c>
    </row>
    <row r="1477" spans="1:31">
      <c r="A1477" t="s">
        <v>109</v>
      </c>
      <c r="B1477" t="s">
        <v>93</v>
      </c>
      <c r="C1477" s="216">
        <v>35720</v>
      </c>
      <c r="D1477" s="216">
        <v>35958</v>
      </c>
      <c r="E1477">
        <v>1998</v>
      </c>
      <c r="F1477">
        <v>2</v>
      </c>
      <c r="G1477">
        <v>3</v>
      </c>
      <c r="H1477">
        <v>28.415483870967741</v>
      </c>
      <c r="I1477">
        <v>2.2221639999999998</v>
      </c>
      <c r="J1477" s="14" t="s">
        <v>17</v>
      </c>
      <c r="K1477" s="14" t="s">
        <v>17</v>
      </c>
      <c r="L1477" s="158">
        <v>5.7050000000000001</v>
      </c>
      <c r="M1477" s="14" t="s">
        <v>17</v>
      </c>
      <c r="N1477" s="158">
        <v>50.128069999999994</v>
      </c>
      <c r="O1477" s="14" t="s">
        <v>17</v>
      </c>
      <c r="P1477" s="158">
        <v>6.7945000000000005E-2</v>
      </c>
      <c r="Q1477" s="158">
        <v>0.84150000000000003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Z1477" s="14" t="s">
        <v>17</v>
      </c>
      <c r="AA1477" s="14" t="s">
        <v>17</v>
      </c>
      <c r="AB1477" s="14" t="s">
        <v>17</v>
      </c>
      <c r="AC1477" s="14" t="s">
        <v>17</v>
      </c>
      <c r="AD1477" s="14" t="s">
        <v>17</v>
      </c>
      <c r="AE1477" s="14" t="s">
        <v>17</v>
      </c>
    </row>
    <row r="1478" spans="1:31">
      <c r="A1478" t="s">
        <v>109</v>
      </c>
      <c r="B1478" t="s">
        <v>93</v>
      </c>
      <c r="C1478" s="216">
        <v>35720</v>
      </c>
      <c r="D1478" s="216">
        <v>35958</v>
      </c>
      <c r="E1478">
        <v>1998</v>
      </c>
      <c r="F1478">
        <v>2</v>
      </c>
      <c r="G1478">
        <v>4</v>
      </c>
      <c r="H1478">
        <v>37.702358974358972</v>
      </c>
      <c r="I1478">
        <v>2.3756110000000001</v>
      </c>
      <c r="J1478" s="14" t="s">
        <v>17</v>
      </c>
      <c r="K1478" s="14" t="s">
        <v>17</v>
      </c>
      <c r="L1478" s="158">
        <v>5.4550000000000001</v>
      </c>
      <c r="M1478" s="14" t="s">
        <v>17</v>
      </c>
      <c r="N1478" s="158">
        <v>47.115829999999988</v>
      </c>
      <c r="O1478" s="14" t="s">
        <v>17</v>
      </c>
      <c r="P1478" s="158">
        <v>7.375000000000001E-2</v>
      </c>
      <c r="Q1478" s="158">
        <v>0.85050000000000003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Z1478" s="14" t="s">
        <v>17</v>
      </c>
      <c r="AA1478" s="14" t="s">
        <v>17</v>
      </c>
      <c r="AB1478" s="14" t="s">
        <v>17</v>
      </c>
      <c r="AC1478" s="14" t="s">
        <v>17</v>
      </c>
      <c r="AD1478" s="14" t="s">
        <v>17</v>
      </c>
      <c r="AE1478" s="14" t="s">
        <v>17</v>
      </c>
    </row>
    <row r="1479" spans="1:31">
      <c r="A1479" t="s">
        <v>109</v>
      </c>
      <c r="B1479" t="s">
        <v>93</v>
      </c>
      <c r="C1479" s="216">
        <v>35720</v>
      </c>
      <c r="D1479" s="216">
        <v>35958</v>
      </c>
      <c r="E1479">
        <v>1998</v>
      </c>
      <c r="F1479">
        <v>2</v>
      </c>
      <c r="G1479">
        <v>5</v>
      </c>
      <c r="H1479">
        <v>50.539368072787425</v>
      </c>
      <c r="I1479">
        <v>2.4023699999999999</v>
      </c>
      <c r="J1479" s="14" t="s">
        <v>17</v>
      </c>
      <c r="K1479" s="14" t="s">
        <v>17</v>
      </c>
      <c r="L1479" s="158">
        <v>5.81</v>
      </c>
      <c r="M1479" s="14" t="s">
        <v>17</v>
      </c>
      <c r="N1479" s="158">
        <v>39.531439999999996</v>
      </c>
      <c r="O1479" s="14" t="s">
        <v>17</v>
      </c>
      <c r="P1479" s="158">
        <v>8.6300000000000002E-2</v>
      </c>
      <c r="Q1479" s="158">
        <v>0.88600000000000001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Z1479" s="14" t="s">
        <v>17</v>
      </c>
      <c r="AA1479" s="14" t="s">
        <v>17</v>
      </c>
      <c r="AB1479" s="14" t="s">
        <v>17</v>
      </c>
      <c r="AC1479" s="14" t="s">
        <v>17</v>
      </c>
      <c r="AD1479" s="14" t="s">
        <v>17</v>
      </c>
      <c r="AE1479" s="14" t="s">
        <v>17</v>
      </c>
    </row>
    <row r="1480" spans="1:31">
      <c r="A1480" t="s">
        <v>109</v>
      </c>
      <c r="B1480" t="s">
        <v>93</v>
      </c>
      <c r="C1480" s="216">
        <v>35720</v>
      </c>
      <c r="D1480" s="216">
        <v>35958</v>
      </c>
      <c r="E1480">
        <v>1998</v>
      </c>
      <c r="F1480">
        <v>2</v>
      </c>
      <c r="G1480">
        <v>6</v>
      </c>
      <c r="H1480">
        <v>56.250287841191067</v>
      </c>
      <c r="I1480">
        <v>2.4907149999999998</v>
      </c>
      <c r="J1480" s="14" t="s">
        <v>17</v>
      </c>
      <c r="K1480" s="14" t="s">
        <v>17</v>
      </c>
      <c r="L1480" s="158">
        <v>5.3049999999999997</v>
      </c>
      <c r="M1480" s="14" t="s">
        <v>17</v>
      </c>
      <c r="N1480" s="158">
        <v>55.991179999999986</v>
      </c>
      <c r="O1480" s="14" t="s">
        <v>17</v>
      </c>
      <c r="P1480" s="158">
        <v>8.8539999999999994E-2</v>
      </c>
      <c r="Q1480" s="158">
        <v>0.94799999999999995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Z1480" s="14" t="s">
        <v>17</v>
      </c>
      <c r="AA1480" s="14" t="s">
        <v>17</v>
      </c>
      <c r="AB1480" s="14" t="s">
        <v>17</v>
      </c>
      <c r="AC1480" s="14" t="s">
        <v>17</v>
      </c>
      <c r="AD1480" s="14" t="s">
        <v>17</v>
      </c>
      <c r="AE1480" s="14" t="s">
        <v>17</v>
      </c>
    </row>
    <row r="1481" spans="1:31">
      <c r="A1481" t="s">
        <v>109</v>
      </c>
      <c r="B1481" t="s">
        <v>93</v>
      </c>
      <c r="C1481" s="216">
        <v>35720</v>
      </c>
      <c r="D1481" s="216">
        <v>35958</v>
      </c>
      <c r="E1481">
        <v>1998</v>
      </c>
      <c r="F1481">
        <v>2</v>
      </c>
      <c r="G1481">
        <v>7</v>
      </c>
      <c r="H1481">
        <v>55.365356492969411</v>
      </c>
      <c r="I1481">
        <v>2.6882600000000001</v>
      </c>
      <c r="J1481" s="14" t="s">
        <v>17</v>
      </c>
      <c r="K1481" s="14" t="s">
        <v>17</v>
      </c>
      <c r="L1481" s="158">
        <v>4.87</v>
      </c>
      <c r="M1481" s="14" t="s">
        <v>17</v>
      </c>
      <c r="N1481" s="158">
        <v>70.622059999999991</v>
      </c>
      <c r="O1481" s="14" t="s">
        <v>17</v>
      </c>
      <c r="P1481" s="158">
        <v>0.159495</v>
      </c>
      <c r="Q1481" s="158">
        <v>1.9550000000000001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Z1481" s="14" t="s">
        <v>17</v>
      </c>
      <c r="AA1481" s="14" t="s">
        <v>17</v>
      </c>
      <c r="AB1481" s="14" t="s">
        <v>17</v>
      </c>
      <c r="AC1481" s="14" t="s">
        <v>17</v>
      </c>
      <c r="AD1481" s="14" t="s">
        <v>17</v>
      </c>
      <c r="AE1481" s="14" t="s">
        <v>17</v>
      </c>
    </row>
    <row r="1482" spans="1:31">
      <c r="A1482" t="s">
        <v>109</v>
      </c>
      <c r="B1482" t="s">
        <v>93</v>
      </c>
      <c r="C1482" s="216">
        <v>35720</v>
      </c>
      <c r="D1482" s="216">
        <v>35958</v>
      </c>
      <c r="E1482">
        <v>1998</v>
      </c>
      <c r="F1482">
        <v>2</v>
      </c>
      <c r="G1482">
        <v>8</v>
      </c>
      <c r="H1482">
        <v>38.562109756097563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Z1482" s="14" t="s">
        <v>17</v>
      </c>
      <c r="AA1482" s="14" t="s">
        <v>17</v>
      </c>
      <c r="AB1482" s="14" t="s">
        <v>17</v>
      </c>
      <c r="AC1482" s="14" t="s">
        <v>17</v>
      </c>
      <c r="AD1482" s="14" t="s">
        <v>17</v>
      </c>
      <c r="AE1482" s="14" t="s">
        <v>17</v>
      </c>
    </row>
    <row r="1483" spans="1:31">
      <c r="A1483" t="s">
        <v>109</v>
      </c>
      <c r="B1483" t="s">
        <v>93</v>
      </c>
      <c r="C1483" s="216">
        <v>35720</v>
      </c>
      <c r="D1483" s="216">
        <v>35958</v>
      </c>
      <c r="E1483">
        <v>1998</v>
      </c>
      <c r="F1483">
        <v>2</v>
      </c>
      <c r="G1483">
        <v>9</v>
      </c>
      <c r="H1483">
        <v>50.406829268292675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Z1483" s="14" t="s">
        <v>17</v>
      </c>
      <c r="AA1483" s="14" t="s">
        <v>17</v>
      </c>
      <c r="AB1483" s="14" t="s">
        <v>17</v>
      </c>
      <c r="AC1483" s="14" t="s">
        <v>17</v>
      </c>
      <c r="AD1483" s="14" t="s">
        <v>17</v>
      </c>
      <c r="AE1483" s="14" t="s">
        <v>17</v>
      </c>
    </row>
    <row r="1484" spans="1:31">
      <c r="A1484" t="s">
        <v>109</v>
      </c>
      <c r="B1484" t="s">
        <v>93</v>
      </c>
      <c r="C1484" s="216">
        <v>35720</v>
      </c>
      <c r="D1484" s="216">
        <v>35958</v>
      </c>
      <c r="E1484">
        <v>1998</v>
      </c>
      <c r="F1484">
        <v>2</v>
      </c>
      <c r="G1484">
        <v>10</v>
      </c>
      <c r="H1484">
        <v>53.87229878048781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Z1484" s="14" t="s">
        <v>17</v>
      </c>
      <c r="AA1484" s="14" t="s">
        <v>17</v>
      </c>
      <c r="AB1484" s="14" t="s">
        <v>17</v>
      </c>
      <c r="AC1484" s="14" t="s">
        <v>17</v>
      </c>
      <c r="AD1484" s="14" t="s">
        <v>17</v>
      </c>
      <c r="AE1484" s="14" t="s">
        <v>17</v>
      </c>
    </row>
    <row r="1485" spans="1:31">
      <c r="A1485" t="s">
        <v>109</v>
      </c>
      <c r="B1485" t="s">
        <v>93</v>
      </c>
      <c r="C1485" s="216">
        <v>35720</v>
      </c>
      <c r="D1485" s="216">
        <v>35958</v>
      </c>
      <c r="E1485">
        <v>1998</v>
      </c>
      <c r="F1485">
        <v>2</v>
      </c>
      <c r="G1485">
        <v>11</v>
      </c>
      <c r="H1485">
        <v>51.543786585365851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Z1485" s="14" t="s">
        <v>17</v>
      </c>
      <c r="AA1485" s="14" t="s">
        <v>17</v>
      </c>
      <c r="AB1485" s="14" t="s">
        <v>17</v>
      </c>
      <c r="AC1485" s="14" t="s">
        <v>17</v>
      </c>
      <c r="AD1485" s="14" t="s">
        <v>17</v>
      </c>
      <c r="AE1485" s="14" t="s">
        <v>17</v>
      </c>
    </row>
    <row r="1486" spans="1:31">
      <c r="A1486" t="s">
        <v>109</v>
      </c>
      <c r="B1486" t="s">
        <v>93</v>
      </c>
      <c r="C1486" s="216">
        <v>35720</v>
      </c>
      <c r="D1486" s="216">
        <v>35958</v>
      </c>
      <c r="E1486">
        <v>1998</v>
      </c>
      <c r="F1486">
        <v>2</v>
      </c>
      <c r="G1486">
        <v>12</v>
      </c>
      <c r="H1486">
        <v>56.371981707317076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Z1486" s="14" t="s">
        <v>17</v>
      </c>
      <c r="AA1486" s="14" t="s">
        <v>17</v>
      </c>
      <c r="AB1486" s="14" t="s">
        <v>17</v>
      </c>
      <c r="AC1486" s="14" t="s">
        <v>17</v>
      </c>
      <c r="AD1486" s="14" t="s">
        <v>17</v>
      </c>
      <c r="AE1486" s="14" t="s">
        <v>17</v>
      </c>
    </row>
    <row r="1487" spans="1:31">
      <c r="A1487" t="s">
        <v>109</v>
      </c>
      <c r="B1487" t="s">
        <v>93</v>
      </c>
      <c r="C1487" s="216">
        <v>35720</v>
      </c>
      <c r="D1487" s="216">
        <v>35958</v>
      </c>
      <c r="E1487">
        <v>1998</v>
      </c>
      <c r="F1487">
        <v>2</v>
      </c>
      <c r="G1487">
        <v>13</v>
      </c>
      <c r="H1487">
        <v>57.78616920731708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Z1487" s="14" t="s">
        <v>17</v>
      </c>
      <c r="AA1487" s="14" t="s">
        <v>17</v>
      </c>
      <c r="AB1487" s="14" t="s">
        <v>17</v>
      </c>
      <c r="AC1487" s="14" t="s">
        <v>17</v>
      </c>
      <c r="AD1487" s="14" t="s">
        <v>17</v>
      </c>
      <c r="AE1487" s="14" t="s">
        <v>17</v>
      </c>
    </row>
    <row r="1488" spans="1:31">
      <c r="A1488" t="s">
        <v>109</v>
      </c>
      <c r="B1488" t="s">
        <v>93</v>
      </c>
      <c r="C1488" s="216">
        <v>35720</v>
      </c>
      <c r="D1488" s="216">
        <v>35958</v>
      </c>
      <c r="E1488">
        <v>1998</v>
      </c>
      <c r="F1488">
        <v>2</v>
      </c>
      <c r="G1488">
        <v>14</v>
      </c>
      <c r="H1488">
        <v>54.433030487804871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Z1488" s="14" t="s">
        <v>17</v>
      </c>
      <c r="AA1488" s="14" t="s">
        <v>17</v>
      </c>
      <c r="AB1488" s="14" t="s">
        <v>17</v>
      </c>
      <c r="AC1488" s="14" t="s">
        <v>17</v>
      </c>
      <c r="AD1488" s="14" t="s">
        <v>17</v>
      </c>
      <c r="AE1488" s="14" t="s">
        <v>17</v>
      </c>
    </row>
    <row r="1489" spans="1:31">
      <c r="A1489" t="s">
        <v>109</v>
      </c>
      <c r="B1489" t="s">
        <v>93</v>
      </c>
      <c r="C1489" s="216">
        <v>35720</v>
      </c>
      <c r="D1489" s="216">
        <v>35958</v>
      </c>
      <c r="E1489">
        <v>1998</v>
      </c>
      <c r="F1489">
        <v>3</v>
      </c>
      <c r="G1489">
        <v>1</v>
      </c>
      <c r="H1489">
        <v>19.535228658536585</v>
      </c>
      <c r="I1489" t="s">
        <v>17</v>
      </c>
      <c r="J1489" s="14" t="s">
        <v>17</v>
      </c>
      <c r="K1489" s="14" t="s">
        <v>17</v>
      </c>
      <c r="L1489" s="14" t="s">
        <v>17</v>
      </c>
      <c r="M1489" s="14" t="s">
        <v>17</v>
      </c>
      <c r="N1489" s="14" t="s">
        <v>17</v>
      </c>
      <c r="O1489" s="14" t="s">
        <v>17</v>
      </c>
      <c r="P1489" s="14" t="s">
        <v>17</v>
      </c>
      <c r="Q1489" s="14" t="s">
        <v>17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Z1489" s="14" t="s">
        <v>17</v>
      </c>
      <c r="AA1489" s="14" t="s">
        <v>17</v>
      </c>
      <c r="AB1489" s="14" t="s">
        <v>17</v>
      </c>
      <c r="AC1489" s="14" t="s">
        <v>17</v>
      </c>
      <c r="AD1489" s="14" t="s">
        <v>17</v>
      </c>
      <c r="AE1489" s="14" t="s">
        <v>17</v>
      </c>
    </row>
    <row r="1490" spans="1:31">
      <c r="A1490" t="s">
        <v>109</v>
      </c>
      <c r="B1490" t="s">
        <v>93</v>
      </c>
      <c r="C1490" s="216">
        <v>35720</v>
      </c>
      <c r="D1490" s="216">
        <v>35958</v>
      </c>
      <c r="E1490">
        <v>1998</v>
      </c>
      <c r="F1490">
        <v>3</v>
      </c>
      <c r="G1490">
        <v>2</v>
      </c>
      <c r="H1490">
        <v>30.331467328370554</v>
      </c>
      <c r="I1490">
        <v>2.3070949999999999</v>
      </c>
      <c r="J1490" s="14" t="s">
        <v>17</v>
      </c>
      <c r="K1490" s="14" t="s">
        <v>17</v>
      </c>
      <c r="L1490" s="158">
        <v>5.7850000000000001</v>
      </c>
      <c r="M1490" s="14" t="s">
        <v>17</v>
      </c>
      <c r="N1490" s="158">
        <v>63.73693999999999</v>
      </c>
      <c r="O1490" s="14" t="s">
        <v>17</v>
      </c>
      <c r="P1490" s="158">
        <v>7.5605000000000006E-2</v>
      </c>
      <c r="Q1490" s="158">
        <v>0.84850000000000003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Z1490" s="14" t="s">
        <v>17</v>
      </c>
      <c r="AA1490" s="14" t="s">
        <v>17</v>
      </c>
      <c r="AB1490" s="14" t="s">
        <v>17</v>
      </c>
      <c r="AC1490" s="14" t="s">
        <v>17</v>
      </c>
      <c r="AD1490" s="14" t="s">
        <v>17</v>
      </c>
      <c r="AE1490" s="14" t="s">
        <v>17</v>
      </c>
    </row>
    <row r="1491" spans="1:31">
      <c r="A1491" t="s">
        <v>109</v>
      </c>
      <c r="B1491" t="s">
        <v>93</v>
      </c>
      <c r="C1491" s="216">
        <v>35720</v>
      </c>
      <c r="D1491" s="216">
        <v>35958</v>
      </c>
      <c r="E1491">
        <v>1998</v>
      </c>
      <c r="F1491">
        <v>3</v>
      </c>
      <c r="G1491">
        <v>3</v>
      </c>
      <c r="H1491">
        <v>34.053743589743597</v>
      </c>
      <c r="I1491">
        <v>2.1907429999999999</v>
      </c>
      <c r="J1491" s="14" t="s">
        <v>17</v>
      </c>
      <c r="K1491" s="14" t="s">
        <v>17</v>
      </c>
      <c r="L1491" s="158">
        <v>5.6050000000000004</v>
      </c>
      <c r="M1491" s="14" t="s">
        <v>17</v>
      </c>
      <c r="N1491" s="158">
        <v>71.913019999999989</v>
      </c>
      <c r="O1491" s="14" t="s">
        <v>17</v>
      </c>
      <c r="P1491" s="158">
        <v>7.9210000000000003E-2</v>
      </c>
      <c r="Q1491" s="158">
        <v>0.88749999999999996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Z1491" s="14" t="s">
        <v>17</v>
      </c>
      <c r="AA1491" s="14" t="s">
        <v>17</v>
      </c>
      <c r="AB1491" s="14" t="s">
        <v>17</v>
      </c>
      <c r="AC1491" s="14" t="s">
        <v>17</v>
      </c>
      <c r="AD1491" s="14" t="s">
        <v>17</v>
      </c>
      <c r="AE1491" s="14" t="s">
        <v>17</v>
      </c>
    </row>
    <row r="1492" spans="1:31">
      <c r="A1492" t="s">
        <v>109</v>
      </c>
      <c r="B1492" t="s">
        <v>93</v>
      </c>
      <c r="C1492" s="216">
        <v>35720</v>
      </c>
      <c r="D1492" s="216">
        <v>35958</v>
      </c>
      <c r="E1492">
        <v>1998</v>
      </c>
      <c r="F1492">
        <v>3</v>
      </c>
      <c r="G1492">
        <v>4</v>
      </c>
      <c r="H1492">
        <v>45.405525227460707</v>
      </c>
      <c r="I1492">
        <v>2.2876259999999999</v>
      </c>
      <c r="J1492" s="14" t="s">
        <v>17</v>
      </c>
      <c r="K1492" s="14" t="s">
        <v>17</v>
      </c>
      <c r="L1492" s="158">
        <v>5.1050000000000004</v>
      </c>
      <c r="M1492" s="14" t="s">
        <v>17</v>
      </c>
      <c r="N1492" s="158">
        <v>82.939970000000017</v>
      </c>
      <c r="O1492" s="14" t="s">
        <v>17</v>
      </c>
      <c r="P1492" s="158">
        <v>7.2665000000000007E-2</v>
      </c>
      <c r="Q1492" s="158">
        <v>0.84749999999999992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Z1492" s="14" t="s">
        <v>17</v>
      </c>
      <c r="AA1492" s="14" t="s">
        <v>17</v>
      </c>
      <c r="AB1492" s="14" t="s">
        <v>17</v>
      </c>
      <c r="AC1492" s="14" t="s">
        <v>17</v>
      </c>
      <c r="AD1492" s="14" t="s">
        <v>17</v>
      </c>
      <c r="AE1492" s="14" t="s">
        <v>17</v>
      </c>
    </row>
    <row r="1493" spans="1:31">
      <c r="A1493" t="s">
        <v>109</v>
      </c>
      <c r="B1493" t="s">
        <v>93</v>
      </c>
      <c r="C1493" s="216">
        <v>35720</v>
      </c>
      <c r="D1493" s="216">
        <v>35958</v>
      </c>
      <c r="E1493">
        <v>1998</v>
      </c>
      <c r="F1493">
        <v>3</v>
      </c>
      <c r="G1493">
        <v>5</v>
      </c>
      <c r="H1493">
        <v>56.15961290322582</v>
      </c>
      <c r="I1493">
        <v>2.3730530000000001</v>
      </c>
      <c r="J1493" s="14" t="s">
        <v>17</v>
      </c>
      <c r="K1493" s="14" t="s">
        <v>17</v>
      </c>
      <c r="L1493" s="158">
        <v>5.4550000000000001</v>
      </c>
      <c r="M1493" s="14" t="s">
        <v>17</v>
      </c>
      <c r="N1493" s="158">
        <v>64.382419999999996</v>
      </c>
      <c r="O1493" s="14" t="s">
        <v>17</v>
      </c>
      <c r="P1493" s="158">
        <v>7.3755000000000001E-2</v>
      </c>
      <c r="Q1493" s="158">
        <v>0.83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Z1493" s="14" t="s">
        <v>17</v>
      </c>
      <c r="AA1493" s="14" t="s">
        <v>17</v>
      </c>
      <c r="AB1493" s="14" t="s">
        <v>17</v>
      </c>
      <c r="AC1493" s="14" t="s">
        <v>17</v>
      </c>
      <c r="AD1493" s="14" t="s">
        <v>17</v>
      </c>
      <c r="AE1493" s="14" t="s">
        <v>17</v>
      </c>
    </row>
    <row r="1494" spans="1:31">
      <c r="A1494" t="s">
        <v>109</v>
      </c>
      <c r="B1494" t="s">
        <v>93</v>
      </c>
      <c r="C1494" s="216">
        <v>35720</v>
      </c>
      <c r="D1494" s="216">
        <v>35958</v>
      </c>
      <c r="E1494">
        <v>1998</v>
      </c>
      <c r="F1494">
        <v>3</v>
      </c>
      <c r="G1494">
        <v>6</v>
      </c>
      <c r="H1494">
        <v>53.130109181141435</v>
      </c>
      <c r="I1494">
        <v>2.5329809999999999</v>
      </c>
      <c r="J1494" s="14" t="s">
        <v>17</v>
      </c>
      <c r="K1494" s="14" t="s">
        <v>17</v>
      </c>
      <c r="L1494" s="158">
        <v>5.16</v>
      </c>
      <c r="M1494" s="14" t="s">
        <v>17</v>
      </c>
      <c r="N1494" s="158">
        <v>61.585339999999988</v>
      </c>
      <c r="O1494" s="14" t="s">
        <v>17</v>
      </c>
      <c r="P1494" s="158">
        <v>7.467E-2</v>
      </c>
      <c r="Q1494" s="158">
        <v>0.85050000000000003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Z1494" s="14" t="s">
        <v>17</v>
      </c>
      <c r="AA1494" s="14" t="s">
        <v>17</v>
      </c>
      <c r="AB1494" s="14" t="s">
        <v>17</v>
      </c>
      <c r="AC1494" s="14" t="s">
        <v>17</v>
      </c>
      <c r="AD1494" s="14" t="s">
        <v>17</v>
      </c>
      <c r="AE1494" s="14" t="s">
        <v>17</v>
      </c>
    </row>
    <row r="1495" spans="1:31">
      <c r="A1495" t="s">
        <v>109</v>
      </c>
      <c r="B1495" t="s">
        <v>93</v>
      </c>
      <c r="C1495" s="216">
        <v>35720</v>
      </c>
      <c r="D1495" s="216">
        <v>35958</v>
      </c>
      <c r="E1495">
        <v>1998</v>
      </c>
      <c r="F1495">
        <v>3</v>
      </c>
      <c r="G1495">
        <v>7</v>
      </c>
      <c r="H1495">
        <v>55.32011910669975</v>
      </c>
      <c r="I1495">
        <v>2.409834</v>
      </c>
      <c r="J1495" s="14" t="s">
        <v>17</v>
      </c>
      <c r="K1495" s="14" t="s">
        <v>17</v>
      </c>
      <c r="L1495" s="158">
        <v>5.8900000000000006</v>
      </c>
      <c r="M1495" s="14" t="s">
        <v>17</v>
      </c>
      <c r="N1495" s="158">
        <v>52.387249999999987</v>
      </c>
      <c r="O1495" s="14" t="s">
        <v>17</v>
      </c>
      <c r="P1495" s="158">
        <v>0.13647999999999999</v>
      </c>
      <c r="Q1495" s="158">
        <v>1.742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Z1495" s="14" t="s">
        <v>17</v>
      </c>
      <c r="AA1495" s="14" t="s">
        <v>17</v>
      </c>
      <c r="AB1495" s="14" t="s">
        <v>17</v>
      </c>
      <c r="AC1495" s="14" t="s">
        <v>17</v>
      </c>
      <c r="AD1495" s="14" t="s">
        <v>17</v>
      </c>
      <c r="AE1495" s="14" t="s">
        <v>17</v>
      </c>
    </row>
    <row r="1496" spans="1:31">
      <c r="A1496" t="s">
        <v>109</v>
      </c>
      <c r="B1496" t="s">
        <v>93</v>
      </c>
      <c r="C1496" s="216">
        <v>35720</v>
      </c>
      <c r="D1496" s="216">
        <v>35958</v>
      </c>
      <c r="E1496">
        <v>1998</v>
      </c>
      <c r="F1496">
        <v>3</v>
      </c>
      <c r="G1496">
        <v>8</v>
      </c>
      <c r="H1496">
        <v>44.159835365853652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Z1496" s="14" t="s">
        <v>17</v>
      </c>
      <c r="AA1496" s="14" t="s">
        <v>17</v>
      </c>
      <c r="AB1496" s="14" t="s">
        <v>17</v>
      </c>
      <c r="AC1496" s="14" t="s">
        <v>17</v>
      </c>
      <c r="AD1496" s="14" t="s">
        <v>17</v>
      </c>
      <c r="AE1496" s="14" t="s">
        <v>17</v>
      </c>
    </row>
    <row r="1497" spans="1:31">
      <c r="A1497" t="s">
        <v>109</v>
      </c>
      <c r="B1497" t="s">
        <v>93</v>
      </c>
      <c r="C1497" s="216">
        <v>35720</v>
      </c>
      <c r="D1497" s="216">
        <v>35958</v>
      </c>
      <c r="E1497">
        <v>1998</v>
      </c>
      <c r="F1497">
        <v>3</v>
      </c>
      <c r="G1497">
        <v>9</v>
      </c>
      <c r="H1497">
        <v>49.794635670731701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Z1497" s="14" t="s">
        <v>17</v>
      </c>
      <c r="AA1497" s="14" t="s">
        <v>17</v>
      </c>
      <c r="AB1497" s="14" t="s">
        <v>17</v>
      </c>
      <c r="AC1497" s="14" t="s">
        <v>17</v>
      </c>
      <c r="AD1497" s="14" t="s">
        <v>17</v>
      </c>
      <c r="AE1497" s="14" t="s">
        <v>17</v>
      </c>
    </row>
    <row r="1498" spans="1:31">
      <c r="A1498" t="s">
        <v>109</v>
      </c>
      <c r="B1498" t="s">
        <v>93</v>
      </c>
      <c r="C1498" s="216">
        <v>35720</v>
      </c>
      <c r="D1498" s="216">
        <v>35958</v>
      </c>
      <c r="E1498">
        <v>1998</v>
      </c>
      <c r="F1498">
        <v>3</v>
      </c>
      <c r="G1498">
        <v>10</v>
      </c>
      <c r="H1498">
        <v>54.408498475609754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Z1498" s="14" t="s">
        <v>17</v>
      </c>
      <c r="AA1498" s="14" t="s">
        <v>17</v>
      </c>
      <c r="AB1498" s="14" t="s">
        <v>17</v>
      </c>
      <c r="AC1498" s="14" t="s">
        <v>17</v>
      </c>
      <c r="AD1498" s="14" t="s">
        <v>17</v>
      </c>
      <c r="AE1498" s="14" t="s">
        <v>17</v>
      </c>
    </row>
    <row r="1499" spans="1:31">
      <c r="A1499" t="s">
        <v>109</v>
      </c>
      <c r="B1499" t="s">
        <v>93</v>
      </c>
      <c r="C1499" s="216">
        <v>35720</v>
      </c>
      <c r="D1499" s="216">
        <v>35958</v>
      </c>
      <c r="E1499">
        <v>1998</v>
      </c>
      <c r="F1499">
        <v>3</v>
      </c>
      <c r="G1499">
        <v>11</v>
      </c>
      <c r="H1499">
        <v>56.38876676829269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Z1499" s="14" t="s">
        <v>17</v>
      </c>
      <c r="AA1499" s="14" t="s">
        <v>17</v>
      </c>
      <c r="AB1499" s="14" t="s">
        <v>17</v>
      </c>
      <c r="AC1499" s="14" t="s">
        <v>17</v>
      </c>
      <c r="AD1499" s="14" t="s">
        <v>17</v>
      </c>
      <c r="AE1499" s="14" t="s">
        <v>17</v>
      </c>
    </row>
    <row r="1500" spans="1:31">
      <c r="A1500" t="s">
        <v>109</v>
      </c>
      <c r="B1500" t="s">
        <v>93</v>
      </c>
      <c r="C1500" s="216">
        <v>35720</v>
      </c>
      <c r="D1500" s="216">
        <v>35958</v>
      </c>
      <c r="E1500">
        <v>1998</v>
      </c>
      <c r="F1500">
        <v>3</v>
      </c>
      <c r="G1500">
        <v>12</v>
      </c>
      <c r="H1500">
        <v>57.337768292682917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Z1500" s="14" t="s">
        <v>17</v>
      </c>
      <c r="AA1500" s="14" t="s">
        <v>17</v>
      </c>
      <c r="AB1500" s="14" t="s">
        <v>17</v>
      </c>
      <c r="AC1500" s="14" t="s">
        <v>17</v>
      </c>
      <c r="AD1500" s="14" t="s">
        <v>17</v>
      </c>
      <c r="AE1500" s="14" t="s">
        <v>17</v>
      </c>
    </row>
    <row r="1501" spans="1:31">
      <c r="A1501" t="s">
        <v>109</v>
      </c>
      <c r="B1501" t="s">
        <v>93</v>
      </c>
      <c r="C1501" s="216">
        <v>35720</v>
      </c>
      <c r="D1501" s="216">
        <v>35958</v>
      </c>
      <c r="E1501">
        <v>1998</v>
      </c>
      <c r="F1501">
        <v>3</v>
      </c>
      <c r="G1501">
        <v>13</v>
      </c>
      <c r="H1501">
        <v>59.89167987804877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Z1501" s="14" t="s">
        <v>17</v>
      </c>
      <c r="AA1501" s="14" t="s">
        <v>17</v>
      </c>
      <c r="AB1501" s="14" t="s">
        <v>17</v>
      </c>
      <c r="AC1501" s="14" t="s">
        <v>17</v>
      </c>
      <c r="AD1501" s="14" t="s">
        <v>17</v>
      </c>
      <c r="AE1501" s="14" t="s">
        <v>17</v>
      </c>
    </row>
    <row r="1502" spans="1:31">
      <c r="A1502" t="s">
        <v>109</v>
      </c>
      <c r="B1502" t="s">
        <v>93</v>
      </c>
      <c r="C1502" s="216">
        <v>35720</v>
      </c>
      <c r="D1502" s="216">
        <v>35958</v>
      </c>
      <c r="E1502">
        <v>1998</v>
      </c>
      <c r="F1502">
        <v>3</v>
      </c>
      <c r="G1502">
        <v>14</v>
      </c>
      <c r="H1502">
        <v>42.649179878048777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Z1502" s="14" t="s">
        <v>17</v>
      </c>
      <c r="AA1502" s="14" t="s">
        <v>17</v>
      </c>
      <c r="AB1502" s="14" t="s">
        <v>17</v>
      </c>
      <c r="AC1502" s="14" t="s">
        <v>17</v>
      </c>
      <c r="AD1502" s="14" t="s">
        <v>17</v>
      </c>
      <c r="AE1502" s="14" t="s">
        <v>17</v>
      </c>
    </row>
    <row r="1503" spans="1:31">
      <c r="A1503" t="s">
        <v>109</v>
      </c>
      <c r="B1503" t="s">
        <v>93</v>
      </c>
      <c r="C1503" s="216">
        <v>35720</v>
      </c>
      <c r="D1503" s="216">
        <v>35958</v>
      </c>
      <c r="E1503">
        <v>1998</v>
      </c>
      <c r="F1503">
        <v>4</v>
      </c>
      <c r="G1503">
        <v>1</v>
      </c>
      <c r="H1503">
        <v>26.112390243902439</v>
      </c>
      <c r="I1503" t="s">
        <v>17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Z1503" s="14" t="s">
        <v>17</v>
      </c>
      <c r="AA1503" s="14" t="s">
        <v>17</v>
      </c>
      <c r="AB1503" s="14" t="s">
        <v>17</v>
      </c>
      <c r="AC1503" s="14" t="s">
        <v>17</v>
      </c>
      <c r="AD1503" s="14" t="s">
        <v>17</v>
      </c>
      <c r="AE1503" s="14" t="s">
        <v>17</v>
      </c>
    </row>
    <row r="1504" spans="1:31">
      <c r="A1504" t="s">
        <v>109</v>
      </c>
      <c r="B1504" t="s">
        <v>93</v>
      </c>
      <c r="C1504" s="216">
        <v>35720</v>
      </c>
      <c r="D1504" s="216">
        <v>35958</v>
      </c>
      <c r="E1504">
        <v>1998</v>
      </c>
      <c r="F1504">
        <v>4</v>
      </c>
      <c r="G1504">
        <v>2</v>
      </c>
      <c r="H1504">
        <v>28.691912324234906</v>
      </c>
      <c r="I1504">
        <v>2.2965010000000001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Z1504" s="14" t="s">
        <v>17</v>
      </c>
      <c r="AA1504" s="14" t="s">
        <v>17</v>
      </c>
      <c r="AB1504" s="14" t="s">
        <v>17</v>
      </c>
      <c r="AC1504" s="14" t="s">
        <v>17</v>
      </c>
      <c r="AD1504" s="14" t="s">
        <v>17</v>
      </c>
      <c r="AE1504" s="14" t="s">
        <v>17</v>
      </c>
    </row>
    <row r="1505" spans="1:31">
      <c r="A1505" t="s">
        <v>109</v>
      </c>
      <c r="B1505" t="s">
        <v>93</v>
      </c>
      <c r="C1505" s="216">
        <v>35720</v>
      </c>
      <c r="D1505" s="216">
        <v>35958</v>
      </c>
      <c r="E1505">
        <v>1998</v>
      </c>
      <c r="F1505">
        <v>4</v>
      </c>
      <c r="G1505">
        <v>3</v>
      </c>
      <c r="H1505">
        <v>37.223963606286183</v>
      </c>
      <c r="I1505">
        <v>2.148498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Z1505" s="14" t="s">
        <v>17</v>
      </c>
      <c r="AA1505" s="14" t="s">
        <v>17</v>
      </c>
      <c r="AB1505" s="14" t="s">
        <v>17</v>
      </c>
      <c r="AC1505" s="14" t="s">
        <v>17</v>
      </c>
      <c r="AD1505" s="14" t="s">
        <v>17</v>
      </c>
      <c r="AE1505" s="14" t="s">
        <v>17</v>
      </c>
    </row>
    <row r="1506" spans="1:31">
      <c r="A1506" t="s">
        <v>109</v>
      </c>
      <c r="B1506" t="s">
        <v>93</v>
      </c>
      <c r="C1506" s="216">
        <v>35720</v>
      </c>
      <c r="D1506" s="216">
        <v>35958</v>
      </c>
      <c r="E1506">
        <v>1998</v>
      </c>
      <c r="F1506">
        <v>4</v>
      </c>
      <c r="G1506">
        <v>4</v>
      </c>
      <c r="H1506">
        <v>47.406178660049626</v>
      </c>
      <c r="I1506">
        <v>2.4824039999999998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Z1506" s="14" t="s">
        <v>17</v>
      </c>
      <c r="AA1506" s="14" t="s">
        <v>17</v>
      </c>
      <c r="AB1506" s="14" t="s">
        <v>17</v>
      </c>
      <c r="AC1506" s="14" t="s">
        <v>17</v>
      </c>
      <c r="AD1506" s="14" t="s">
        <v>17</v>
      </c>
      <c r="AE1506" s="14" t="s">
        <v>17</v>
      </c>
    </row>
    <row r="1507" spans="1:31">
      <c r="A1507" t="s">
        <v>109</v>
      </c>
      <c r="B1507" t="s">
        <v>93</v>
      </c>
      <c r="C1507" s="216">
        <v>35720</v>
      </c>
      <c r="D1507" s="216">
        <v>35958</v>
      </c>
      <c r="E1507">
        <v>1998</v>
      </c>
      <c r="F1507">
        <v>4</v>
      </c>
      <c r="G1507">
        <v>5</v>
      </c>
      <c r="H1507">
        <v>52.747593052109181</v>
      </c>
      <c r="I1507">
        <v>2.3069480000000002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Z1507" s="14" t="s">
        <v>17</v>
      </c>
      <c r="AA1507" s="14" t="s">
        <v>17</v>
      </c>
      <c r="AB1507" s="14" t="s">
        <v>17</v>
      </c>
      <c r="AC1507" s="14" t="s">
        <v>17</v>
      </c>
      <c r="AD1507" s="14" t="s">
        <v>17</v>
      </c>
      <c r="AE1507" s="14" t="s">
        <v>17</v>
      </c>
    </row>
    <row r="1508" spans="1:31">
      <c r="A1508" t="s">
        <v>109</v>
      </c>
      <c r="B1508" t="s">
        <v>93</v>
      </c>
      <c r="C1508" s="216">
        <v>35720</v>
      </c>
      <c r="D1508" s="216">
        <v>35958</v>
      </c>
      <c r="E1508">
        <v>1998</v>
      </c>
      <c r="F1508">
        <v>4</v>
      </c>
      <c r="G1508">
        <v>6</v>
      </c>
      <c r="H1508">
        <v>55.897796526054599</v>
      </c>
      <c r="I1508">
        <v>2.4424860000000002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Z1508" s="14" t="s">
        <v>17</v>
      </c>
      <c r="AA1508" s="14" t="s">
        <v>17</v>
      </c>
      <c r="AB1508" s="14" t="s">
        <v>17</v>
      </c>
      <c r="AC1508" s="14" t="s">
        <v>17</v>
      </c>
      <c r="AD1508" s="14" t="s">
        <v>17</v>
      </c>
      <c r="AE1508" s="14" t="s">
        <v>17</v>
      </c>
    </row>
    <row r="1509" spans="1:31">
      <c r="A1509" t="s">
        <v>109</v>
      </c>
      <c r="B1509" t="s">
        <v>93</v>
      </c>
      <c r="C1509" s="216">
        <v>35720</v>
      </c>
      <c r="D1509" s="216">
        <v>35958</v>
      </c>
      <c r="E1509">
        <v>1998</v>
      </c>
      <c r="F1509">
        <v>4</v>
      </c>
      <c r="G1509">
        <v>7</v>
      </c>
      <c r="H1509">
        <v>59.108249793217546</v>
      </c>
      <c r="I1509">
        <v>2.7463769999999998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Z1509" s="14" t="s">
        <v>17</v>
      </c>
      <c r="AA1509" s="14" t="s">
        <v>17</v>
      </c>
      <c r="AB1509" s="14" t="s">
        <v>17</v>
      </c>
      <c r="AC1509" s="14" t="s">
        <v>17</v>
      </c>
      <c r="AD1509" s="14" t="s">
        <v>17</v>
      </c>
      <c r="AE1509" s="14" t="s">
        <v>17</v>
      </c>
    </row>
    <row r="1510" spans="1:31">
      <c r="A1510" t="s">
        <v>109</v>
      </c>
      <c r="B1510" t="s">
        <v>93</v>
      </c>
      <c r="C1510" s="216">
        <v>35720</v>
      </c>
      <c r="D1510" s="216">
        <v>35958</v>
      </c>
      <c r="E1510">
        <v>1998</v>
      </c>
      <c r="F1510">
        <v>4</v>
      </c>
      <c r="G1510">
        <v>8</v>
      </c>
      <c r="H1510">
        <v>42.352213414634136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Z1510" s="14" t="s">
        <v>17</v>
      </c>
      <c r="AA1510" s="14" t="s">
        <v>17</v>
      </c>
      <c r="AB1510" s="14" t="s">
        <v>17</v>
      </c>
      <c r="AC1510" s="14" t="s">
        <v>17</v>
      </c>
      <c r="AD1510" s="14" t="s">
        <v>17</v>
      </c>
      <c r="AE1510" s="14" t="s">
        <v>17</v>
      </c>
    </row>
    <row r="1511" spans="1:31">
      <c r="A1511" t="s">
        <v>109</v>
      </c>
      <c r="B1511" t="s">
        <v>93</v>
      </c>
      <c r="C1511" s="216">
        <v>35720</v>
      </c>
      <c r="D1511" s="216">
        <v>35958</v>
      </c>
      <c r="E1511">
        <v>1998</v>
      </c>
      <c r="F1511">
        <v>4</v>
      </c>
      <c r="G1511">
        <v>9</v>
      </c>
      <c r="H1511">
        <v>47.018460365853656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Z1511" s="14" t="s">
        <v>17</v>
      </c>
      <c r="AA1511" s="14" t="s">
        <v>17</v>
      </c>
      <c r="AB1511" s="14" t="s">
        <v>17</v>
      </c>
      <c r="AC1511" s="14" t="s">
        <v>17</v>
      </c>
      <c r="AD1511" s="14" t="s">
        <v>17</v>
      </c>
      <c r="AE1511" s="14" t="s">
        <v>17</v>
      </c>
    </row>
    <row r="1512" spans="1:31">
      <c r="A1512" t="s">
        <v>109</v>
      </c>
      <c r="B1512" t="s">
        <v>93</v>
      </c>
      <c r="C1512" s="216">
        <v>35720</v>
      </c>
      <c r="D1512" s="216">
        <v>35958</v>
      </c>
      <c r="E1512">
        <v>1998</v>
      </c>
      <c r="F1512">
        <v>4</v>
      </c>
      <c r="G1512">
        <v>10</v>
      </c>
      <c r="H1512">
        <v>53.954195121951223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Z1512" s="14" t="s">
        <v>17</v>
      </c>
      <c r="AA1512" s="14" t="s">
        <v>17</v>
      </c>
      <c r="AB1512" s="14" t="s">
        <v>17</v>
      </c>
      <c r="AC1512" s="14" t="s">
        <v>17</v>
      </c>
      <c r="AD1512" s="14" t="s">
        <v>17</v>
      </c>
      <c r="AE1512" s="14" t="s">
        <v>17</v>
      </c>
    </row>
    <row r="1513" spans="1:31">
      <c r="A1513" t="s">
        <v>109</v>
      </c>
      <c r="B1513" t="s">
        <v>93</v>
      </c>
      <c r="C1513" s="216">
        <v>35720</v>
      </c>
      <c r="D1513" s="216">
        <v>35958</v>
      </c>
      <c r="E1513">
        <v>1998</v>
      </c>
      <c r="F1513">
        <v>4</v>
      </c>
      <c r="G1513">
        <v>11</v>
      </c>
      <c r="H1513">
        <v>54.692368902439036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Z1513" s="14" t="s">
        <v>17</v>
      </c>
      <c r="AA1513" s="14" t="s">
        <v>17</v>
      </c>
      <c r="AB1513" s="14" t="s">
        <v>17</v>
      </c>
      <c r="AC1513" s="14" t="s">
        <v>17</v>
      </c>
      <c r="AD1513" s="14" t="s">
        <v>17</v>
      </c>
      <c r="AE1513" s="14" t="s">
        <v>17</v>
      </c>
    </row>
    <row r="1514" spans="1:31">
      <c r="A1514" t="s">
        <v>109</v>
      </c>
      <c r="B1514" t="s">
        <v>93</v>
      </c>
      <c r="C1514" s="216">
        <v>35720</v>
      </c>
      <c r="D1514" s="216">
        <v>35958</v>
      </c>
      <c r="E1514">
        <v>1998</v>
      </c>
      <c r="F1514">
        <v>4</v>
      </c>
      <c r="G1514">
        <v>12</v>
      </c>
      <c r="H1514">
        <v>50.714862804878045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Z1514" s="14" t="s">
        <v>17</v>
      </c>
      <c r="AA1514" s="14" t="s">
        <v>17</v>
      </c>
      <c r="AB1514" s="14" t="s">
        <v>17</v>
      </c>
      <c r="AC1514" s="14" t="s">
        <v>17</v>
      </c>
      <c r="AD1514" s="14" t="s">
        <v>17</v>
      </c>
      <c r="AE1514" s="14" t="s">
        <v>17</v>
      </c>
    </row>
    <row r="1515" spans="1:31">
      <c r="A1515" t="s">
        <v>109</v>
      </c>
      <c r="B1515" t="s">
        <v>93</v>
      </c>
      <c r="C1515" s="216">
        <v>35720</v>
      </c>
      <c r="D1515" s="216">
        <v>35958</v>
      </c>
      <c r="E1515">
        <v>1998</v>
      </c>
      <c r="F1515">
        <v>4</v>
      </c>
      <c r="G1515">
        <v>13</v>
      </c>
      <c r="H1515">
        <v>56.087926829268298</v>
      </c>
      <c r="I151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Z1515" s="14" t="s">
        <v>17</v>
      </c>
      <c r="AA1515" s="14" t="s">
        <v>17</v>
      </c>
      <c r="AB1515" s="14" t="s">
        <v>17</v>
      </c>
      <c r="AC1515" s="14" t="s">
        <v>17</v>
      </c>
      <c r="AD1515" s="14" t="s">
        <v>17</v>
      </c>
      <c r="AE1515" s="14" t="s">
        <v>17</v>
      </c>
    </row>
    <row r="1516" spans="1:31">
      <c r="A1516" t="s">
        <v>109</v>
      </c>
      <c r="B1516" t="s">
        <v>93</v>
      </c>
      <c r="C1516" s="216">
        <v>35720</v>
      </c>
      <c r="D1516" s="216">
        <v>35958</v>
      </c>
      <c r="E1516">
        <v>1998</v>
      </c>
      <c r="F1516">
        <v>4</v>
      </c>
      <c r="G1516">
        <v>14</v>
      </c>
      <c r="H1516">
        <v>49.664597560975601</v>
      </c>
      <c r="I1516" s="129" t="s">
        <v>17</v>
      </c>
      <c r="J1516" s="14" t="s">
        <v>17</v>
      </c>
      <c r="K1516" s="14" t="s">
        <v>17</v>
      </c>
      <c r="L1516" s="14" t="s">
        <v>17</v>
      </c>
      <c r="M1516" s="14" t="s">
        <v>17</v>
      </c>
      <c r="N1516" s="14" t="s">
        <v>17</v>
      </c>
      <c r="O1516" s="14" t="s">
        <v>17</v>
      </c>
      <c r="P1516" s="14" t="s">
        <v>17</v>
      </c>
      <c r="Q1516" s="14" t="s">
        <v>17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4" t="s">
        <v>17</v>
      </c>
      <c r="Y1516" s="14" t="s">
        <v>17</v>
      </c>
      <c r="Z1516" s="14" t="s">
        <v>17</v>
      </c>
      <c r="AA1516" s="14" t="s">
        <v>17</v>
      </c>
      <c r="AB1516" s="14" t="s">
        <v>17</v>
      </c>
      <c r="AC1516" s="14" t="s">
        <v>17</v>
      </c>
      <c r="AD1516" s="14" t="s">
        <v>17</v>
      </c>
      <c r="AE1516" s="14" t="s">
        <v>17</v>
      </c>
    </row>
    <row r="1517" spans="1:31">
      <c r="A1517" t="s">
        <v>109</v>
      </c>
      <c r="B1517" t="s">
        <v>93</v>
      </c>
      <c r="C1517" s="216">
        <v>36077</v>
      </c>
      <c r="D1517" s="216">
        <v>36341</v>
      </c>
      <c r="E1517">
        <v>1999</v>
      </c>
      <c r="F1517">
        <v>1</v>
      </c>
      <c r="G1517">
        <v>1</v>
      </c>
      <c r="H1517">
        <v>17.656851219512195</v>
      </c>
      <c r="I1517" s="1" t="s">
        <v>17</v>
      </c>
      <c r="J1517" s="14" t="s">
        <v>17</v>
      </c>
      <c r="K1517" s="14" t="s">
        <v>17</v>
      </c>
      <c r="L1517" s="14">
        <v>5.95</v>
      </c>
      <c r="M1517" s="14">
        <v>4.3730000000000002</v>
      </c>
      <c r="N1517" s="14">
        <v>30.611800000000002</v>
      </c>
      <c r="O1517" s="14">
        <v>402</v>
      </c>
      <c r="P1517" s="159">
        <v>8.6800790000000003E-2</v>
      </c>
      <c r="Q1517" s="14">
        <v>0.74801220000000002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48">
        <v>0.59413000000000005</v>
      </c>
      <c r="Y1517" s="14">
        <v>108</v>
      </c>
      <c r="Z1517" s="14" t="s">
        <v>17</v>
      </c>
      <c r="AA1517" s="14" t="s">
        <v>17</v>
      </c>
      <c r="AB1517" s="14" t="s">
        <v>17</v>
      </c>
      <c r="AC1517" s="14" t="s">
        <v>17</v>
      </c>
      <c r="AD1517" s="14">
        <f>X1517/Y1517</f>
        <v>5.5012037037037043E-3</v>
      </c>
      <c r="AE1517" s="14" t="s">
        <v>17</v>
      </c>
    </row>
    <row r="1518" spans="1:31">
      <c r="A1518" t="s">
        <v>109</v>
      </c>
      <c r="B1518" t="s">
        <v>93</v>
      </c>
      <c r="C1518" s="216">
        <v>36077</v>
      </c>
      <c r="D1518" s="216">
        <v>36341</v>
      </c>
      <c r="E1518">
        <v>1999</v>
      </c>
      <c r="F1518">
        <v>1</v>
      </c>
      <c r="G1518">
        <v>2</v>
      </c>
      <c r="H1518">
        <v>17.927602966343411</v>
      </c>
      <c r="I1518" s="2">
        <v>2.265690803527832</v>
      </c>
      <c r="J1518" s="14" t="s">
        <v>17</v>
      </c>
      <c r="K1518" s="14" t="s">
        <v>17</v>
      </c>
      <c r="L1518" s="14">
        <v>6.03</v>
      </c>
      <c r="M1518" s="14">
        <v>3.1349999999999998</v>
      </c>
      <c r="N1518" s="14">
        <v>28.409739999999999</v>
      </c>
      <c r="O1518" s="14">
        <v>511</v>
      </c>
      <c r="P1518" s="159">
        <v>8.1922120000000001E-2</v>
      </c>
      <c r="Q1518" s="14">
        <v>0.68177129999999997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49">
        <v>0.60241999999999996</v>
      </c>
      <c r="Y1518" s="14">
        <v>108</v>
      </c>
      <c r="Z1518" s="14" t="s">
        <v>17</v>
      </c>
      <c r="AA1518" s="14" t="s">
        <v>17</v>
      </c>
      <c r="AB1518" s="14" t="s">
        <v>17</v>
      </c>
      <c r="AC1518" s="14" t="s">
        <v>17</v>
      </c>
      <c r="AD1518" s="14">
        <f t="shared" ref="AD1518:AD1579" si="0">X1518/Y1518</f>
        <v>5.5779629629629625E-3</v>
      </c>
      <c r="AE1518" s="14" t="s">
        <v>17</v>
      </c>
    </row>
    <row r="1519" spans="1:31">
      <c r="A1519" t="s">
        <v>109</v>
      </c>
      <c r="B1519" t="s">
        <v>93</v>
      </c>
      <c r="C1519" s="216">
        <v>36077</v>
      </c>
      <c r="D1519" s="216">
        <v>36341</v>
      </c>
      <c r="E1519">
        <v>1999</v>
      </c>
      <c r="F1519">
        <v>1</v>
      </c>
      <c r="G1519">
        <v>3</v>
      </c>
      <c r="H1519">
        <v>23.276197786651451</v>
      </c>
      <c r="I1519" s="2">
        <v>2.3309886455535889</v>
      </c>
      <c r="J1519" s="14" t="s">
        <v>17</v>
      </c>
      <c r="K1519" s="14" t="s">
        <v>17</v>
      </c>
      <c r="L1519" s="14">
        <v>6</v>
      </c>
      <c r="M1519" s="14">
        <v>3.0379999999999998</v>
      </c>
      <c r="N1519" s="14">
        <v>49.486600000000003</v>
      </c>
      <c r="O1519" s="14">
        <v>516</v>
      </c>
      <c r="P1519" s="159">
        <v>8.4534049999999999E-2</v>
      </c>
      <c r="Q1519" s="14">
        <v>0.74666829999999995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49">
        <v>0.77032</v>
      </c>
      <c r="Y1519" s="14">
        <v>108</v>
      </c>
      <c r="Z1519" s="14" t="s">
        <v>17</v>
      </c>
      <c r="AA1519" s="14" t="s">
        <v>17</v>
      </c>
      <c r="AB1519" s="14" t="s">
        <v>17</v>
      </c>
      <c r="AC1519" s="14" t="s">
        <v>17</v>
      </c>
      <c r="AD1519" s="14">
        <f t="shared" si="0"/>
        <v>7.1325925925925923E-3</v>
      </c>
      <c r="AE1519" s="14" t="s">
        <v>17</v>
      </c>
    </row>
    <row r="1520" spans="1:31">
      <c r="A1520" t="s">
        <v>109</v>
      </c>
      <c r="B1520" t="s">
        <v>93</v>
      </c>
      <c r="C1520" s="216">
        <v>36077</v>
      </c>
      <c r="D1520" s="216">
        <v>36341</v>
      </c>
      <c r="E1520">
        <v>1999</v>
      </c>
      <c r="F1520">
        <v>1</v>
      </c>
      <c r="G1520">
        <v>4</v>
      </c>
      <c r="H1520">
        <v>23.275733941814032</v>
      </c>
      <c r="I1520" s="2">
        <v>2.3321945667266846</v>
      </c>
      <c r="J1520" s="14" t="s">
        <v>17</v>
      </c>
      <c r="K1520" s="14" t="s">
        <v>17</v>
      </c>
      <c r="L1520" s="14">
        <v>6.26</v>
      </c>
      <c r="M1520" s="14">
        <v>6.5570000000000004</v>
      </c>
      <c r="N1520" s="14">
        <v>26.20768</v>
      </c>
      <c r="O1520" s="14">
        <v>429</v>
      </c>
      <c r="P1520" s="159">
        <v>8.4494260000000002E-2</v>
      </c>
      <c r="Q1520" s="14">
        <v>0.71071980000000001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49">
        <v>0.74460999999999999</v>
      </c>
      <c r="Y1520" s="14">
        <v>108</v>
      </c>
      <c r="Z1520" s="14" t="s">
        <v>17</v>
      </c>
      <c r="AA1520" s="14" t="s">
        <v>17</v>
      </c>
      <c r="AB1520" s="14" t="s">
        <v>17</v>
      </c>
      <c r="AC1520" s="14" t="s">
        <v>17</v>
      </c>
      <c r="AD1520" s="14">
        <f t="shared" si="0"/>
        <v>6.8945370370370367E-3</v>
      </c>
      <c r="AE1520" s="14" t="s">
        <v>17</v>
      </c>
    </row>
    <row r="1521" spans="1:31">
      <c r="A1521" t="s">
        <v>109</v>
      </c>
      <c r="B1521" t="s">
        <v>93</v>
      </c>
      <c r="C1521" s="216">
        <v>36077</v>
      </c>
      <c r="D1521" s="216">
        <v>36341</v>
      </c>
      <c r="E1521">
        <v>1999</v>
      </c>
      <c r="F1521">
        <v>1</v>
      </c>
      <c r="G1521">
        <v>5</v>
      </c>
      <c r="H1521">
        <v>31.593399566457503</v>
      </c>
      <c r="I1521" s="2">
        <v>2.2521688938140869</v>
      </c>
      <c r="J1521" s="14" t="s">
        <v>17</v>
      </c>
      <c r="K1521" s="14" t="s">
        <v>17</v>
      </c>
      <c r="L1521" s="14">
        <v>5.94</v>
      </c>
      <c r="M1521" s="14">
        <v>4.7510000000000003</v>
      </c>
      <c r="N1521" s="14">
        <v>40.992940000000004</v>
      </c>
      <c r="O1521" s="14">
        <v>472</v>
      </c>
      <c r="P1521" s="159">
        <v>9.7099240000000003E-2</v>
      </c>
      <c r="Q1521" s="14">
        <v>0.79144029999999999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49">
        <v>0.73507</v>
      </c>
      <c r="Y1521" s="14">
        <v>108</v>
      </c>
      <c r="Z1521" s="14" t="s">
        <v>17</v>
      </c>
      <c r="AA1521" s="14" t="s">
        <v>17</v>
      </c>
      <c r="AB1521" s="14" t="s">
        <v>17</v>
      </c>
      <c r="AC1521" s="14" t="s">
        <v>17</v>
      </c>
      <c r="AD1521" s="14">
        <f t="shared" si="0"/>
        <v>6.8062037037037041E-3</v>
      </c>
      <c r="AE1521" s="14" t="s">
        <v>17</v>
      </c>
    </row>
    <row r="1522" spans="1:31">
      <c r="A1522" t="s">
        <v>109</v>
      </c>
      <c r="B1522" t="s">
        <v>93</v>
      </c>
      <c r="C1522" s="216">
        <v>36077</v>
      </c>
      <c r="D1522" s="216">
        <v>36341</v>
      </c>
      <c r="E1522">
        <v>1999</v>
      </c>
      <c r="F1522">
        <v>1</v>
      </c>
      <c r="G1522">
        <v>6</v>
      </c>
      <c r="H1522">
        <v>37.074190165430686</v>
      </c>
      <c r="I1522" s="2">
        <v>2.2718117237091064</v>
      </c>
      <c r="J1522" s="14" t="s">
        <v>17</v>
      </c>
      <c r="K1522" s="14" t="s">
        <v>17</v>
      </c>
      <c r="L1522" s="14">
        <v>6.01</v>
      </c>
      <c r="M1522" s="14">
        <v>9.343</v>
      </c>
      <c r="N1522" s="14">
        <v>27.885439999999999</v>
      </c>
      <c r="O1522" s="14">
        <v>438</v>
      </c>
      <c r="P1522" s="159">
        <v>2.7444520000000002E-4</v>
      </c>
      <c r="Q1522" s="159">
        <v>4.0565660000000002E-3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49">
        <v>0.80554000000000003</v>
      </c>
      <c r="Y1522" s="14">
        <v>108</v>
      </c>
      <c r="Z1522" s="14" t="s">
        <v>17</v>
      </c>
      <c r="AA1522" s="14" t="s">
        <v>17</v>
      </c>
      <c r="AB1522" s="14" t="s">
        <v>17</v>
      </c>
      <c r="AC1522" s="14" t="s">
        <v>17</v>
      </c>
      <c r="AD1522" s="14">
        <f t="shared" si="0"/>
        <v>7.4587037037037044E-3</v>
      </c>
      <c r="AE1522" s="14" t="s">
        <v>17</v>
      </c>
    </row>
    <row r="1523" spans="1:31">
      <c r="A1523" t="s">
        <v>109</v>
      </c>
      <c r="B1523" t="s">
        <v>93</v>
      </c>
      <c r="C1523" s="216">
        <v>36077</v>
      </c>
      <c r="D1523" s="216">
        <v>36341</v>
      </c>
      <c r="E1523">
        <v>1999</v>
      </c>
      <c r="F1523">
        <v>1</v>
      </c>
      <c r="G1523">
        <v>7</v>
      </c>
      <c r="H1523">
        <v>53.091680091272096</v>
      </c>
      <c r="I1523" s="2">
        <v>2.5131354331970215</v>
      </c>
      <c r="J1523" s="14" t="s">
        <v>17</v>
      </c>
      <c r="K1523" s="14" t="s">
        <v>17</v>
      </c>
      <c r="L1523" s="14">
        <v>5.48</v>
      </c>
      <c r="M1523" s="14">
        <v>10.942</v>
      </c>
      <c r="N1523" s="14">
        <v>52.842120000000001</v>
      </c>
      <c r="O1523" s="14">
        <v>561</v>
      </c>
      <c r="P1523" s="159">
        <v>9.5314940000000001E-2</v>
      </c>
      <c r="Q1523" s="14">
        <v>0.86562749999999999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49">
        <v>0.85089999999999999</v>
      </c>
      <c r="Y1523" s="14">
        <v>108</v>
      </c>
      <c r="Z1523" s="14" t="s">
        <v>17</v>
      </c>
      <c r="AA1523" s="14" t="s">
        <v>17</v>
      </c>
      <c r="AB1523" s="14" t="s">
        <v>17</v>
      </c>
      <c r="AC1523" s="14" t="s">
        <v>17</v>
      </c>
      <c r="AD1523" s="14">
        <f t="shared" si="0"/>
        <v>7.8787037037037037E-3</v>
      </c>
      <c r="AE1523" s="14" t="s">
        <v>17</v>
      </c>
    </row>
    <row r="1524" spans="1:31">
      <c r="A1524" t="s">
        <v>109</v>
      </c>
      <c r="B1524" t="s">
        <v>93</v>
      </c>
      <c r="C1524" s="216">
        <v>36077</v>
      </c>
      <c r="D1524" s="216">
        <v>36341</v>
      </c>
      <c r="E1524">
        <v>1999</v>
      </c>
      <c r="F1524">
        <v>1</v>
      </c>
      <c r="G1524">
        <v>8</v>
      </c>
      <c r="H1524">
        <v>49.18136487804879</v>
      </c>
      <c r="I1524" s="2">
        <v>2.7298038005828857</v>
      </c>
      <c r="J1524" s="14" t="s">
        <v>17</v>
      </c>
      <c r="K1524" s="14" t="s">
        <v>17</v>
      </c>
      <c r="L1524" s="14">
        <v>5.61</v>
      </c>
      <c r="M1524" s="14">
        <v>9.8190000000000008</v>
      </c>
      <c r="N1524" s="14">
        <v>18.65776</v>
      </c>
      <c r="O1524" s="14">
        <v>474</v>
      </c>
      <c r="P1524" s="159">
        <v>9.0293470000000001E-2</v>
      </c>
      <c r="Q1524" s="14">
        <v>0.75789810000000002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Z1524" s="14" t="s">
        <v>17</v>
      </c>
      <c r="AA1524" s="14" t="s">
        <v>17</v>
      </c>
      <c r="AB1524" s="14" t="s">
        <v>17</v>
      </c>
      <c r="AC1524" s="14" t="s">
        <v>17</v>
      </c>
      <c r="AD1524" s="14" t="s">
        <v>17</v>
      </c>
      <c r="AE1524" s="14" t="s">
        <v>17</v>
      </c>
    </row>
    <row r="1525" spans="1:31">
      <c r="A1525" t="s">
        <v>109</v>
      </c>
      <c r="B1525" t="s">
        <v>93</v>
      </c>
      <c r="C1525" s="216">
        <v>36077</v>
      </c>
      <c r="D1525" s="216">
        <v>36341</v>
      </c>
      <c r="E1525">
        <v>1999</v>
      </c>
      <c r="F1525">
        <v>1</v>
      </c>
      <c r="G1525">
        <v>9</v>
      </c>
      <c r="H1525">
        <v>34.832151951219508</v>
      </c>
      <c r="I1525" s="2">
        <v>2.3582963943481445</v>
      </c>
      <c r="J1525" s="14" t="s">
        <v>17</v>
      </c>
      <c r="K1525" s="14" t="s">
        <v>17</v>
      </c>
      <c r="L1525" s="14">
        <v>5.79</v>
      </c>
      <c r="M1525" s="14">
        <v>6.9649999999999999</v>
      </c>
      <c r="N1525" s="14">
        <v>28.619460000000004</v>
      </c>
      <c r="O1525" s="14">
        <v>438</v>
      </c>
      <c r="P1525" s="159">
        <v>8.2161719999999994E-2</v>
      </c>
      <c r="Q1525" s="14">
        <v>0.71788379999999996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Z1525" s="14" t="s">
        <v>17</v>
      </c>
      <c r="AA1525" s="14" t="s">
        <v>17</v>
      </c>
      <c r="AB1525" s="14" t="s">
        <v>17</v>
      </c>
      <c r="AC1525" s="14" t="s">
        <v>17</v>
      </c>
      <c r="AD1525" s="14" t="s">
        <v>17</v>
      </c>
      <c r="AE1525" s="14" t="s">
        <v>17</v>
      </c>
    </row>
    <row r="1526" spans="1:31">
      <c r="A1526" t="s">
        <v>109</v>
      </c>
      <c r="B1526" t="s">
        <v>93</v>
      </c>
      <c r="C1526" s="216">
        <v>36077</v>
      </c>
      <c r="D1526" s="216">
        <v>36341</v>
      </c>
      <c r="E1526">
        <v>1999</v>
      </c>
      <c r="F1526">
        <v>1</v>
      </c>
      <c r="G1526">
        <v>10</v>
      </c>
      <c r="H1526">
        <v>39.174782926829273</v>
      </c>
      <c r="I1526" s="2">
        <v>2.4067401885986328</v>
      </c>
      <c r="J1526" s="14" t="s">
        <v>17</v>
      </c>
      <c r="K1526" s="14" t="s">
        <v>17</v>
      </c>
      <c r="L1526" s="14">
        <v>5.83</v>
      </c>
      <c r="M1526" s="14">
        <v>9.0410000000000004</v>
      </c>
      <c r="N1526" s="14">
        <v>46.865099999999998</v>
      </c>
      <c r="O1526" s="14">
        <v>475</v>
      </c>
      <c r="P1526" s="159">
        <v>8.5478479999999996E-2</v>
      </c>
      <c r="Q1526" s="14">
        <v>0.73107120000000003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Z1526" s="14" t="s">
        <v>17</v>
      </c>
      <c r="AA1526" s="14" t="s">
        <v>17</v>
      </c>
      <c r="AB1526" s="14" t="s">
        <v>17</v>
      </c>
      <c r="AC1526" s="14" t="s">
        <v>17</v>
      </c>
      <c r="AD1526" s="14" t="s">
        <v>17</v>
      </c>
      <c r="AE1526" s="14" t="s">
        <v>17</v>
      </c>
    </row>
    <row r="1527" spans="1:31">
      <c r="A1527" t="s">
        <v>109</v>
      </c>
      <c r="B1527" t="s">
        <v>93</v>
      </c>
      <c r="C1527" s="216">
        <v>36077</v>
      </c>
      <c r="D1527" s="216">
        <v>36341</v>
      </c>
      <c r="E1527">
        <v>1999</v>
      </c>
      <c r="F1527">
        <v>1</v>
      </c>
      <c r="G1527">
        <v>11</v>
      </c>
      <c r="H1527">
        <v>46.407336585365854</v>
      </c>
      <c r="I1527" s="2">
        <v>2.2016682624816895</v>
      </c>
      <c r="J1527" s="14" t="s">
        <v>17</v>
      </c>
      <c r="K1527" s="14" t="s">
        <v>17</v>
      </c>
      <c r="L1527" s="14">
        <v>5.61</v>
      </c>
      <c r="M1527" s="14">
        <v>13.417</v>
      </c>
      <c r="N1527" s="14">
        <v>111.35400000000001</v>
      </c>
      <c r="O1527" s="14">
        <v>565</v>
      </c>
      <c r="P1527" s="14">
        <v>9.2228699999999997E-2</v>
      </c>
      <c r="Q1527" s="14">
        <v>0.80363169999999995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Z1527" s="14" t="s">
        <v>17</v>
      </c>
      <c r="AA1527" s="14" t="s">
        <v>17</v>
      </c>
      <c r="AB1527" s="14" t="s">
        <v>17</v>
      </c>
      <c r="AC1527" s="14" t="s">
        <v>17</v>
      </c>
      <c r="AD1527" s="14" t="s">
        <v>17</v>
      </c>
      <c r="AE1527" s="14" t="s">
        <v>17</v>
      </c>
    </row>
    <row r="1528" spans="1:31">
      <c r="A1528" t="s">
        <v>109</v>
      </c>
      <c r="B1528" t="s">
        <v>93</v>
      </c>
      <c r="C1528" s="216">
        <v>36077</v>
      </c>
      <c r="D1528" s="216">
        <v>36341</v>
      </c>
      <c r="E1528">
        <v>1999</v>
      </c>
      <c r="F1528">
        <v>1</v>
      </c>
      <c r="G1528">
        <v>12</v>
      </c>
      <c r="H1528">
        <v>42.752428292682929</v>
      </c>
      <c r="I1528" s="2">
        <v>2.3473467826843262</v>
      </c>
      <c r="J1528" s="14" t="s">
        <v>17</v>
      </c>
      <c r="K1528" s="14" t="s">
        <v>17</v>
      </c>
      <c r="L1528" s="14">
        <v>5.65</v>
      </c>
      <c r="M1528" s="14">
        <v>9.1940000000000008</v>
      </c>
      <c r="N1528" s="14">
        <v>48.857439999999997</v>
      </c>
      <c r="O1528" s="14">
        <v>414</v>
      </c>
      <c r="P1528" s="14">
        <v>8.8190299999999999E-2</v>
      </c>
      <c r="Q1528" s="14">
        <v>0.72845749999999998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Z1528" s="14" t="s">
        <v>17</v>
      </c>
      <c r="AA1528" s="14" t="s">
        <v>17</v>
      </c>
      <c r="AB1528" s="14" t="s">
        <v>17</v>
      </c>
      <c r="AC1528" s="14" t="s">
        <v>17</v>
      </c>
      <c r="AD1528" s="14" t="s">
        <v>17</v>
      </c>
      <c r="AE1528" s="14" t="s">
        <v>17</v>
      </c>
    </row>
    <row r="1529" spans="1:31">
      <c r="A1529" t="s">
        <v>109</v>
      </c>
      <c r="B1529" t="s">
        <v>93</v>
      </c>
      <c r="C1529" s="216">
        <v>36077</v>
      </c>
      <c r="D1529" s="216">
        <v>36341</v>
      </c>
      <c r="E1529">
        <v>1999</v>
      </c>
      <c r="F1529">
        <v>1</v>
      </c>
      <c r="G1529">
        <v>13</v>
      </c>
      <c r="H1529">
        <v>57.304508048780477</v>
      </c>
      <c r="I1529" s="2">
        <v>2.5473077297210693</v>
      </c>
      <c r="J1529" s="14" t="s">
        <v>17</v>
      </c>
      <c r="K1529" s="14" t="s">
        <v>17</v>
      </c>
      <c r="L1529" s="14">
        <v>5.6</v>
      </c>
      <c r="M1529" s="14">
        <v>8.0950000000000006</v>
      </c>
      <c r="N1529" s="14">
        <v>89.647980000000004</v>
      </c>
      <c r="O1529" s="14">
        <v>516</v>
      </c>
      <c r="P1529" s="159">
        <v>9.2107270000000005E-2</v>
      </c>
      <c r="Q1529" s="14">
        <v>0.80540630000000002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Z1529" s="14" t="s">
        <v>17</v>
      </c>
      <c r="AA1529" s="14" t="s">
        <v>17</v>
      </c>
      <c r="AB1529" s="14" t="s">
        <v>17</v>
      </c>
      <c r="AC1529" s="14" t="s">
        <v>17</v>
      </c>
      <c r="AD1529" s="14" t="s">
        <v>17</v>
      </c>
      <c r="AE1529" s="14" t="s">
        <v>17</v>
      </c>
    </row>
    <row r="1530" spans="1:31">
      <c r="A1530" t="s">
        <v>109</v>
      </c>
      <c r="B1530" t="s">
        <v>93</v>
      </c>
      <c r="C1530" s="216">
        <v>36077</v>
      </c>
      <c r="D1530" s="216">
        <v>36341</v>
      </c>
      <c r="E1530">
        <v>1999</v>
      </c>
      <c r="F1530">
        <v>1</v>
      </c>
      <c r="G1530">
        <v>14</v>
      </c>
      <c r="H1530">
        <v>41.198079999999997</v>
      </c>
      <c r="I1530" s="2">
        <v>2.0149145126342773</v>
      </c>
      <c r="J1530" s="14" t="s">
        <v>17</v>
      </c>
      <c r="K1530" s="14" t="s">
        <v>17</v>
      </c>
      <c r="L1530" s="14">
        <v>5.97</v>
      </c>
      <c r="M1530" s="14">
        <v>3.161</v>
      </c>
      <c r="N1530" s="14">
        <v>29.563200000000009</v>
      </c>
      <c r="O1530" s="14">
        <v>406</v>
      </c>
      <c r="P1530" s="159">
        <v>9.3586790000000003E-2</v>
      </c>
      <c r="Q1530" s="14">
        <v>0.73563109999999998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4" t="s">
        <v>17</v>
      </c>
      <c r="Y1530" s="14" t="s">
        <v>17</v>
      </c>
      <c r="Z1530" s="14" t="s">
        <v>17</v>
      </c>
      <c r="AA1530" s="14" t="s">
        <v>17</v>
      </c>
      <c r="AB1530" s="14" t="s">
        <v>17</v>
      </c>
      <c r="AC1530" s="14" t="s">
        <v>17</v>
      </c>
      <c r="AD1530" s="14" t="s">
        <v>17</v>
      </c>
      <c r="AE1530" s="14" t="s">
        <v>17</v>
      </c>
    </row>
    <row r="1531" spans="1:31">
      <c r="A1531" t="s">
        <v>109</v>
      </c>
      <c r="B1531" t="s">
        <v>93</v>
      </c>
      <c r="C1531" s="216">
        <v>36077</v>
      </c>
      <c r="D1531" s="216">
        <v>36341</v>
      </c>
      <c r="E1531">
        <v>1999</v>
      </c>
      <c r="F1531">
        <v>2</v>
      </c>
      <c r="G1531">
        <v>1</v>
      </c>
      <c r="H1531">
        <v>16.372716585365854</v>
      </c>
      <c r="I1531" s="2">
        <v>2.2482800483703613</v>
      </c>
      <c r="J1531" s="14" t="s">
        <v>17</v>
      </c>
      <c r="K1531" s="14" t="s">
        <v>17</v>
      </c>
      <c r="L1531" s="14">
        <v>6.05</v>
      </c>
      <c r="M1531" s="14">
        <v>3.452</v>
      </c>
      <c r="N1531" s="14">
        <v>29.563200000000009</v>
      </c>
      <c r="O1531" s="14">
        <v>428</v>
      </c>
      <c r="P1531" s="159">
        <v>8.3103979999999994E-2</v>
      </c>
      <c r="Q1531" s="14">
        <v>0.69741350000000002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49">
        <v>0.53164</v>
      </c>
      <c r="Y1531" s="14">
        <v>108</v>
      </c>
      <c r="Z1531" s="14" t="s">
        <v>17</v>
      </c>
      <c r="AA1531" s="14" t="s">
        <v>17</v>
      </c>
      <c r="AB1531" s="14" t="s">
        <v>17</v>
      </c>
      <c r="AC1531" s="14" t="s">
        <v>17</v>
      </c>
      <c r="AD1531" s="14">
        <f t="shared" si="0"/>
        <v>4.922592592592593E-3</v>
      </c>
      <c r="AE1531" s="14" t="s">
        <v>17</v>
      </c>
    </row>
    <row r="1532" spans="1:31">
      <c r="A1532" t="s">
        <v>109</v>
      </c>
      <c r="B1532" t="s">
        <v>93</v>
      </c>
      <c r="C1532" s="216">
        <v>36077</v>
      </c>
      <c r="D1532" s="216">
        <v>36341</v>
      </c>
      <c r="E1532">
        <v>1999</v>
      </c>
      <c r="F1532">
        <v>2</v>
      </c>
      <c r="G1532">
        <v>2</v>
      </c>
      <c r="H1532">
        <v>19.487049309754703</v>
      </c>
      <c r="I1532" s="2">
        <v>2.1769566535949707</v>
      </c>
      <c r="J1532" s="14" t="s">
        <v>17</v>
      </c>
      <c r="K1532" s="14" t="s">
        <v>17</v>
      </c>
      <c r="L1532" s="14">
        <v>5.87</v>
      </c>
      <c r="M1532" s="14">
        <v>4.8330000000000002</v>
      </c>
      <c r="N1532" s="14">
        <v>50.220619999999997</v>
      </c>
      <c r="O1532" s="14">
        <v>490</v>
      </c>
      <c r="P1532" s="159">
        <v>8.7470549999999994E-2</v>
      </c>
      <c r="Q1532" s="14">
        <v>0.73388430000000004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49">
        <v>0.66281000000000001</v>
      </c>
      <c r="Y1532" s="14">
        <v>108</v>
      </c>
      <c r="Z1532" s="14" t="s">
        <v>17</v>
      </c>
      <c r="AA1532" s="14" t="s">
        <v>17</v>
      </c>
      <c r="AB1532" s="14" t="s">
        <v>17</v>
      </c>
      <c r="AC1532" s="14" t="s">
        <v>17</v>
      </c>
      <c r="AD1532" s="14">
        <f t="shared" si="0"/>
        <v>6.1371296296296295E-3</v>
      </c>
      <c r="AE1532" s="14" t="s">
        <v>17</v>
      </c>
    </row>
    <row r="1533" spans="1:31">
      <c r="A1533" t="s">
        <v>109</v>
      </c>
      <c r="B1533" t="s">
        <v>93</v>
      </c>
      <c r="C1533" s="216">
        <v>36077</v>
      </c>
      <c r="D1533" s="216">
        <v>36341</v>
      </c>
      <c r="E1533">
        <v>1999</v>
      </c>
      <c r="F1533">
        <v>2</v>
      </c>
      <c r="G1533">
        <v>3</v>
      </c>
      <c r="H1533">
        <v>21.993898733599544</v>
      </c>
      <c r="I1533" s="2">
        <v>2.2749865055084229</v>
      </c>
      <c r="J1533" s="14" t="s">
        <v>17</v>
      </c>
      <c r="K1533" s="14" t="s">
        <v>17</v>
      </c>
      <c r="L1533" s="14">
        <v>5.68</v>
      </c>
      <c r="M1533" s="14">
        <v>2.403</v>
      </c>
      <c r="N1533" s="14">
        <v>42.670700000000004</v>
      </c>
      <c r="O1533" s="14">
        <v>393</v>
      </c>
      <c r="P1533" s="159">
        <v>8.4822709999999996E-2</v>
      </c>
      <c r="Q1533" s="14">
        <v>0.68388700000000002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49">
        <v>0.63305</v>
      </c>
      <c r="Y1533" s="14">
        <v>108</v>
      </c>
      <c r="Z1533" s="14" t="s">
        <v>17</v>
      </c>
      <c r="AA1533" s="14" t="s">
        <v>17</v>
      </c>
      <c r="AB1533" s="14" t="s">
        <v>17</v>
      </c>
      <c r="AC1533" s="14" t="s">
        <v>17</v>
      </c>
      <c r="AD1533" s="14">
        <f t="shared" si="0"/>
        <v>5.8615740740740737E-3</v>
      </c>
      <c r="AE1533" s="14" t="s">
        <v>17</v>
      </c>
    </row>
    <row r="1534" spans="1:31">
      <c r="A1534" t="s">
        <v>109</v>
      </c>
      <c r="B1534" t="s">
        <v>93</v>
      </c>
      <c r="C1534" s="216">
        <v>36077</v>
      </c>
      <c r="D1534" s="216">
        <v>36341</v>
      </c>
      <c r="E1534">
        <v>1999</v>
      </c>
      <c r="F1534">
        <v>2</v>
      </c>
      <c r="G1534">
        <v>4</v>
      </c>
      <c r="H1534">
        <v>30.437498231602959</v>
      </c>
      <c r="I1534" s="2">
        <v>2.3759679794311523</v>
      </c>
      <c r="J1534" s="14" t="s">
        <v>17</v>
      </c>
      <c r="K1534" s="14" t="s">
        <v>17</v>
      </c>
      <c r="L1534" s="14">
        <v>5.67</v>
      </c>
      <c r="M1534" s="14">
        <v>8.5109999999999992</v>
      </c>
      <c r="N1534" s="14">
        <v>41.726960000000005</v>
      </c>
      <c r="O1534" s="14">
        <v>494</v>
      </c>
      <c r="P1534" s="159">
        <v>8.8322360000000003E-2</v>
      </c>
      <c r="Q1534" s="14">
        <v>0.73165170000000002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49">
        <v>0.60938999999999999</v>
      </c>
      <c r="Y1534" s="14">
        <v>108</v>
      </c>
      <c r="Z1534" s="14" t="s">
        <v>17</v>
      </c>
      <c r="AA1534" s="14" t="s">
        <v>17</v>
      </c>
      <c r="AB1534" s="14" t="s">
        <v>17</v>
      </c>
      <c r="AC1534" s="14" t="s">
        <v>17</v>
      </c>
      <c r="AD1534" s="14">
        <f t="shared" si="0"/>
        <v>5.6424999999999999E-3</v>
      </c>
      <c r="AE1534" s="14" t="s">
        <v>17</v>
      </c>
    </row>
    <row r="1535" spans="1:31">
      <c r="A1535" t="s">
        <v>109</v>
      </c>
      <c r="B1535" t="s">
        <v>93</v>
      </c>
      <c r="C1535" s="216">
        <v>36077</v>
      </c>
      <c r="D1535" s="216">
        <v>36341</v>
      </c>
      <c r="E1535">
        <v>1999</v>
      </c>
      <c r="F1535">
        <v>2</v>
      </c>
      <c r="G1535">
        <v>5</v>
      </c>
      <c r="H1535">
        <v>36.808870918425555</v>
      </c>
      <c r="I1535" s="2">
        <v>2.2345342636108398</v>
      </c>
      <c r="J1535" s="14" t="s">
        <v>17</v>
      </c>
      <c r="K1535" s="14" t="s">
        <v>17</v>
      </c>
      <c r="L1535" s="14">
        <v>5.26</v>
      </c>
      <c r="M1535" s="14">
        <v>14.423999999999999</v>
      </c>
      <c r="N1535" s="14">
        <v>65.215599999999995</v>
      </c>
      <c r="O1535" s="14">
        <v>539</v>
      </c>
      <c r="P1535" s="159">
        <v>8.2207440000000007E-2</v>
      </c>
      <c r="Q1535" s="14">
        <v>0.74440280000000003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49">
        <v>0.82569999999999999</v>
      </c>
      <c r="Y1535" s="14">
        <v>108</v>
      </c>
      <c r="Z1535" s="14" t="s">
        <v>17</v>
      </c>
      <c r="AA1535" s="14" t="s">
        <v>17</v>
      </c>
      <c r="AB1535" s="14" t="s">
        <v>17</v>
      </c>
      <c r="AC1535" s="14" t="s">
        <v>17</v>
      </c>
      <c r="AD1535" s="14">
        <f t="shared" si="0"/>
        <v>7.6453703703703701E-3</v>
      </c>
      <c r="AE1535" s="14" t="s">
        <v>17</v>
      </c>
    </row>
    <row r="1536" spans="1:31">
      <c r="A1536" t="s">
        <v>109</v>
      </c>
      <c r="B1536" t="s">
        <v>93</v>
      </c>
      <c r="C1536" s="216">
        <v>36077</v>
      </c>
      <c r="D1536" s="216">
        <v>36341</v>
      </c>
      <c r="E1536">
        <v>1999</v>
      </c>
      <c r="F1536">
        <v>2</v>
      </c>
      <c r="G1536">
        <v>6</v>
      </c>
      <c r="H1536">
        <v>49.980672766685679</v>
      </c>
      <c r="I1536" s="2">
        <v>2.2262885570526123</v>
      </c>
      <c r="J1536" s="14" t="s">
        <v>17</v>
      </c>
      <c r="K1536" s="14" t="s">
        <v>17</v>
      </c>
      <c r="L1536" s="14">
        <v>5.45</v>
      </c>
      <c r="M1536" s="14">
        <v>7.5670000000000002</v>
      </c>
      <c r="N1536" s="14">
        <v>49.591460000000005</v>
      </c>
      <c r="O1536" s="14">
        <v>530</v>
      </c>
      <c r="P1536" s="14">
        <v>8.3396899999999996E-2</v>
      </c>
      <c r="Q1536" s="14">
        <v>0.71694550000000001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49">
        <v>0.87678</v>
      </c>
      <c r="Y1536" s="14">
        <v>108</v>
      </c>
      <c r="Z1536" s="14" t="s">
        <v>17</v>
      </c>
      <c r="AA1536" s="14" t="s">
        <v>17</v>
      </c>
      <c r="AB1536" s="14" t="s">
        <v>17</v>
      </c>
      <c r="AC1536" s="14" t="s">
        <v>17</v>
      </c>
      <c r="AD1536" s="14">
        <f t="shared" si="0"/>
        <v>8.1183333333333333E-3</v>
      </c>
      <c r="AE1536" s="14" t="s">
        <v>17</v>
      </c>
    </row>
    <row r="1537" spans="1:31">
      <c r="A1537" t="s">
        <v>109</v>
      </c>
      <c r="B1537" t="s">
        <v>93</v>
      </c>
      <c r="C1537" s="216">
        <v>36077</v>
      </c>
      <c r="D1537" s="216">
        <v>36341</v>
      </c>
      <c r="E1537">
        <v>1999</v>
      </c>
      <c r="F1537">
        <v>2</v>
      </c>
      <c r="G1537">
        <v>7</v>
      </c>
      <c r="H1537">
        <v>51.765083856246434</v>
      </c>
      <c r="I1537" s="2">
        <v>2.8274636268615723</v>
      </c>
      <c r="J1537" s="14" t="s">
        <v>17</v>
      </c>
      <c r="K1537" s="14" t="s">
        <v>17</v>
      </c>
      <c r="L1537" s="14">
        <v>5.12</v>
      </c>
      <c r="M1537" s="14">
        <v>11.427</v>
      </c>
      <c r="N1537" s="14">
        <v>83.146660000000011</v>
      </c>
      <c r="O1537" s="14">
        <v>490</v>
      </c>
      <c r="P1537" s="14">
        <v>9.4290700000000005E-2</v>
      </c>
      <c r="Q1537" s="14">
        <v>0.7763196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49">
        <v>0.86482000000000003</v>
      </c>
      <c r="Y1537" s="14">
        <v>108</v>
      </c>
      <c r="Z1537" s="14" t="s">
        <v>17</v>
      </c>
      <c r="AA1537" s="14" t="s">
        <v>17</v>
      </c>
      <c r="AB1537" s="14" t="s">
        <v>17</v>
      </c>
      <c r="AC1537" s="14" t="s">
        <v>17</v>
      </c>
      <c r="AD1537" s="14">
        <f t="shared" si="0"/>
        <v>8.0075925925925922E-3</v>
      </c>
      <c r="AE1537" s="14" t="s">
        <v>17</v>
      </c>
    </row>
    <row r="1538" spans="1:31">
      <c r="A1538" t="s">
        <v>109</v>
      </c>
      <c r="B1538" t="s">
        <v>93</v>
      </c>
      <c r="C1538" s="216">
        <v>36077</v>
      </c>
      <c r="D1538" s="216">
        <v>36341</v>
      </c>
      <c r="E1538">
        <v>1999</v>
      </c>
      <c r="F1538">
        <v>2</v>
      </c>
      <c r="G1538">
        <v>8</v>
      </c>
      <c r="H1538">
        <v>47.587765365853663</v>
      </c>
      <c r="I1538" s="2">
        <v>2.3101670742034912</v>
      </c>
      <c r="J1538" s="14" t="s">
        <v>17</v>
      </c>
      <c r="K1538" s="14" t="s">
        <v>17</v>
      </c>
      <c r="L1538" s="14">
        <v>5.6</v>
      </c>
      <c r="M1538" s="14">
        <v>7.7949999999999999</v>
      </c>
      <c r="N1538" s="14">
        <v>22.223000000000006</v>
      </c>
      <c r="O1538" s="14">
        <v>506</v>
      </c>
      <c r="P1538" s="159">
        <v>8.5747719999999999E-2</v>
      </c>
      <c r="Q1538" s="14">
        <v>0.72520379999999995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Z1538" s="14" t="s">
        <v>17</v>
      </c>
      <c r="AA1538" s="14" t="s">
        <v>17</v>
      </c>
      <c r="AB1538" s="14" t="s">
        <v>17</v>
      </c>
      <c r="AC1538" s="14" t="s">
        <v>17</v>
      </c>
      <c r="AD1538" s="14" t="s">
        <v>17</v>
      </c>
      <c r="AE1538" s="14" t="s">
        <v>17</v>
      </c>
    </row>
    <row r="1539" spans="1:31">
      <c r="A1539" t="s">
        <v>109</v>
      </c>
      <c r="B1539" t="s">
        <v>93</v>
      </c>
      <c r="C1539" s="216">
        <v>36077</v>
      </c>
      <c r="D1539" s="216">
        <v>36341</v>
      </c>
      <c r="E1539">
        <v>1999</v>
      </c>
      <c r="F1539">
        <v>2</v>
      </c>
      <c r="G1539">
        <v>9</v>
      </c>
      <c r="H1539">
        <v>45.324002926829266</v>
      </c>
      <c r="I1539" s="2">
        <v>2.2185099124908447</v>
      </c>
      <c r="J1539" s="14" t="s">
        <v>17</v>
      </c>
      <c r="K1539" s="14" t="s">
        <v>17</v>
      </c>
      <c r="L1539" s="14">
        <v>5.48</v>
      </c>
      <c r="M1539" s="14">
        <v>6.6050000000000004</v>
      </c>
      <c r="N1539" s="14">
        <v>74.862719999999996</v>
      </c>
      <c r="O1539" s="14">
        <v>526</v>
      </c>
      <c r="P1539" s="159">
        <v>8.6205030000000002E-2</v>
      </c>
      <c r="Q1539" s="14">
        <v>0.73639860000000001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Z1539" s="14" t="s">
        <v>17</v>
      </c>
      <c r="AA1539" s="14" t="s">
        <v>17</v>
      </c>
      <c r="AB1539" s="14" t="s">
        <v>17</v>
      </c>
      <c r="AC1539" s="14" t="s">
        <v>17</v>
      </c>
      <c r="AD1539" s="14" t="s">
        <v>17</v>
      </c>
      <c r="AE1539" s="14" t="s">
        <v>17</v>
      </c>
    </row>
    <row r="1540" spans="1:31">
      <c r="A1540" t="s">
        <v>109</v>
      </c>
      <c r="B1540" t="s">
        <v>93</v>
      </c>
      <c r="C1540" s="216">
        <v>36077</v>
      </c>
      <c r="D1540" s="216">
        <v>36341</v>
      </c>
      <c r="E1540">
        <v>1999</v>
      </c>
      <c r="F1540">
        <v>2</v>
      </c>
      <c r="G1540">
        <v>10</v>
      </c>
      <c r="H1540">
        <v>46.246199999999995</v>
      </c>
      <c r="I1540" s="2">
        <v>2.3054652214050293</v>
      </c>
      <c r="J1540" s="14" t="s">
        <v>17</v>
      </c>
      <c r="K1540" s="14" t="s">
        <v>17</v>
      </c>
      <c r="L1540" s="14">
        <v>5.89</v>
      </c>
      <c r="M1540" s="14">
        <v>6.1459999999999999</v>
      </c>
      <c r="N1540" s="14">
        <v>61.860079999999996</v>
      </c>
      <c r="O1540" s="14">
        <v>524</v>
      </c>
      <c r="P1540" s="159">
        <v>8.2779640000000002E-2</v>
      </c>
      <c r="Q1540" s="14">
        <v>0.69472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Z1540" s="14" t="s">
        <v>17</v>
      </c>
      <c r="AA1540" s="14" t="s">
        <v>17</v>
      </c>
      <c r="AB1540" s="14" t="s">
        <v>17</v>
      </c>
      <c r="AC1540" s="14" t="s">
        <v>17</v>
      </c>
      <c r="AD1540" s="14" t="s">
        <v>17</v>
      </c>
      <c r="AE1540" s="14" t="s">
        <v>17</v>
      </c>
    </row>
    <row r="1541" spans="1:31">
      <c r="A1541" t="s">
        <v>109</v>
      </c>
      <c r="B1541" t="s">
        <v>93</v>
      </c>
      <c r="C1541" s="216">
        <v>36077</v>
      </c>
      <c r="D1541" s="216">
        <v>36341</v>
      </c>
      <c r="E1541">
        <v>1999</v>
      </c>
      <c r="F1541">
        <v>2</v>
      </c>
      <c r="G1541">
        <v>11</v>
      </c>
      <c r="H1541">
        <v>45.762790243902437</v>
      </c>
      <c r="I1541" s="2">
        <v>2.3237357139587402</v>
      </c>
      <c r="J1541" s="14" t="s">
        <v>17</v>
      </c>
      <c r="K1541" s="14" t="s">
        <v>17</v>
      </c>
      <c r="L1541" s="14">
        <v>5.65</v>
      </c>
      <c r="M1541" s="14">
        <v>7.7380000000000004</v>
      </c>
      <c r="N1541" s="14">
        <v>75.387019999999993</v>
      </c>
      <c r="O1541" s="14">
        <v>494</v>
      </c>
      <c r="P1541" s="159">
        <v>8.4394120000000003E-2</v>
      </c>
      <c r="Q1541" s="14">
        <v>0.70699500000000004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Z1541" s="14" t="s">
        <v>17</v>
      </c>
      <c r="AA1541" s="14" t="s">
        <v>17</v>
      </c>
      <c r="AB1541" s="14" t="s">
        <v>17</v>
      </c>
      <c r="AC1541" s="14" t="s">
        <v>17</v>
      </c>
      <c r="AD1541" s="14" t="s">
        <v>17</v>
      </c>
      <c r="AE1541" s="14" t="s">
        <v>17</v>
      </c>
    </row>
    <row r="1542" spans="1:31">
      <c r="A1542" t="s">
        <v>109</v>
      </c>
      <c r="B1542" t="s">
        <v>93</v>
      </c>
      <c r="C1542" s="216">
        <v>36077</v>
      </c>
      <c r="D1542" s="216">
        <v>36341</v>
      </c>
      <c r="E1542">
        <v>1999</v>
      </c>
      <c r="F1542">
        <v>2</v>
      </c>
      <c r="G1542">
        <v>12</v>
      </c>
      <c r="H1542">
        <v>45.911738292682919</v>
      </c>
      <c r="I1542" s="2">
        <v>2.3853049278259277</v>
      </c>
      <c r="J1542" s="14" t="s">
        <v>17</v>
      </c>
      <c r="K1542" s="14" t="s">
        <v>17</v>
      </c>
      <c r="L1542" s="14">
        <v>5.24</v>
      </c>
      <c r="M1542" s="14">
        <v>8.7119999999999997</v>
      </c>
      <c r="N1542" s="14">
        <v>106.21585999999999</v>
      </c>
      <c r="O1542" s="14">
        <v>428</v>
      </c>
      <c r="P1542" s="159">
        <v>8.7511110000000003E-2</v>
      </c>
      <c r="Q1542" s="14">
        <v>0.76965340000000004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Z1542" s="14" t="s">
        <v>17</v>
      </c>
      <c r="AA1542" s="14" t="s">
        <v>17</v>
      </c>
      <c r="AB1542" s="14" t="s">
        <v>17</v>
      </c>
      <c r="AC1542" s="14" t="s">
        <v>17</v>
      </c>
      <c r="AD1542" s="14" t="s">
        <v>17</v>
      </c>
      <c r="AE1542" s="14" t="s">
        <v>17</v>
      </c>
    </row>
    <row r="1543" spans="1:31">
      <c r="A1543" t="s">
        <v>109</v>
      </c>
      <c r="B1543" t="s">
        <v>93</v>
      </c>
      <c r="C1543" s="216">
        <v>36077</v>
      </c>
      <c r="D1543" s="216">
        <v>36341</v>
      </c>
      <c r="E1543">
        <v>1999</v>
      </c>
      <c r="F1543">
        <v>2</v>
      </c>
      <c r="G1543">
        <v>13</v>
      </c>
      <c r="H1543">
        <v>59.47510048780488</v>
      </c>
      <c r="I1543" s="2">
        <v>2.5605206489562988</v>
      </c>
      <c r="J1543" s="14" t="s">
        <v>17</v>
      </c>
      <c r="K1543" s="14" t="s">
        <v>17</v>
      </c>
      <c r="L1543" s="14">
        <v>5.17</v>
      </c>
      <c r="M1543" s="14">
        <v>10.823</v>
      </c>
      <c r="N1543" s="14">
        <v>115.02409999999999</v>
      </c>
      <c r="O1543" s="14">
        <v>519</v>
      </c>
      <c r="P1543" s="159">
        <v>8.9438050000000005E-2</v>
      </c>
      <c r="Q1543" s="14">
        <v>0.76899300000000004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Z1543" s="14" t="s">
        <v>17</v>
      </c>
      <c r="AA1543" s="14" t="s">
        <v>17</v>
      </c>
      <c r="AB1543" s="14" t="s">
        <v>17</v>
      </c>
      <c r="AC1543" s="14" t="s">
        <v>17</v>
      </c>
      <c r="AD1543" s="14" t="s">
        <v>17</v>
      </c>
      <c r="AE1543" s="14" t="s">
        <v>17</v>
      </c>
    </row>
    <row r="1544" spans="1:31">
      <c r="A1544" t="s">
        <v>109</v>
      </c>
      <c r="B1544" t="s">
        <v>93</v>
      </c>
      <c r="C1544" s="216">
        <v>36077</v>
      </c>
      <c r="D1544" s="216">
        <v>36341</v>
      </c>
      <c r="E1544">
        <v>1999</v>
      </c>
      <c r="F1544">
        <v>2</v>
      </c>
      <c r="G1544">
        <v>14</v>
      </c>
      <c r="H1544">
        <v>44.085317073170728</v>
      </c>
      <c r="I1544" s="2">
        <v>2.2839601039886475</v>
      </c>
      <c r="J1544" s="14" t="s">
        <v>17</v>
      </c>
      <c r="K1544" s="14" t="s">
        <v>17</v>
      </c>
      <c r="L1544" s="14">
        <v>5.29</v>
      </c>
      <c r="M1544" s="14">
        <v>5.5679999999999996</v>
      </c>
      <c r="N1544" s="14">
        <v>76.540480000000002</v>
      </c>
      <c r="O1544" s="14">
        <v>584</v>
      </c>
      <c r="P1544" s="159">
        <v>9.1637940000000001E-2</v>
      </c>
      <c r="Q1544" s="14">
        <v>0.77147849999999996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4" t="s">
        <v>17</v>
      </c>
      <c r="Y1544" s="14" t="s">
        <v>17</v>
      </c>
      <c r="Z1544" s="14" t="s">
        <v>17</v>
      </c>
      <c r="AA1544" s="14" t="s">
        <v>17</v>
      </c>
      <c r="AB1544" s="14" t="s">
        <v>17</v>
      </c>
      <c r="AC1544" s="14" t="s">
        <v>17</v>
      </c>
      <c r="AD1544" s="14" t="s">
        <v>17</v>
      </c>
      <c r="AE1544" s="14" t="s">
        <v>17</v>
      </c>
    </row>
    <row r="1545" spans="1:31">
      <c r="A1545" t="s">
        <v>109</v>
      </c>
      <c r="B1545" t="s">
        <v>93</v>
      </c>
      <c r="C1545" s="216">
        <v>36077</v>
      </c>
      <c r="D1545" s="216">
        <v>36341</v>
      </c>
      <c r="E1545">
        <v>1999</v>
      </c>
      <c r="F1545">
        <v>3</v>
      </c>
      <c r="G1545">
        <v>1</v>
      </c>
      <c r="H1545">
        <v>1.9162858536585365</v>
      </c>
      <c r="I1545" s="2">
        <v>2.3414077758789063</v>
      </c>
      <c r="J1545" s="14" t="s">
        <v>17</v>
      </c>
      <c r="K1545" s="14" t="s">
        <v>17</v>
      </c>
      <c r="L1545" s="14">
        <v>5.62</v>
      </c>
      <c r="M1545" s="14">
        <v>2.1419999999999999</v>
      </c>
      <c r="N1545" s="14">
        <v>25.683380000000007</v>
      </c>
      <c r="O1545" s="14">
        <v>399</v>
      </c>
      <c r="P1545" s="159">
        <v>8.5417640000000003E-2</v>
      </c>
      <c r="Q1545" s="14">
        <v>0.71265920000000005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49">
        <v>0.40676000000000001</v>
      </c>
      <c r="Y1545" s="14">
        <v>108</v>
      </c>
      <c r="Z1545" s="14" t="s">
        <v>17</v>
      </c>
      <c r="AA1545" s="14" t="s">
        <v>17</v>
      </c>
      <c r="AB1545" s="14" t="s">
        <v>17</v>
      </c>
      <c r="AC1545" s="14" t="s">
        <v>17</v>
      </c>
      <c r="AD1545" s="14">
        <f t="shared" si="0"/>
        <v>3.7662962962962962E-3</v>
      </c>
      <c r="AE1545" s="14" t="s">
        <v>17</v>
      </c>
    </row>
    <row r="1546" spans="1:31">
      <c r="A1546" t="s">
        <v>109</v>
      </c>
      <c r="B1546" t="s">
        <v>93</v>
      </c>
      <c r="C1546" s="216">
        <v>36077</v>
      </c>
      <c r="D1546" s="216">
        <v>36341</v>
      </c>
      <c r="E1546">
        <v>1999</v>
      </c>
      <c r="F1546">
        <v>3</v>
      </c>
      <c r="G1546">
        <v>2</v>
      </c>
      <c r="H1546">
        <v>17.546322509982886</v>
      </c>
      <c r="I1546" s="2">
        <v>2.413557767868042</v>
      </c>
      <c r="J1546" s="14" t="s">
        <v>17</v>
      </c>
      <c r="K1546" s="14" t="s">
        <v>17</v>
      </c>
      <c r="L1546" s="14">
        <v>5.72</v>
      </c>
      <c r="M1546" s="14">
        <v>6.444</v>
      </c>
      <c r="N1546" s="14">
        <v>64.911320000000003</v>
      </c>
      <c r="O1546" s="14">
        <v>489</v>
      </c>
      <c r="P1546" s="14">
        <v>8.5848499999999994E-2</v>
      </c>
      <c r="Q1546" s="14">
        <v>0.72156390000000004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49">
        <v>0.65334000000000003</v>
      </c>
      <c r="Y1546" s="14">
        <v>108</v>
      </c>
      <c r="Z1546" s="14" t="s">
        <v>17</v>
      </c>
      <c r="AA1546" s="14" t="s">
        <v>17</v>
      </c>
      <c r="AB1546" s="14" t="s">
        <v>17</v>
      </c>
      <c r="AC1546" s="14" t="s">
        <v>17</v>
      </c>
      <c r="AD1546" s="14">
        <f t="shared" si="0"/>
        <v>6.049444444444445E-3</v>
      </c>
      <c r="AE1546" s="14" t="s">
        <v>17</v>
      </c>
    </row>
    <row r="1547" spans="1:31">
      <c r="A1547" t="s">
        <v>109</v>
      </c>
      <c r="B1547" t="s">
        <v>93</v>
      </c>
      <c r="C1547" s="216">
        <v>36077</v>
      </c>
      <c r="D1547" s="216">
        <v>36341</v>
      </c>
      <c r="E1547">
        <v>1999</v>
      </c>
      <c r="F1547">
        <v>3</v>
      </c>
      <c r="G1547">
        <v>3</v>
      </c>
      <c r="H1547">
        <v>20.002612846548775</v>
      </c>
      <c r="I1547" s="2">
        <v>2.5351450443267822</v>
      </c>
      <c r="J1547" s="14" t="s">
        <v>17</v>
      </c>
      <c r="K1547" s="14" t="s">
        <v>17</v>
      </c>
      <c r="L1547" s="14">
        <v>5.56</v>
      </c>
      <c r="M1547" s="14">
        <v>4.4530000000000003</v>
      </c>
      <c r="N1547" s="14">
        <v>99.709940000000017</v>
      </c>
      <c r="O1547" s="14">
        <v>527</v>
      </c>
      <c r="P1547" s="159">
        <v>8.7190080000000003E-2</v>
      </c>
      <c r="Q1547" s="14">
        <v>0.75362070000000003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49">
        <v>0.71194000000000002</v>
      </c>
      <c r="Y1547" s="14">
        <v>108</v>
      </c>
      <c r="Z1547" s="14" t="s">
        <v>17</v>
      </c>
      <c r="AA1547" s="14" t="s">
        <v>17</v>
      </c>
      <c r="AB1547" s="14" t="s">
        <v>17</v>
      </c>
      <c r="AC1547" s="14" t="s">
        <v>17</v>
      </c>
      <c r="AD1547" s="14">
        <f t="shared" si="0"/>
        <v>6.5920370370370369E-3</v>
      </c>
      <c r="AE1547" s="14" t="s">
        <v>17</v>
      </c>
    </row>
    <row r="1548" spans="1:31">
      <c r="A1548" t="s">
        <v>109</v>
      </c>
      <c r="B1548" t="s">
        <v>93</v>
      </c>
      <c r="C1548" s="216">
        <v>36077</v>
      </c>
      <c r="D1548" s="216">
        <v>36341</v>
      </c>
      <c r="E1548">
        <v>1999</v>
      </c>
      <c r="F1548">
        <v>3</v>
      </c>
      <c r="G1548">
        <v>4</v>
      </c>
      <c r="H1548">
        <v>32.117544232743874</v>
      </c>
      <c r="I1548" s="2">
        <v>2.3289804458618164</v>
      </c>
      <c r="J1548" s="14" t="s">
        <v>17</v>
      </c>
      <c r="K1548" s="14" t="s">
        <v>17</v>
      </c>
      <c r="L1548" s="14">
        <v>5.43</v>
      </c>
      <c r="M1548" s="14">
        <v>4.8150000000000004</v>
      </c>
      <c r="N1548" s="14">
        <v>103.22078000000002</v>
      </c>
      <c r="O1548" s="14">
        <v>556</v>
      </c>
      <c r="P1548" s="159">
        <v>8.8887320000000006E-2</v>
      </c>
      <c r="Q1548" s="14">
        <v>0.74877389999999999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49">
        <v>0.78854999999999997</v>
      </c>
      <c r="Y1548" s="14">
        <v>108</v>
      </c>
      <c r="Z1548" s="14" t="s">
        <v>17</v>
      </c>
      <c r="AA1548" s="14" t="s">
        <v>17</v>
      </c>
      <c r="AB1548" s="14" t="s">
        <v>17</v>
      </c>
      <c r="AC1548" s="14" t="s">
        <v>17</v>
      </c>
      <c r="AD1548" s="14">
        <f t="shared" si="0"/>
        <v>7.3013888888888885E-3</v>
      </c>
      <c r="AE1548" s="14" t="s">
        <v>17</v>
      </c>
    </row>
    <row r="1549" spans="1:31">
      <c r="A1549" t="s">
        <v>109</v>
      </c>
      <c r="B1549" t="s">
        <v>93</v>
      </c>
      <c r="C1549" s="216">
        <v>36077</v>
      </c>
      <c r="D1549" s="216">
        <v>36341</v>
      </c>
      <c r="E1549">
        <v>1999</v>
      </c>
      <c r="F1549">
        <v>3</v>
      </c>
      <c r="G1549">
        <v>5</v>
      </c>
      <c r="H1549">
        <v>36.354302977752425</v>
      </c>
      <c r="I1549" s="2">
        <v>2.3342170715332031</v>
      </c>
      <c r="J1549" s="14" t="s">
        <v>17</v>
      </c>
      <c r="K1549" s="14" t="s">
        <v>17</v>
      </c>
      <c r="L1549" s="14">
        <v>5.42</v>
      </c>
      <c r="M1549" s="14">
        <v>5.0049999999999999</v>
      </c>
      <c r="N1549" s="14">
        <v>86.595920000000007</v>
      </c>
      <c r="O1549" s="14">
        <v>489</v>
      </c>
      <c r="P1549" s="14">
        <v>9.44102E-2</v>
      </c>
      <c r="Q1549" s="14">
        <v>0.77425339999999998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49">
        <v>0.84509999999999996</v>
      </c>
      <c r="Y1549" s="14">
        <v>108</v>
      </c>
      <c r="Z1549" s="14" t="s">
        <v>17</v>
      </c>
      <c r="AA1549" s="14" t="s">
        <v>17</v>
      </c>
      <c r="AB1549" s="14" t="s">
        <v>17</v>
      </c>
      <c r="AC1549" s="14" t="s">
        <v>17</v>
      </c>
      <c r="AD1549" s="14">
        <f t="shared" si="0"/>
        <v>7.8250000000000004E-3</v>
      </c>
      <c r="AE1549" s="14" t="s">
        <v>17</v>
      </c>
    </row>
    <row r="1550" spans="1:31">
      <c r="A1550" t="s">
        <v>109</v>
      </c>
      <c r="B1550" t="s">
        <v>93</v>
      </c>
      <c r="C1550" s="216">
        <v>36077</v>
      </c>
      <c r="D1550" s="216">
        <v>36341</v>
      </c>
      <c r="E1550">
        <v>1999</v>
      </c>
      <c r="F1550">
        <v>3</v>
      </c>
      <c r="G1550">
        <v>6</v>
      </c>
      <c r="H1550">
        <v>56.910282715345119</v>
      </c>
      <c r="I1550" s="2">
        <v>2.3973712921142578</v>
      </c>
      <c r="J1550" s="14" t="s">
        <v>17</v>
      </c>
      <c r="K1550" s="14" t="s">
        <v>17</v>
      </c>
      <c r="L1550" s="14">
        <v>5.23</v>
      </c>
      <c r="M1550" s="14">
        <v>8.3680000000000003</v>
      </c>
      <c r="N1550" s="14">
        <v>67.596080000000015</v>
      </c>
      <c r="O1550" s="14">
        <v>487</v>
      </c>
      <c r="P1550" s="159">
        <v>8.8259850000000001E-2</v>
      </c>
      <c r="Q1550" s="14">
        <v>0.73261480000000001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49">
        <v>0.84992999999999996</v>
      </c>
      <c r="Y1550" s="14">
        <v>108</v>
      </c>
      <c r="Z1550" s="14" t="s">
        <v>17</v>
      </c>
      <c r="AA1550" s="14" t="s">
        <v>17</v>
      </c>
      <c r="AB1550" s="14" t="s">
        <v>17</v>
      </c>
      <c r="AC1550" s="14" t="s">
        <v>17</v>
      </c>
      <c r="AD1550" s="14">
        <f t="shared" si="0"/>
        <v>7.8697222222222224E-3</v>
      </c>
      <c r="AE1550" s="14" t="s">
        <v>17</v>
      </c>
    </row>
    <row r="1551" spans="1:31">
      <c r="A1551" t="s">
        <v>109</v>
      </c>
      <c r="B1551" t="s">
        <v>93</v>
      </c>
      <c r="C1551" s="216">
        <v>36077</v>
      </c>
      <c r="D1551" s="216">
        <v>36341</v>
      </c>
      <c r="E1551">
        <v>1999</v>
      </c>
      <c r="F1551">
        <v>3</v>
      </c>
      <c r="G1551">
        <v>7</v>
      </c>
      <c r="H1551">
        <v>54.241319520821449</v>
      </c>
      <c r="I1551" s="2">
        <v>2.4704797267913818</v>
      </c>
      <c r="J1551" s="14" t="s">
        <v>17</v>
      </c>
      <c r="K1551" s="14" t="s">
        <v>17</v>
      </c>
      <c r="L1551" s="14">
        <v>5.19</v>
      </c>
      <c r="M1551" s="14">
        <v>10.195</v>
      </c>
      <c r="N1551" s="14">
        <v>71.726479999999995</v>
      </c>
      <c r="O1551" s="14">
        <v>487</v>
      </c>
      <c r="P1551" s="14">
        <v>9.0750499999999998E-2</v>
      </c>
      <c r="Q1551" s="14">
        <v>0.76605270000000003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49">
        <v>0.86722999999999995</v>
      </c>
      <c r="Y1551" s="14">
        <v>108</v>
      </c>
      <c r="Z1551" s="14" t="s">
        <v>17</v>
      </c>
      <c r="AA1551" s="14" t="s">
        <v>17</v>
      </c>
      <c r="AB1551" s="14" t="s">
        <v>17</v>
      </c>
      <c r="AC1551" s="14" t="s">
        <v>17</v>
      </c>
      <c r="AD1551" s="14">
        <f t="shared" si="0"/>
        <v>8.0299074074074075E-3</v>
      </c>
      <c r="AE1551" s="14" t="s">
        <v>17</v>
      </c>
    </row>
    <row r="1552" spans="1:31">
      <c r="A1552" t="s">
        <v>109</v>
      </c>
      <c r="B1552" t="s">
        <v>93</v>
      </c>
      <c r="C1552" s="216">
        <v>36077</v>
      </c>
      <c r="D1552" s="216">
        <v>36341</v>
      </c>
      <c r="E1552">
        <v>1999</v>
      </c>
      <c r="F1552">
        <v>3</v>
      </c>
      <c r="G1552">
        <v>8</v>
      </c>
      <c r="H1552">
        <v>51.175740000000005</v>
      </c>
      <c r="I1552" s="2">
        <v>2.3470125198364258</v>
      </c>
      <c r="J1552" s="14" t="s">
        <v>17</v>
      </c>
      <c r="K1552" s="14" t="s">
        <v>17</v>
      </c>
      <c r="L1552" s="14">
        <v>5.4</v>
      </c>
      <c r="M1552" s="14">
        <v>6.44</v>
      </c>
      <c r="N1552" s="14">
        <v>49.319059999999993</v>
      </c>
      <c r="O1552" s="14">
        <v>531</v>
      </c>
      <c r="P1552" s="159">
        <v>8.3202040000000005E-2</v>
      </c>
      <c r="Q1552" s="14">
        <v>0.71881280000000003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Z1552" s="14" t="s">
        <v>17</v>
      </c>
      <c r="AA1552" s="14" t="s">
        <v>17</v>
      </c>
      <c r="AB1552" s="14" t="s">
        <v>17</v>
      </c>
      <c r="AC1552" s="14" t="s">
        <v>17</v>
      </c>
      <c r="AD1552" s="14" t="s">
        <v>17</v>
      </c>
      <c r="AE1552" s="14" t="s">
        <v>17</v>
      </c>
    </row>
    <row r="1553" spans="1:31">
      <c r="A1553" t="s">
        <v>109</v>
      </c>
      <c r="B1553" t="s">
        <v>93</v>
      </c>
      <c r="C1553" s="216">
        <v>36077</v>
      </c>
      <c r="D1553" s="216">
        <v>36341</v>
      </c>
      <c r="E1553">
        <v>1999</v>
      </c>
      <c r="F1553">
        <v>3</v>
      </c>
      <c r="G1553">
        <v>9</v>
      </c>
      <c r="H1553">
        <v>39.981705365853649</v>
      </c>
      <c r="I1553" s="2">
        <v>2.6593873500823975</v>
      </c>
      <c r="J1553" s="14" t="s">
        <v>17</v>
      </c>
      <c r="K1553" s="14" t="s">
        <v>17</v>
      </c>
      <c r="L1553" s="14">
        <v>5.37</v>
      </c>
      <c r="M1553" s="14">
        <v>5.1890000000000001</v>
      </c>
      <c r="N1553" s="14">
        <v>72.449299999999994</v>
      </c>
      <c r="O1553" s="14">
        <v>518</v>
      </c>
      <c r="P1553" s="159">
        <v>8.2603079999999995E-2</v>
      </c>
      <c r="Q1553" s="14">
        <v>0.74387499999999995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Z1553" s="14" t="s">
        <v>17</v>
      </c>
      <c r="AA1553" s="14" t="s">
        <v>17</v>
      </c>
      <c r="AB1553" s="14" t="s">
        <v>17</v>
      </c>
      <c r="AC1553" s="14" t="s">
        <v>17</v>
      </c>
      <c r="AD1553" s="14" t="s">
        <v>17</v>
      </c>
      <c r="AE1553" s="14" t="s">
        <v>17</v>
      </c>
    </row>
    <row r="1554" spans="1:31">
      <c r="A1554" t="s">
        <v>109</v>
      </c>
      <c r="B1554" t="s">
        <v>93</v>
      </c>
      <c r="C1554" s="216">
        <v>36077</v>
      </c>
      <c r="D1554" s="216">
        <v>36341</v>
      </c>
      <c r="E1554">
        <v>1999</v>
      </c>
      <c r="F1554">
        <v>3</v>
      </c>
      <c r="G1554">
        <v>10</v>
      </c>
      <c r="H1554">
        <v>45.265745853658537</v>
      </c>
      <c r="I1554" s="2">
        <v>2.2532148361206055</v>
      </c>
      <c r="J1554" s="14" t="s">
        <v>17</v>
      </c>
      <c r="K1554" s="14" t="s">
        <v>17</v>
      </c>
      <c r="L1554" s="14">
        <v>5.23</v>
      </c>
      <c r="M1554" s="14">
        <v>6.9269999999999996</v>
      </c>
      <c r="N1554" s="14">
        <v>81.639440000000008</v>
      </c>
      <c r="O1554" s="14">
        <v>531</v>
      </c>
      <c r="P1554" s="159">
        <v>8.9595439999999998E-2</v>
      </c>
      <c r="Q1554" s="14">
        <v>0.76015449999999996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Z1554" s="14" t="s">
        <v>17</v>
      </c>
      <c r="AA1554" s="14" t="s">
        <v>17</v>
      </c>
      <c r="AB1554" s="14" t="s">
        <v>17</v>
      </c>
      <c r="AC1554" s="14" t="s">
        <v>17</v>
      </c>
      <c r="AD1554" s="14" t="s">
        <v>17</v>
      </c>
      <c r="AE1554" s="14" t="s">
        <v>17</v>
      </c>
    </row>
    <row r="1555" spans="1:31">
      <c r="A1555" t="s">
        <v>109</v>
      </c>
      <c r="B1555" t="s">
        <v>93</v>
      </c>
      <c r="C1555" s="216">
        <v>36077</v>
      </c>
      <c r="D1555" s="216">
        <v>36341</v>
      </c>
      <c r="E1555">
        <v>1999</v>
      </c>
      <c r="F1555">
        <v>3</v>
      </c>
      <c r="G1555">
        <v>11</v>
      </c>
      <c r="H1555">
        <v>57.203487804878051</v>
      </c>
      <c r="I1555" s="2">
        <v>2.3106412887573242</v>
      </c>
      <c r="J1555" s="14" t="s">
        <v>17</v>
      </c>
      <c r="K1555" s="14" t="s">
        <v>17</v>
      </c>
      <c r="L1555" s="14">
        <v>5.24</v>
      </c>
      <c r="M1555" s="14">
        <v>7.9930000000000003</v>
      </c>
      <c r="N1555" s="14">
        <v>114.26960000000001</v>
      </c>
      <c r="O1555" s="14">
        <v>558</v>
      </c>
      <c r="P1555" s="159">
        <v>8.8440420000000006E-2</v>
      </c>
      <c r="Q1555" s="14">
        <v>0.75637549999999998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Z1555" s="14" t="s">
        <v>17</v>
      </c>
      <c r="AA1555" s="14" t="s">
        <v>17</v>
      </c>
      <c r="AB1555" s="14" t="s">
        <v>17</v>
      </c>
      <c r="AC1555" s="14" t="s">
        <v>17</v>
      </c>
      <c r="AD1555" s="14" t="s">
        <v>17</v>
      </c>
      <c r="AE1555" s="14" t="s">
        <v>17</v>
      </c>
    </row>
    <row r="1556" spans="1:31">
      <c r="A1556" t="s">
        <v>109</v>
      </c>
      <c r="B1556" t="s">
        <v>93</v>
      </c>
      <c r="C1556" s="216">
        <v>36077</v>
      </c>
      <c r="D1556" s="216">
        <v>36341</v>
      </c>
      <c r="E1556">
        <v>1999</v>
      </c>
      <c r="F1556">
        <v>3</v>
      </c>
      <c r="G1556">
        <v>12</v>
      </c>
      <c r="H1556">
        <v>45.629542682926818</v>
      </c>
      <c r="I1556" s="2">
        <v>2.2928943634033203</v>
      </c>
      <c r="J1556" s="14" t="s">
        <v>17</v>
      </c>
      <c r="K1556" s="14" t="s">
        <v>17</v>
      </c>
      <c r="L1556" s="14">
        <v>5.32</v>
      </c>
      <c r="M1556" s="14">
        <v>5.673</v>
      </c>
      <c r="N1556" s="14">
        <v>96.92192</v>
      </c>
      <c r="O1556" s="14">
        <v>384</v>
      </c>
      <c r="P1556" s="159">
        <v>8.7864479999999995E-2</v>
      </c>
      <c r="Q1556" s="14">
        <v>0.76908730000000003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Z1556" s="14" t="s">
        <v>17</v>
      </c>
      <c r="AA1556" s="14" t="s">
        <v>17</v>
      </c>
      <c r="AB1556" s="14" t="s">
        <v>17</v>
      </c>
      <c r="AC1556" s="14" t="s">
        <v>17</v>
      </c>
      <c r="AD1556" s="14" t="s">
        <v>17</v>
      </c>
      <c r="AE1556" s="14" t="s">
        <v>17</v>
      </c>
    </row>
    <row r="1557" spans="1:31">
      <c r="A1557" t="s">
        <v>109</v>
      </c>
      <c r="B1557" t="s">
        <v>93</v>
      </c>
      <c r="C1557" s="216">
        <v>36077</v>
      </c>
      <c r="D1557" s="216">
        <v>36341</v>
      </c>
      <c r="E1557">
        <v>1999</v>
      </c>
      <c r="F1557">
        <v>3</v>
      </c>
      <c r="G1557">
        <v>13</v>
      </c>
      <c r="H1557">
        <v>60.436961951219509</v>
      </c>
      <c r="I1557" s="2">
        <v>2.4750096797943115</v>
      </c>
      <c r="J1557" s="14" t="s">
        <v>17</v>
      </c>
      <c r="K1557" s="14" t="s">
        <v>17</v>
      </c>
      <c r="L1557" s="14">
        <v>5.16</v>
      </c>
      <c r="M1557" s="14">
        <v>11.568</v>
      </c>
      <c r="N1557" s="14">
        <v>121.18802000000001</v>
      </c>
      <c r="O1557" s="14">
        <v>530</v>
      </c>
      <c r="P1557" s="159">
        <v>8.5573360000000001E-2</v>
      </c>
      <c r="Q1557" s="14">
        <v>0.75211620000000001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Z1557" s="14" t="s">
        <v>17</v>
      </c>
      <c r="AA1557" s="14" t="s">
        <v>17</v>
      </c>
      <c r="AB1557" s="14" t="s">
        <v>17</v>
      </c>
      <c r="AC1557" s="14" t="s">
        <v>17</v>
      </c>
      <c r="AD1557" s="14" t="s">
        <v>17</v>
      </c>
      <c r="AE1557" s="14" t="s">
        <v>17</v>
      </c>
    </row>
    <row r="1558" spans="1:31">
      <c r="A1558" t="s">
        <v>109</v>
      </c>
      <c r="B1558" t="s">
        <v>93</v>
      </c>
      <c r="C1558" s="216">
        <v>36077</v>
      </c>
      <c r="D1558" s="216">
        <v>36341</v>
      </c>
      <c r="E1558">
        <v>1999</v>
      </c>
      <c r="F1558">
        <v>3</v>
      </c>
      <c r="G1558">
        <v>14</v>
      </c>
      <c r="H1558">
        <v>44.017557073170728</v>
      </c>
      <c r="I1558" s="2">
        <v>2.4172976016998291</v>
      </c>
      <c r="J1558" s="14" t="s">
        <v>17</v>
      </c>
      <c r="K1558" s="14" t="s">
        <v>17</v>
      </c>
      <c r="L1558" s="14">
        <v>5.37</v>
      </c>
      <c r="M1558" s="14">
        <v>4.9210000000000003</v>
      </c>
      <c r="N1558" s="14">
        <v>59.645060000000001</v>
      </c>
      <c r="O1558" s="14">
        <v>437</v>
      </c>
      <c r="P1558" s="159">
        <v>8.9826459999999997E-2</v>
      </c>
      <c r="Q1558" s="14">
        <v>0.78617380000000003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4" t="s">
        <v>17</v>
      </c>
      <c r="Y1558" s="14" t="s">
        <v>17</v>
      </c>
      <c r="Z1558" s="14" t="s">
        <v>17</v>
      </c>
      <c r="AA1558" s="14" t="s">
        <v>17</v>
      </c>
      <c r="AB1558" s="14" t="s">
        <v>17</v>
      </c>
      <c r="AC1558" s="14" t="s">
        <v>17</v>
      </c>
      <c r="AD1558" s="14" t="s">
        <v>17</v>
      </c>
      <c r="AE1558" s="14" t="s">
        <v>17</v>
      </c>
    </row>
    <row r="1559" spans="1:31">
      <c r="A1559" t="s">
        <v>109</v>
      </c>
      <c r="B1559" t="s">
        <v>93</v>
      </c>
      <c r="C1559" s="216">
        <v>36077</v>
      </c>
      <c r="D1559" s="216">
        <v>36341</v>
      </c>
      <c r="E1559">
        <v>1999</v>
      </c>
      <c r="F1559">
        <v>4</v>
      </c>
      <c r="G1559">
        <v>1</v>
      </c>
      <c r="H1559">
        <v>22.225693170731706</v>
      </c>
      <c r="I1559" s="2">
        <v>2.2363009452819824</v>
      </c>
      <c r="J1559" s="14" t="s">
        <v>17</v>
      </c>
      <c r="K1559" s="14" t="s">
        <v>17</v>
      </c>
      <c r="L1559" s="14">
        <v>5.74</v>
      </c>
      <c r="M1559" s="14">
        <v>4.3780000000000001</v>
      </c>
      <c r="N1559" s="14">
        <v>43.536500000000004</v>
      </c>
      <c r="O1559" s="14">
        <v>383</v>
      </c>
      <c r="P1559" s="159">
        <v>8.0969150000000004E-2</v>
      </c>
      <c r="Q1559" s="14">
        <v>0.71710529999999995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49">
        <v>0.71013999999999999</v>
      </c>
      <c r="Y1559" s="14">
        <v>108</v>
      </c>
      <c r="Z1559" s="14" t="s">
        <v>17</v>
      </c>
      <c r="AA1559" s="14" t="s">
        <v>17</v>
      </c>
      <c r="AB1559" s="14" t="s">
        <v>17</v>
      </c>
      <c r="AC1559" s="14" t="s">
        <v>17</v>
      </c>
      <c r="AD1559" s="14">
        <f t="shared" si="0"/>
        <v>6.5753703703703703E-3</v>
      </c>
      <c r="AE1559" s="14" t="s">
        <v>17</v>
      </c>
    </row>
    <row r="1560" spans="1:31">
      <c r="A1560" t="s">
        <v>109</v>
      </c>
      <c r="B1560" t="s">
        <v>93</v>
      </c>
      <c r="C1560" s="216">
        <v>36077</v>
      </c>
      <c r="D1560" s="216">
        <v>36341</v>
      </c>
      <c r="E1560">
        <v>1999</v>
      </c>
      <c r="F1560">
        <v>4</v>
      </c>
      <c r="G1560">
        <v>2</v>
      </c>
      <c r="H1560">
        <v>21.776587427267536</v>
      </c>
      <c r="I1560" s="2">
        <v>2.1789765357971191</v>
      </c>
      <c r="J1560" s="14" t="s">
        <v>17</v>
      </c>
      <c r="K1560" s="14" t="s">
        <v>17</v>
      </c>
      <c r="L1560" s="14">
        <v>5.8</v>
      </c>
      <c r="M1560" s="14">
        <v>4.1870000000000003</v>
      </c>
      <c r="N1560" s="14">
        <v>82.981819999999999</v>
      </c>
      <c r="O1560" s="14">
        <v>528</v>
      </c>
      <c r="P1560" s="159">
        <v>8.4788870000000002E-2</v>
      </c>
      <c r="Q1560" s="14">
        <v>0.70834779999999997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49">
        <v>0.56594999999999995</v>
      </c>
      <c r="Y1560" s="14">
        <v>108</v>
      </c>
      <c r="Z1560" s="14" t="s">
        <v>17</v>
      </c>
      <c r="AA1560" s="14" t="s">
        <v>17</v>
      </c>
      <c r="AB1560" s="14" t="s">
        <v>17</v>
      </c>
      <c r="AC1560" s="14" t="s">
        <v>17</v>
      </c>
      <c r="AD1560" s="14">
        <f t="shared" si="0"/>
        <v>5.2402777777777777E-3</v>
      </c>
      <c r="AE1560" s="14" t="s">
        <v>17</v>
      </c>
    </row>
    <row r="1561" spans="1:31">
      <c r="A1561" t="s">
        <v>109</v>
      </c>
      <c r="B1561" t="s">
        <v>93</v>
      </c>
      <c r="C1561" s="216">
        <v>36077</v>
      </c>
      <c r="D1561" s="216">
        <v>36341</v>
      </c>
      <c r="E1561">
        <v>1999</v>
      </c>
      <c r="F1561">
        <v>4</v>
      </c>
      <c r="G1561">
        <v>3</v>
      </c>
      <c r="H1561">
        <v>28.967573941814031</v>
      </c>
      <c r="I1561" s="2">
        <v>2.1353762149810791</v>
      </c>
      <c r="J1561" s="14" t="s">
        <v>17</v>
      </c>
      <c r="K1561" s="14" t="s">
        <v>17</v>
      </c>
      <c r="L1561" s="14">
        <v>5.51</v>
      </c>
      <c r="M1561" s="14">
        <v>4.0510000000000002</v>
      </c>
      <c r="N1561" s="14">
        <v>83.807900000000018</v>
      </c>
      <c r="O1561" s="14">
        <v>491</v>
      </c>
      <c r="P1561" s="159">
        <v>8.3416130000000005E-2</v>
      </c>
      <c r="Q1561" s="14">
        <v>0.72982630000000004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49">
        <v>0.69213999999999998</v>
      </c>
      <c r="Y1561" s="14">
        <v>108</v>
      </c>
      <c r="Z1561" s="14" t="s">
        <v>17</v>
      </c>
      <c r="AA1561" s="14" t="s">
        <v>17</v>
      </c>
      <c r="AB1561" s="14" t="s">
        <v>17</v>
      </c>
      <c r="AC1561" s="14" t="s">
        <v>17</v>
      </c>
      <c r="AD1561" s="14">
        <f t="shared" si="0"/>
        <v>6.4087037037037038E-3</v>
      </c>
      <c r="AE1561" s="14" t="s">
        <v>17</v>
      </c>
    </row>
    <row r="1562" spans="1:31">
      <c r="A1562" t="s">
        <v>109</v>
      </c>
      <c r="B1562" t="s">
        <v>93</v>
      </c>
      <c r="C1562" s="216">
        <v>36077</v>
      </c>
      <c r="D1562" s="216">
        <v>36341</v>
      </c>
      <c r="E1562">
        <v>1999</v>
      </c>
      <c r="F1562">
        <v>4</v>
      </c>
      <c r="G1562">
        <v>4</v>
      </c>
      <c r="H1562">
        <v>38.216176155162572</v>
      </c>
      <c r="I1562" s="2">
        <v>2.3083162307739258</v>
      </c>
      <c r="J1562" s="14" t="s">
        <v>17</v>
      </c>
      <c r="K1562" s="14" t="s">
        <v>17</v>
      </c>
      <c r="L1562" s="14">
        <v>5.62</v>
      </c>
      <c r="M1562" s="14">
        <v>5.5679999999999996</v>
      </c>
      <c r="N1562" s="14">
        <v>80.710100000000011</v>
      </c>
      <c r="O1562" s="14">
        <v>506</v>
      </c>
      <c r="P1562" s="159">
        <v>7.9543169999999996E-2</v>
      </c>
      <c r="Q1562" s="14">
        <v>0.70709639999999996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49">
        <v>0.75593999999999995</v>
      </c>
      <c r="Y1562" s="14">
        <v>108</v>
      </c>
      <c r="Z1562" s="14" t="s">
        <v>17</v>
      </c>
      <c r="AA1562" s="14" t="s">
        <v>17</v>
      </c>
      <c r="AB1562" s="14" t="s">
        <v>17</v>
      </c>
      <c r="AC1562" s="14" t="s">
        <v>17</v>
      </c>
      <c r="AD1562" s="14">
        <f t="shared" si="0"/>
        <v>6.9994444444444436E-3</v>
      </c>
      <c r="AE1562" s="14" t="s">
        <v>17</v>
      </c>
    </row>
    <row r="1563" spans="1:31">
      <c r="A1563" t="s">
        <v>109</v>
      </c>
      <c r="B1563" t="s">
        <v>93</v>
      </c>
      <c r="C1563" s="216">
        <v>36077</v>
      </c>
      <c r="D1563" s="216">
        <v>36341</v>
      </c>
      <c r="E1563">
        <v>1999</v>
      </c>
      <c r="F1563">
        <v>4</v>
      </c>
      <c r="G1563">
        <v>5</v>
      </c>
      <c r="H1563">
        <v>43.573584027381621</v>
      </c>
      <c r="I1563" s="2">
        <v>2.2241284847259521</v>
      </c>
      <c r="J1563" s="14" t="s">
        <v>17</v>
      </c>
      <c r="K1563" s="14" t="s">
        <v>17</v>
      </c>
      <c r="L1563" s="14">
        <v>5.33</v>
      </c>
      <c r="M1563" s="14">
        <v>10.215</v>
      </c>
      <c r="N1563" s="14">
        <v>91.242620000000016</v>
      </c>
      <c r="O1563" s="14">
        <v>563</v>
      </c>
      <c r="P1563" s="159">
        <v>8.5942160000000004E-2</v>
      </c>
      <c r="Q1563" s="14">
        <v>0.72146220000000005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49">
        <v>0.83296999999999999</v>
      </c>
      <c r="Y1563" s="14">
        <v>108</v>
      </c>
      <c r="Z1563" s="14" t="s">
        <v>17</v>
      </c>
      <c r="AA1563" s="14" t="s">
        <v>17</v>
      </c>
      <c r="AB1563" s="14" t="s">
        <v>17</v>
      </c>
      <c r="AC1563" s="14" t="s">
        <v>17</v>
      </c>
      <c r="AD1563" s="14">
        <f t="shared" si="0"/>
        <v>7.7126851851851853E-3</v>
      </c>
      <c r="AE1563" s="14" t="s">
        <v>17</v>
      </c>
    </row>
    <row r="1564" spans="1:31">
      <c r="A1564" t="s">
        <v>109</v>
      </c>
      <c r="B1564" t="s">
        <v>93</v>
      </c>
      <c r="C1564" s="216">
        <v>36077</v>
      </c>
      <c r="D1564" s="216">
        <v>36341</v>
      </c>
      <c r="E1564">
        <v>1999</v>
      </c>
      <c r="F1564">
        <v>4</v>
      </c>
      <c r="G1564">
        <v>6</v>
      </c>
      <c r="H1564">
        <v>45.954035733029087</v>
      </c>
      <c r="I1564" s="2">
        <v>2.1695511341094971</v>
      </c>
      <c r="J1564" s="14" t="s">
        <v>17</v>
      </c>
      <c r="K1564" s="14" t="s">
        <v>17</v>
      </c>
      <c r="L1564" s="14">
        <v>5.27</v>
      </c>
      <c r="M1564" s="14">
        <v>9.4380000000000006</v>
      </c>
      <c r="N1564" s="14">
        <v>103.9436</v>
      </c>
      <c r="O1564" s="14">
        <v>605</v>
      </c>
      <c r="P1564" s="14">
        <v>8.8526499999999994E-2</v>
      </c>
      <c r="Q1564" s="14">
        <v>0.76650839999999998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49">
        <v>0.85972999999999999</v>
      </c>
      <c r="Y1564" s="14">
        <v>108</v>
      </c>
      <c r="Z1564" s="14" t="s">
        <v>17</v>
      </c>
      <c r="AA1564" s="14" t="s">
        <v>17</v>
      </c>
      <c r="AB1564" s="14" t="s">
        <v>17</v>
      </c>
      <c r="AC1564" s="14" t="s">
        <v>17</v>
      </c>
      <c r="AD1564" s="14">
        <f t="shared" si="0"/>
        <v>7.9604629629629626E-3</v>
      </c>
      <c r="AE1564" s="14" t="s">
        <v>17</v>
      </c>
    </row>
    <row r="1565" spans="1:31">
      <c r="A1565" t="s">
        <v>109</v>
      </c>
      <c r="B1565" t="s">
        <v>93</v>
      </c>
      <c r="C1565" s="216">
        <v>36077</v>
      </c>
      <c r="D1565" s="216">
        <v>36341</v>
      </c>
      <c r="E1565">
        <v>1999</v>
      </c>
      <c r="F1565">
        <v>4</v>
      </c>
      <c r="G1565">
        <v>7</v>
      </c>
      <c r="H1565">
        <v>57.009777432972051</v>
      </c>
      <c r="I1565" s="2">
        <v>2.6698286533355713</v>
      </c>
      <c r="J1565" s="14" t="s">
        <v>17</v>
      </c>
      <c r="K1565" s="14" t="s">
        <v>17</v>
      </c>
      <c r="L1565" s="14">
        <v>5.22</v>
      </c>
      <c r="M1565" s="14">
        <v>7.6609999999999996</v>
      </c>
      <c r="N1565" s="14">
        <v>84.427459999999996</v>
      </c>
      <c r="O1565" s="14">
        <v>551</v>
      </c>
      <c r="P1565" s="159">
        <v>9.0441510000000003E-2</v>
      </c>
      <c r="Q1565" s="14">
        <v>0.77060249999999997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50">
        <v>0.87983</v>
      </c>
      <c r="Y1565" s="14">
        <v>108</v>
      </c>
      <c r="Z1565" s="14" t="s">
        <v>17</v>
      </c>
      <c r="AA1565" s="14" t="s">
        <v>17</v>
      </c>
      <c r="AB1565" s="14" t="s">
        <v>17</v>
      </c>
      <c r="AC1565" s="14" t="s">
        <v>17</v>
      </c>
      <c r="AD1565" s="14">
        <f t="shared" si="0"/>
        <v>8.1465740740740734E-3</v>
      </c>
      <c r="AE1565" s="14" t="s">
        <v>17</v>
      </c>
    </row>
    <row r="1566" spans="1:31">
      <c r="A1566" t="s">
        <v>109</v>
      </c>
      <c r="B1566" t="s">
        <v>93</v>
      </c>
      <c r="C1566" s="216">
        <v>36077</v>
      </c>
      <c r="D1566" s="216">
        <v>36341</v>
      </c>
      <c r="E1566">
        <v>1999</v>
      </c>
      <c r="F1566">
        <v>4</v>
      </c>
      <c r="G1566">
        <v>8</v>
      </c>
      <c r="H1566">
        <v>43.073875121951218</v>
      </c>
      <c r="I1566" s="2">
        <v>2.1174135208129883</v>
      </c>
      <c r="J1566" s="14" t="s">
        <v>17</v>
      </c>
      <c r="K1566" s="14" t="s">
        <v>17</v>
      </c>
      <c r="L1566" s="14">
        <v>5.64</v>
      </c>
      <c r="M1566" s="14">
        <v>5.7030000000000003</v>
      </c>
      <c r="N1566" s="14">
        <v>39.819140000000004</v>
      </c>
      <c r="O1566" s="14">
        <v>585</v>
      </c>
      <c r="P1566" s="159">
        <v>8.6049210000000001E-2</v>
      </c>
      <c r="Q1566" s="14">
        <v>0.70359499999999997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Z1566" s="14" t="s">
        <v>17</v>
      </c>
      <c r="AA1566" s="14" t="s">
        <v>17</v>
      </c>
      <c r="AB1566" s="14" t="s">
        <v>17</v>
      </c>
      <c r="AC1566" s="14" t="s">
        <v>17</v>
      </c>
      <c r="AD1566" s="14" t="s">
        <v>17</v>
      </c>
      <c r="AE1566" s="14" t="s">
        <v>17</v>
      </c>
    </row>
    <row r="1567" spans="1:31">
      <c r="A1567" t="s">
        <v>109</v>
      </c>
      <c r="B1567" t="s">
        <v>93</v>
      </c>
      <c r="C1567" s="216">
        <v>36077</v>
      </c>
      <c r="D1567" s="216">
        <v>36341</v>
      </c>
      <c r="E1567">
        <v>1999</v>
      </c>
      <c r="F1567">
        <v>4</v>
      </c>
      <c r="G1567">
        <v>9</v>
      </c>
      <c r="H1567">
        <v>42.055409268292678</v>
      </c>
      <c r="I1567" s="2">
        <v>2.1404318809509277</v>
      </c>
      <c r="J1567" s="14" t="s">
        <v>17</v>
      </c>
      <c r="K1567" s="14" t="s">
        <v>17</v>
      </c>
      <c r="L1567" s="14">
        <v>5.69</v>
      </c>
      <c r="M1567" s="14">
        <v>6.26</v>
      </c>
      <c r="N1567" s="14">
        <v>66.666740000000004</v>
      </c>
      <c r="O1567" s="14">
        <v>519</v>
      </c>
      <c r="P1567" s="159">
        <v>9.5403639999999998E-2</v>
      </c>
      <c r="Q1567" s="14">
        <v>0.802145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Z1567" s="14" t="s">
        <v>17</v>
      </c>
      <c r="AA1567" s="14" t="s">
        <v>17</v>
      </c>
      <c r="AB1567" s="14" t="s">
        <v>17</v>
      </c>
      <c r="AC1567" s="14" t="s">
        <v>17</v>
      </c>
      <c r="AD1567" s="14" t="s">
        <v>17</v>
      </c>
      <c r="AE1567" s="14" t="s">
        <v>17</v>
      </c>
    </row>
    <row r="1568" spans="1:31">
      <c r="A1568" t="s">
        <v>109</v>
      </c>
      <c r="B1568" t="s">
        <v>93</v>
      </c>
      <c r="C1568" s="216">
        <v>36077</v>
      </c>
      <c r="D1568" s="216">
        <v>36341</v>
      </c>
      <c r="E1568">
        <v>1999</v>
      </c>
      <c r="F1568">
        <v>4</v>
      </c>
      <c r="G1568">
        <v>10</v>
      </c>
      <c r="H1568">
        <v>52.556556585365861</v>
      </c>
      <c r="I1568" s="2">
        <v>2.275970458984375</v>
      </c>
      <c r="J1568" s="14" t="s">
        <v>17</v>
      </c>
      <c r="K1568" s="14" t="s">
        <v>17</v>
      </c>
      <c r="L1568" s="14">
        <v>5.46</v>
      </c>
      <c r="M1568" s="14">
        <v>6.8090000000000002</v>
      </c>
      <c r="N1568" s="14">
        <v>108.48703999999999</v>
      </c>
      <c r="O1568" s="14">
        <v>585</v>
      </c>
      <c r="P1568" s="159">
        <v>8.5159090000000007E-2</v>
      </c>
      <c r="Q1568" s="14">
        <v>0.72637269999999998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Z1568" s="14" t="s">
        <v>17</v>
      </c>
      <c r="AA1568" s="14" t="s">
        <v>17</v>
      </c>
      <c r="AB1568" s="14" t="s">
        <v>17</v>
      </c>
      <c r="AC1568" s="14" t="s">
        <v>17</v>
      </c>
      <c r="AD1568" s="14" t="s">
        <v>17</v>
      </c>
      <c r="AE1568" s="14" t="s">
        <v>17</v>
      </c>
    </row>
    <row r="1569" spans="1:31">
      <c r="A1569" t="s">
        <v>109</v>
      </c>
      <c r="B1569" t="s">
        <v>93</v>
      </c>
      <c r="C1569" s="216">
        <v>36077</v>
      </c>
      <c r="D1569" s="216">
        <v>36341</v>
      </c>
      <c r="E1569">
        <v>1999</v>
      </c>
      <c r="F1569">
        <v>4</v>
      </c>
      <c r="G1569">
        <v>11</v>
      </c>
      <c r="H1569">
        <v>45.543189999999996</v>
      </c>
      <c r="I1569" s="2">
        <v>2.320683479309082</v>
      </c>
      <c r="J1569" s="14" t="s">
        <v>17</v>
      </c>
      <c r="K1569" s="14" t="s">
        <v>17</v>
      </c>
      <c r="L1569" s="14">
        <v>5.59</v>
      </c>
      <c r="M1569" s="14">
        <v>8.99</v>
      </c>
      <c r="N1569" s="14">
        <v>97.334960000000009</v>
      </c>
      <c r="O1569" s="14">
        <v>457</v>
      </c>
      <c r="P1569" s="159">
        <v>9.3944150000000004E-2</v>
      </c>
      <c r="Q1569" s="14">
        <v>0.81216520000000003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Z1569" s="14" t="s">
        <v>17</v>
      </c>
      <c r="AA1569" s="14" t="s">
        <v>17</v>
      </c>
      <c r="AB1569" s="14" t="s">
        <v>17</v>
      </c>
      <c r="AC1569" s="14" t="s">
        <v>17</v>
      </c>
      <c r="AD1569" s="14" t="s">
        <v>17</v>
      </c>
      <c r="AE1569" s="14" t="s">
        <v>17</v>
      </c>
    </row>
    <row r="1570" spans="1:31">
      <c r="A1570" t="s">
        <v>109</v>
      </c>
      <c r="B1570" t="s">
        <v>93</v>
      </c>
      <c r="C1570" s="216">
        <v>36077</v>
      </c>
      <c r="D1570" s="216">
        <v>36341</v>
      </c>
      <c r="E1570">
        <v>1999</v>
      </c>
      <c r="F1570">
        <v>4</v>
      </c>
      <c r="G1570">
        <v>12</v>
      </c>
      <c r="H1570">
        <v>45.047178536585371</v>
      </c>
      <c r="I1570" s="2">
        <v>2.259413480758667</v>
      </c>
      <c r="J1570" s="14" t="s">
        <v>17</v>
      </c>
      <c r="K1570" s="14" t="s">
        <v>17</v>
      </c>
      <c r="L1570" s="14">
        <v>5.48</v>
      </c>
      <c r="M1570" s="14">
        <v>12.398999999999999</v>
      </c>
      <c r="N1570" s="14">
        <v>79.884020000000007</v>
      </c>
      <c r="O1570" s="14">
        <v>428</v>
      </c>
      <c r="P1570" s="159">
        <v>8.2982680000000003E-2</v>
      </c>
      <c r="Q1570" s="14">
        <v>0.72970970000000002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Z1570" s="14" t="s">
        <v>17</v>
      </c>
      <c r="AA1570" s="14" t="s">
        <v>17</v>
      </c>
      <c r="AB1570" s="14" t="s">
        <v>17</v>
      </c>
      <c r="AC1570" s="14" t="s">
        <v>17</v>
      </c>
      <c r="AD1570" s="14" t="s">
        <v>17</v>
      </c>
      <c r="AE1570" s="14" t="s">
        <v>17</v>
      </c>
    </row>
    <row r="1571" spans="1:31">
      <c r="A1571" t="s">
        <v>109</v>
      </c>
      <c r="B1571" t="s">
        <v>93</v>
      </c>
      <c r="C1571" s="216">
        <v>36077</v>
      </c>
      <c r="D1571" s="216">
        <v>36341</v>
      </c>
      <c r="E1571">
        <v>1999</v>
      </c>
      <c r="F1571">
        <v>4</v>
      </c>
      <c r="G1571">
        <v>13</v>
      </c>
      <c r="H1571">
        <v>57.33983414634146</v>
      </c>
      <c r="I1571" s="2">
        <v>2.2874290943145752</v>
      </c>
      <c r="J1571" s="14" t="s">
        <v>17</v>
      </c>
      <c r="K1571" s="14" t="s">
        <v>17</v>
      </c>
      <c r="L1571" s="14">
        <v>5.18</v>
      </c>
      <c r="M1571" s="14">
        <v>11.8</v>
      </c>
      <c r="N1571" s="14">
        <v>120.25868000000001</v>
      </c>
      <c r="O1571" s="14">
        <v>607</v>
      </c>
      <c r="P1571" s="159">
        <v>8.8718939999999996E-2</v>
      </c>
      <c r="Q1571" s="14">
        <v>0.75334699999999999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Z1571" s="14" t="s">
        <v>17</v>
      </c>
      <c r="AA1571" s="14" t="s">
        <v>17</v>
      </c>
      <c r="AB1571" s="14" t="s">
        <v>17</v>
      </c>
      <c r="AC1571" s="14" t="s">
        <v>17</v>
      </c>
      <c r="AD1571" s="14" t="s">
        <v>17</v>
      </c>
      <c r="AE1571" s="14" t="s">
        <v>17</v>
      </c>
    </row>
    <row r="1572" spans="1:31">
      <c r="A1572" t="s">
        <v>109</v>
      </c>
      <c r="B1572" t="s">
        <v>93</v>
      </c>
      <c r="C1572" s="216">
        <v>36077</v>
      </c>
      <c r="D1572" s="216">
        <v>36341</v>
      </c>
      <c r="E1572">
        <v>1999</v>
      </c>
      <c r="F1572">
        <v>4</v>
      </c>
      <c r="G1572">
        <v>14</v>
      </c>
      <c r="H1572">
        <v>44.738539999999986</v>
      </c>
      <c r="I1572" s="2">
        <v>2.3042750358581543</v>
      </c>
      <c r="J1572" s="14" t="s">
        <v>17</v>
      </c>
      <c r="K1572" s="14" t="s">
        <v>17</v>
      </c>
      <c r="L1572" s="14">
        <v>5.73</v>
      </c>
      <c r="M1572" s="14">
        <v>6.3339999999999996</v>
      </c>
      <c r="N1572" s="14">
        <v>69.041719999999998</v>
      </c>
      <c r="O1572" s="14">
        <v>455</v>
      </c>
      <c r="P1572" s="159">
        <v>8.8652120000000001E-2</v>
      </c>
      <c r="Q1572" s="14">
        <v>0.74737050000000005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4" t="s">
        <v>17</v>
      </c>
      <c r="Y1572" s="14" t="s">
        <v>17</v>
      </c>
      <c r="Z1572" s="14" t="s">
        <v>17</v>
      </c>
      <c r="AA1572" s="14" t="s">
        <v>17</v>
      </c>
      <c r="AB1572" s="14" t="s">
        <v>17</v>
      </c>
      <c r="AC1572" s="14" t="s">
        <v>17</v>
      </c>
      <c r="AD1572" s="14" t="s">
        <v>17</v>
      </c>
      <c r="AE1572" s="14" t="s">
        <v>17</v>
      </c>
    </row>
    <row r="1573" spans="1:31">
      <c r="A1573" t="s">
        <v>109</v>
      </c>
      <c r="B1573" t="s">
        <v>94</v>
      </c>
      <c r="C1573" s="216">
        <v>36445</v>
      </c>
      <c r="D1573" s="216">
        <v>36690</v>
      </c>
      <c r="E1573">
        <v>2000</v>
      </c>
      <c r="F1573">
        <v>1</v>
      </c>
      <c r="G1573">
        <v>1</v>
      </c>
      <c r="H1573">
        <v>19.898302439024388</v>
      </c>
      <c r="I1573" s="3">
        <v>2.4515621662139893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51">
        <v>0.46301999999999999</v>
      </c>
      <c r="Y1573" s="14">
        <v>78</v>
      </c>
      <c r="Z1573" s="14" t="s">
        <v>17</v>
      </c>
      <c r="AA1573" s="14" t="s">
        <v>17</v>
      </c>
      <c r="AB1573" s="14" t="s">
        <v>17</v>
      </c>
      <c r="AC1573" s="14" t="s">
        <v>17</v>
      </c>
      <c r="AD1573" s="14">
        <f t="shared" si="0"/>
        <v>5.9361538461538462E-3</v>
      </c>
      <c r="AE1573" s="14" t="s">
        <v>17</v>
      </c>
    </row>
    <row r="1574" spans="1:31">
      <c r="A1574" t="s">
        <v>109</v>
      </c>
      <c r="B1574" t="s">
        <v>94</v>
      </c>
      <c r="C1574" s="216">
        <v>36445</v>
      </c>
      <c r="D1574" s="216">
        <v>36690</v>
      </c>
      <c r="E1574">
        <v>2000</v>
      </c>
      <c r="F1574">
        <v>1</v>
      </c>
      <c r="G1574">
        <v>2</v>
      </c>
      <c r="H1574">
        <v>19.009985365853659</v>
      </c>
      <c r="I1574" s="3">
        <v>2.4906442165374756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52">
        <v>0.42146</v>
      </c>
      <c r="Y1574" s="14">
        <v>78</v>
      </c>
      <c r="Z1574" s="14" t="s">
        <v>17</v>
      </c>
      <c r="AA1574" s="14" t="s">
        <v>17</v>
      </c>
      <c r="AB1574" s="14" t="s">
        <v>17</v>
      </c>
      <c r="AC1574" s="14" t="s">
        <v>17</v>
      </c>
      <c r="AD1574" s="14">
        <f t="shared" si="0"/>
        <v>5.4033333333333338E-3</v>
      </c>
      <c r="AE1574" s="14" t="s">
        <v>17</v>
      </c>
    </row>
    <row r="1575" spans="1:31">
      <c r="A1575" t="s">
        <v>109</v>
      </c>
      <c r="B1575" t="s">
        <v>94</v>
      </c>
      <c r="C1575" s="216">
        <v>36445</v>
      </c>
      <c r="D1575" s="216">
        <v>36690</v>
      </c>
      <c r="E1575">
        <v>2000</v>
      </c>
      <c r="F1575">
        <v>1</v>
      </c>
      <c r="G1575">
        <v>3</v>
      </c>
      <c r="H1575">
        <v>41.928565853658533</v>
      </c>
      <c r="I1575" s="3">
        <v>2.23380446434021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52">
        <v>0.81581000000000004</v>
      </c>
      <c r="Y1575" s="14">
        <v>78</v>
      </c>
      <c r="Z1575" s="14" t="s">
        <v>17</v>
      </c>
      <c r="AA1575" s="14" t="s">
        <v>17</v>
      </c>
      <c r="AB1575" s="14" t="s">
        <v>17</v>
      </c>
      <c r="AC1575" s="14" t="s">
        <v>17</v>
      </c>
      <c r="AD1575" s="14">
        <f t="shared" si="0"/>
        <v>1.0459102564102565E-2</v>
      </c>
      <c r="AE1575" s="14" t="s">
        <v>17</v>
      </c>
    </row>
    <row r="1576" spans="1:31">
      <c r="A1576" t="s">
        <v>109</v>
      </c>
      <c r="B1576" t="s">
        <v>94</v>
      </c>
      <c r="C1576" s="216">
        <v>36445</v>
      </c>
      <c r="D1576" s="216">
        <v>36690</v>
      </c>
      <c r="E1576">
        <v>2000</v>
      </c>
      <c r="F1576">
        <v>1</v>
      </c>
      <c r="G1576">
        <v>4</v>
      </c>
      <c r="H1576">
        <v>30.558107317073169</v>
      </c>
      <c r="I1576" s="3">
        <v>2.2379496097564697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52">
        <v>0.64161000000000001</v>
      </c>
      <c r="Y1576" s="14">
        <v>78</v>
      </c>
      <c r="Z1576" s="14" t="s">
        <v>17</v>
      </c>
      <c r="AA1576" s="14" t="s">
        <v>17</v>
      </c>
      <c r="AB1576" s="14" t="s">
        <v>17</v>
      </c>
      <c r="AC1576" s="14" t="s">
        <v>17</v>
      </c>
      <c r="AD1576" s="14">
        <f t="shared" si="0"/>
        <v>8.2257692307692309E-3</v>
      </c>
      <c r="AE1576" s="14" t="s">
        <v>17</v>
      </c>
    </row>
    <row r="1577" spans="1:31">
      <c r="A1577" t="s">
        <v>109</v>
      </c>
      <c r="B1577" t="s">
        <v>94</v>
      </c>
      <c r="C1577" s="216">
        <v>36445</v>
      </c>
      <c r="D1577" s="216">
        <v>36690</v>
      </c>
      <c r="E1577">
        <v>2000</v>
      </c>
      <c r="F1577">
        <v>1</v>
      </c>
      <c r="G1577">
        <v>5</v>
      </c>
      <c r="H1577">
        <v>39.441278048780489</v>
      </c>
      <c r="I1577" s="3">
        <v>2.3429486751556396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52">
        <v>0.80081000000000002</v>
      </c>
      <c r="Y1577" s="14">
        <v>78</v>
      </c>
      <c r="Z1577" s="14" t="s">
        <v>17</v>
      </c>
      <c r="AA1577" s="14" t="s">
        <v>17</v>
      </c>
      <c r="AB1577" s="14" t="s">
        <v>17</v>
      </c>
      <c r="AC1577" s="14" t="s">
        <v>17</v>
      </c>
      <c r="AD1577" s="14">
        <f t="shared" si="0"/>
        <v>1.0266794871794872E-2</v>
      </c>
      <c r="AE1577" s="14" t="s">
        <v>17</v>
      </c>
    </row>
    <row r="1578" spans="1:31">
      <c r="A1578" t="s">
        <v>109</v>
      </c>
      <c r="B1578" t="s">
        <v>94</v>
      </c>
      <c r="C1578" s="216">
        <v>36445</v>
      </c>
      <c r="D1578" s="216">
        <v>36690</v>
      </c>
      <c r="E1578">
        <v>2000</v>
      </c>
      <c r="F1578">
        <v>1</v>
      </c>
      <c r="G1578">
        <v>6</v>
      </c>
      <c r="H1578">
        <v>45.304170731707316</v>
      </c>
      <c r="I1578" s="3">
        <v>2.3071639537811279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52">
        <v>0.83164000000000005</v>
      </c>
      <c r="Y1578" s="14">
        <v>78</v>
      </c>
      <c r="Z1578" s="14" t="s">
        <v>17</v>
      </c>
      <c r="AA1578" s="14" t="s">
        <v>17</v>
      </c>
      <c r="AB1578" s="14" t="s">
        <v>17</v>
      </c>
      <c r="AC1578" s="14" t="s">
        <v>17</v>
      </c>
      <c r="AD1578" s="14">
        <f t="shared" si="0"/>
        <v>1.0662051282051282E-2</v>
      </c>
      <c r="AE1578" s="14" t="s">
        <v>17</v>
      </c>
    </row>
    <row r="1579" spans="1:31">
      <c r="A1579" t="s">
        <v>109</v>
      </c>
      <c r="B1579" t="s">
        <v>94</v>
      </c>
      <c r="C1579" s="216">
        <v>36445</v>
      </c>
      <c r="D1579" s="216">
        <v>36690</v>
      </c>
      <c r="E1579">
        <v>2000</v>
      </c>
      <c r="F1579">
        <v>1</v>
      </c>
      <c r="G1579">
        <v>7</v>
      </c>
      <c r="H1579">
        <v>42.994546341463405</v>
      </c>
      <c r="I1579" s="3">
        <v>2.492811918258667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52">
        <v>0.87736999999999998</v>
      </c>
      <c r="Y1579" s="14">
        <v>78</v>
      </c>
      <c r="Z1579" s="14" t="s">
        <v>17</v>
      </c>
      <c r="AA1579" s="14" t="s">
        <v>17</v>
      </c>
      <c r="AB1579" s="14" t="s">
        <v>17</v>
      </c>
      <c r="AC1579" s="14" t="s">
        <v>17</v>
      </c>
      <c r="AD1579" s="14">
        <f t="shared" si="0"/>
        <v>1.1248333333333332E-2</v>
      </c>
      <c r="AE1579" s="14" t="s">
        <v>17</v>
      </c>
    </row>
    <row r="1580" spans="1:31">
      <c r="A1580" t="s">
        <v>109</v>
      </c>
      <c r="B1580" t="s">
        <v>94</v>
      </c>
      <c r="C1580" s="216">
        <v>36445</v>
      </c>
      <c r="D1580" s="216">
        <v>36690</v>
      </c>
      <c r="E1580">
        <v>2000</v>
      </c>
      <c r="F1580">
        <v>1</v>
      </c>
      <c r="G1580">
        <v>8</v>
      </c>
      <c r="H1580">
        <v>25.405868292682921</v>
      </c>
      <c r="I1580" s="3">
        <v>2.2814347743988037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Z1580" s="14" t="s">
        <v>17</v>
      </c>
      <c r="AA1580" s="14" t="s">
        <v>17</v>
      </c>
      <c r="AB1580" s="14" t="s">
        <v>17</v>
      </c>
      <c r="AC1580" s="14" t="s">
        <v>17</v>
      </c>
      <c r="AD1580" s="14" t="s">
        <v>17</v>
      </c>
      <c r="AE1580" s="14" t="s">
        <v>17</v>
      </c>
    </row>
    <row r="1581" spans="1:31">
      <c r="A1581" t="s">
        <v>109</v>
      </c>
      <c r="B1581" t="s">
        <v>94</v>
      </c>
      <c r="C1581" s="216">
        <v>36445</v>
      </c>
      <c r="D1581" s="216">
        <v>36690</v>
      </c>
      <c r="E1581">
        <v>2000</v>
      </c>
      <c r="F1581">
        <v>1</v>
      </c>
      <c r="G1581">
        <v>9</v>
      </c>
      <c r="H1581">
        <v>39.796604878048775</v>
      </c>
      <c r="I1581" s="3">
        <v>2.3987574577331543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Z1581" s="14" t="s">
        <v>17</v>
      </c>
      <c r="AA1581" s="14" t="s">
        <v>17</v>
      </c>
      <c r="AB1581" s="14" t="s">
        <v>17</v>
      </c>
      <c r="AC1581" s="14" t="s">
        <v>17</v>
      </c>
      <c r="AD1581" s="14" t="s">
        <v>17</v>
      </c>
      <c r="AE1581" s="14" t="s">
        <v>17</v>
      </c>
    </row>
    <row r="1582" spans="1:31">
      <c r="A1582" t="s">
        <v>109</v>
      </c>
      <c r="B1582" t="s">
        <v>94</v>
      </c>
      <c r="C1582" s="216">
        <v>36445</v>
      </c>
      <c r="D1582" s="216">
        <v>36690</v>
      </c>
      <c r="E1582">
        <v>2000</v>
      </c>
      <c r="F1582">
        <v>1</v>
      </c>
      <c r="G1582">
        <v>10</v>
      </c>
      <c r="H1582">
        <v>41.21791219512194</v>
      </c>
      <c r="I1582" s="3">
        <v>2.3722727298736572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Z1582" s="14" t="s">
        <v>17</v>
      </c>
      <c r="AA1582" s="14" t="s">
        <v>17</v>
      </c>
      <c r="AB1582" s="14" t="s">
        <v>17</v>
      </c>
      <c r="AC1582" s="14" t="s">
        <v>17</v>
      </c>
      <c r="AD1582" s="14" t="s">
        <v>17</v>
      </c>
      <c r="AE1582" s="14" t="s">
        <v>17</v>
      </c>
    </row>
    <row r="1583" spans="1:31">
      <c r="A1583" t="s">
        <v>109</v>
      </c>
      <c r="B1583" t="s">
        <v>94</v>
      </c>
      <c r="C1583" s="216">
        <v>36445</v>
      </c>
      <c r="D1583" s="216">
        <v>36690</v>
      </c>
      <c r="E1583">
        <v>2000</v>
      </c>
      <c r="F1583">
        <v>1</v>
      </c>
      <c r="G1583">
        <v>11</v>
      </c>
      <c r="H1583">
        <v>44.948843902439016</v>
      </c>
      <c r="I1583" s="3">
        <v>2.445462703704834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Z1583" s="14" t="s">
        <v>17</v>
      </c>
      <c r="AA1583" s="14" t="s">
        <v>17</v>
      </c>
      <c r="AB1583" s="14" t="s">
        <v>17</v>
      </c>
      <c r="AC1583" s="14" t="s">
        <v>17</v>
      </c>
      <c r="AD1583" s="14" t="s">
        <v>17</v>
      </c>
      <c r="AE1583" s="14" t="s">
        <v>17</v>
      </c>
    </row>
    <row r="1584" spans="1:31">
      <c r="A1584" t="s">
        <v>109</v>
      </c>
      <c r="B1584" t="s">
        <v>94</v>
      </c>
      <c r="C1584" s="216">
        <v>36445</v>
      </c>
      <c r="D1584" s="216">
        <v>36690</v>
      </c>
      <c r="E1584">
        <v>2000</v>
      </c>
      <c r="F1584">
        <v>1</v>
      </c>
      <c r="G1584">
        <v>12</v>
      </c>
      <c r="H1584">
        <v>43.172209756097566</v>
      </c>
      <c r="I1584" s="3">
        <v>2.4000935554504395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Z1584" s="14" t="s">
        <v>17</v>
      </c>
      <c r="AA1584" s="14" t="s">
        <v>17</v>
      </c>
      <c r="AB1584" s="14" t="s">
        <v>17</v>
      </c>
      <c r="AC1584" s="14" t="s">
        <v>17</v>
      </c>
      <c r="AD1584" s="14" t="s">
        <v>17</v>
      </c>
      <c r="AE1584" s="14" t="s">
        <v>17</v>
      </c>
    </row>
    <row r="1585" spans="1:31">
      <c r="A1585" t="s">
        <v>109</v>
      </c>
      <c r="B1585" t="s">
        <v>94</v>
      </c>
      <c r="C1585" s="216">
        <v>36445</v>
      </c>
      <c r="D1585" s="216">
        <v>36690</v>
      </c>
      <c r="E1585">
        <v>2000</v>
      </c>
      <c r="F1585">
        <v>1</v>
      </c>
      <c r="G1585">
        <v>13</v>
      </c>
      <c r="H1585">
        <v>44.59351707317073</v>
      </c>
      <c r="I1585" s="3">
        <v>2.7098264694213867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Z1585" s="14" t="s">
        <v>17</v>
      </c>
      <c r="AA1585" s="14" t="s">
        <v>17</v>
      </c>
      <c r="AB1585" s="14" t="s">
        <v>17</v>
      </c>
      <c r="AC1585" s="14" t="s">
        <v>17</v>
      </c>
      <c r="AD1585" s="14" t="s">
        <v>17</v>
      </c>
      <c r="AE1585" s="14" t="s">
        <v>17</v>
      </c>
    </row>
    <row r="1586" spans="1:31">
      <c r="A1586" t="s">
        <v>109</v>
      </c>
      <c r="B1586" t="s">
        <v>94</v>
      </c>
      <c r="C1586" s="216">
        <v>36445</v>
      </c>
      <c r="D1586" s="216">
        <v>36690</v>
      </c>
      <c r="E1586">
        <v>2000</v>
      </c>
      <c r="F1586">
        <v>1</v>
      </c>
      <c r="G1586">
        <v>14</v>
      </c>
      <c r="H1586">
        <v>35.177356097560974</v>
      </c>
      <c r="I1586" s="3">
        <v>2.4341855049133301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4" t="s">
        <v>17</v>
      </c>
      <c r="Y1586" s="14" t="s">
        <v>17</v>
      </c>
      <c r="Z1586" s="14" t="s">
        <v>17</v>
      </c>
      <c r="AA1586" s="14" t="s">
        <v>17</v>
      </c>
      <c r="AB1586" s="14" t="s">
        <v>17</v>
      </c>
      <c r="AC1586" s="14" t="s">
        <v>17</v>
      </c>
      <c r="AD1586" s="14" t="s">
        <v>17</v>
      </c>
      <c r="AE1586" s="14" t="s">
        <v>17</v>
      </c>
    </row>
    <row r="1587" spans="1:31">
      <c r="A1587" t="s">
        <v>109</v>
      </c>
      <c r="B1587" t="s">
        <v>94</v>
      </c>
      <c r="C1587" s="216">
        <v>36445</v>
      </c>
      <c r="D1587" s="216">
        <v>36690</v>
      </c>
      <c r="E1587">
        <v>2000</v>
      </c>
      <c r="F1587">
        <v>2</v>
      </c>
      <c r="G1587">
        <v>1</v>
      </c>
      <c r="H1587">
        <v>15.456717073170731</v>
      </c>
      <c r="I1587" s="3">
        <v>2.4175541400909424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52">
        <v>0.45107000000000003</v>
      </c>
      <c r="Y1587" s="14">
        <v>78</v>
      </c>
      <c r="Z1587" s="14" t="s">
        <v>17</v>
      </c>
      <c r="AA1587" s="14" t="s">
        <v>17</v>
      </c>
      <c r="AB1587" s="14" t="s">
        <v>17</v>
      </c>
      <c r="AC1587" s="14" t="s">
        <v>17</v>
      </c>
      <c r="AD1587" s="14">
        <f t="shared" ref="AD1587:AD1645" si="1">X1587/Y1587</f>
        <v>5.7829487179487183E-3</v>
      </c>
      <c r="AE1587" s="14" t="s">
        <v>17</v>
      </c>
    </row>
    <row r="1588" spans="1:31">
      <c r="A1588" t="s">
        <v>109</v>
      </c>
      <c r="B1588" t="s">
        <v>94</v>
      </c>
      <c r="C1588" s="216">
        <v>36445</v>
      </c>
      <c r="D1588" s="216">
        <v>36690</v>
      </c>
      <c r="E1588">
        <v>2000</v>
      </c>
      <c r="F1588">
        <v>2</v>
      </c>
      <c r="G1588">
        <v>2</v>
      </c>
      <c r="H1588">
        <v>23.096243902439024</v>
      </c>
      <c r="I1588" s="3">
        <v>2.3812661170959473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52">
        <v>0.54300000000000004</v>
      </c>
      <c r="Y1588" s="14">
        <v>78</v>
      </c>
      <c r="Z1588" s="14" t="s">
        <v>17</v>
      </c>
      <c r="AA1588" s="14" t="s">
        <v>17</v>
      </c>
      <c r="AB1588" s="14" t="s">
        <v>17</v>
      </c>
      <c r="AC1588" s="14" t="s">
        <v>17</v>
      </c>
      <c r="AD1588" s="14">
        <f t="shared" si="1"/>
        <v>6.9615384615384617E-3</v>
      </c>
      <c r="AE1588" s="14" t="s">
        <v>17</v>
      </c>
    </row>
    <row r="1589" spans="1:31">
      <c r="A1589" t="s">
        <v>109</v>
      </c>
      <c r="B1589" t="s">
        <v>94</v>
      </c>
      <c r="C1589" s="216">
        <v>36445</v>
      </c>
      <c r="D1589" s="216">
        <v>36690</v>
      </c>
      <c r="E1589">
        <v>2000</v>
      </c>
      <c r="F1589">
        <v>2</v>
      </c>
      <c r="G1589">
        <v>3</v>
      </c>
      <c r="H1589">
        <v>25.938858536585364</v>
      </c>
      <c r="I1589" s="3">
        <v>2.327160120010376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52">
        <v>0.69713000000000003</v>
      </c>
      <c r="Y1589" s="14">
        <v>78</v>
      </c>
      <c r="Z1589" s="14" t="s">
        <v>17</v>
      </c>
      <c r="AA1589" s="14" t="s">
        <v>17</v>
      </c>
      <c r="AB1589" s="14" t="s">
        <v>17</v>
      </c>
      <c r="AC1589" s="14" t="s">
        <v>17</v>
      </c>
      <c r="AD1589" s="14">
        <f t="shared" si="1"/>
        <v>8.9375641025641033E-3</v>
      </c>
      <c r="AE1589" s="14" t="s">
        <v>17</v>
      </c>
    </row>
    <row r="1590" spans="1:31">
      <c r="A1590" t="s">
        <v>109</v>
      </c>
      <c r="B1590" t="s">
        <v>94</v>
      </c>
      <c r="C1590" s="216">
        <v>36445</v>
      </c>
      <c r="D1590" s="216">
        <v>36690</v>
      </c>
      <c r="E1590">
        <v>2000</v>
      </c>
      <c r="F1590">
        <v>2</v>
      </c>
      <c r="G1590">
        <v>4</v>
      </c>
      <c r="H1590">
        <v>36.243336585365846</v>
      </c>
      <c r="I1590" s="3">
        <v>2.3489339351654053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52">
        <v>0.71472000000000002</v>
      </c>
      <c r="Y1590" s="14">
        <v>78</v>
      </c>
      <c r="Z1590" s="14" t="s">
        <v>17</v>
      </c>
      <c r="AA1590" s="14" t="s">
        <v>17</v>
      </c>
      <c r="AB1590" s="14" t="s">
        <v>17</v>
      </c>
      <c r="AC1590" s="14" t="s">
        <v>17</v>
      </c>
      <c r="AD1590" s="14">
        <f t="shared" si="1"/>
        <v>9.1630769230769231E-3</v>
      </c>
      <c r="AE1590" s="14" t="s">
        <v>17</v>
      </c>
    </row>
    <row r="1591" spans="1:31">
      <c r="A1591" t="s">
        <v>109</v>
      </c>
      <c r="B1591" t="s">
        <v>94</v>
      </c>
      <c r="C1591" s="216">
        <v>36445</v>
      </c>
      <c r="D1591" s="216">
        <v>36690</v>
      </c>
      <c r="E1591">
        <v>2000</v>
      </c>
      <c r="F1591">
        <v>2</v>
      </c>
      <c r="G1591">
        <v>5</v>
      </c>
      <c r="H1591">
        <v>42.106229268292672</v>
      </c>
      <c r="I1591" s="3">
        <v>2.2695176601409912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52">
        <v>0.80618000000000001</v>
      </c>
      <c r="Y1591" s="14">
        <v>78</v>
      </c>
      <c r="Z1591" s="14" t="s">
        <v>17</v>
      </c>
      <c r="AA1591" s="14" t="s">
        <v>17</v>
      </c>
      <c r="AB1591" s="14" t="s">
        <v>17</v>
      </c>
      <c r="AC1591" s="14" t="s">
        <v>17</v>
      </c>
      <c r="AD1591" s="14">
        <f t="shared" si="1"/>
        <v>1.0335641025641025E-2</v>
      </c>
      <c r="AE1591" s="14" t="s">
        <v>17</v>
      </c>
    </row>
    <row r="1592" spans="1:31">
      <c r="A1592" t="s">
        <v>109</v>
      </c>
      <c r="B1592" t="s">
        <v>94</v>
      </c>
      <c r="C1592" s="216">
        <v>36445</v>
      </c>
      <c r="D1592" s="216">
        <v>36690</v>
      </c>
      <c r="E1592">
        <v>2000</v>
      </c>
      <c r="F1592">
        <v>2</v>
      </c>
      <c r="G1592">
        <v>6</v>
      </c>
      <c r="H1592">
        <v>49.035102439024392</v>
      </c>
      <c r="I1592" s="3">
        <v>2.3454420566558838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52">
        <v>0.88263000000000003</v>
      </c>
      <c r="Y1592" s="14">
        <v>78</v>
      </c>
      <c r="Z1592" s="14" t="s">
        <v>17</v>
      </c>
      <c r="AA1592" s="14" t="s">
        <v>17</v>
      </c>
      <c r="AB1592" s="14" t="s">
        <v>17</v>
      </c>
      <c r="AC1592" s="14" t="s">
        <v>17</v>
      </c>
      <c r="AD1592" s="14">
        <f t="shared" si="1"/>
        <v>1.1315769230769232E-2</v>
      </c>
      <c r="AE1592" s="14" t="s">
        <v>17</v>
      </c>
    </row>
    <row r="1593" spans="1:31">
      <c r="A1593" t="s">
        <v>109</v>
      </c>
      <c r="B1593" t="s">
        <v>94</v>
      </c>
      <c r="C1593" s="216">
        <v>36445</v>
      </c>
      <c r="D1593" s="216">
        <v>36690</v>
      </c>
      <c r="E1593">
        <v>2000</v>
      </c>
      <c r="F1593">
        <v>2</v>
      </c>
      <c r="G1593">
        <v>7</v>
      </c>
      <c r="H1593">
        <v>39.441278048780489</v>
      </c>
      <c r="I1593" s="3">
        <v>2.4104948043823242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52">
        <v>0.88575000000000004</v>
      </c>
      <c r="Y1593" s="14">
        <v>78</v>
      </c>
      <c r="Z1593" s="14" t="s">
        <v>17</v>
      </c>
      <c r="AA1593" s="14" t="s">
        <v>17</v>
      </c>
      <c r="AB1593" s="14" t="s">
        <v>17</v>
      </c>
      <c r="AC1593" s="14" t="s">
        <v>17</v>
      </c>
      <c r="AD1593" s="14">
        <f t="shared" si="1"/>
        <v>1.1355769230769232E-2</v>
      </c>
      <c r="AE1593" s="14" t="s">
        <v>17</v>
      </c>
    </row>
    <row r="1594" spans="1:31">
      <c r="A1594" t="s">
        <v>109</v>
      </c>
      <c r="B1594" t="s">
        <v>94</v>
      </c>
      <c r="C1594" s="216">
        <v>36445</v>
      </c>
      <c r="D1594" s="216">
        <v>36690</v>
      </c>
      <c r="E1594">
        <v>2000</v>
      </c>
      <c r="F1594">
        <v>2</v>
      </c>
      <c r="G1594">
        <v>8</v>
      </c>
      <c r="H1594">
        <v>30.025117073170726</v>
      </c>
      <c r="I1594" s="3">
        <v>2.2872538566589355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Z1594" s="14" t="s">
        <v>17</v>
      </c>
      <c r="AA1594" s="14" t="s">
        <v>17</v>
      </c>
      <c r="AB1594" s="14" t="s">
        <v>17</v>
      </c>
      <c r="AC1594" s="14" t="s">
        <v>17</v>
      </c>
      <c r="AD1594" s="14" t="s">
        <v>17</v>
      </c>
      <c r="AE1594" s="14" t="s">
        <v>17</v>
      </c>
    </row>
    <row r="1595" spans="1:31">
      <c r="A1595" t="s">
        <v>109</v>
      </c>
      <c r="B1595" t="s">
        <v>94</v>
      </c>
      <c r="C1595" s="216">
        <v>36445</v>
      </c>
      <c r="D1595" s="216">
        <v>36690</v>
      </c>
      <c r="E1595">
        <v>2000</v>
      </c>
      <c r="F1595">
        <v>2</v>
      </c>
      <c r="G1595">
        <v>9</v>
      </c>
      <c r="H1595">
        <v>45.837160975609748</v>
      </c>
      <c r="I1595" s="3">
        <v>2.3815879821777344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Z1595" s="14" t="s">
        <v>17</v>
      </c>
      <c r="AA1595" s="14" t="s">
        <v>17</v>
      </c>
      <c r="AB1595" s="14" t="s">
        <v>17</v>
      </c>
      <c r="AC1595" s="14" t="s">
        <v>17</v>
      </c>
      <c r="AD1595" s="14" t="s">
        <v>17</v>
      </c>
      <c r="AE1595" s="14" t="s">
        <v>17</v>
      </c>
    </row>
    <row r="1596" spans="1:31">
      <c r="A1596" t="s">
        <v>109</v>
      </c>
      <c r="B1596" t="s">
        <v>94</v>
      </c>
      <c r="C1596" s="216">
        <v>36445</v>
      </c>
      <c r="D1596" s="216">
        <v>36690</v>
      </c>
      <c r="E1596">
        <v>2000</v>
      </c>
      <c r="F1596">
        <v>2</v>
      </c>
      <c r="G1596">
        <v>10</v>
      </c>
      <c r="H1596">
        <v>42.816882926829265</v>
      </c>
      <c r="I1596" s="3">
        <v>2.2973809242248535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Z1596" s="14" t="s">
        <v>17</v>
      </c>
      <c r="AA1596" s="14" t="s">
        <v>17</v>
      </c>
      <c r="AB1596" s="14" t="s">
        <v>17</v>
      </c>
      <c r="AC1596" s="14" t="s">
        <v>17</v>
      </c>
      <c r="AD1596" s="14" t="s">
        <v>17</v>
      </c>
      <c r="AE1596" s="14" t="s">
        <v>17</v>
      </c>
    </row>
    <row r="1597" spans="1:31">
      <c r="A1597" t="s">
        <v>109</v>
      </c>
      <c r="B1597" t="s">
        <v>94</v>
      </c>
      <c r="C1597" s="216">
        <v>36445</v>
      </c>
      <c r="D1597" s="216">
        <v>36690</v>
      </c>
      <c r="E1597">
        <v>2000</v>
      </c>
      <c r="F1597">
        <v>2</v>
      </c>
      <c r="G1597">
        <v>11</v>
      </c>
      <c r="H1597">
        <v>38.908287804878043</v>
      </c>
      <c r="I1597" s="3">
        <v>2.3805446624755859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Z1597" s="14" t="s">
        <v>17</v>
      </c>
      <c r="AA1597" s="14" t="s">
        <v>17</v>
      </c>
      <c r="AB1597" s="14" t="s">
        <v>17</v>
      </c>
      <c r="AC1597" s="14" t="s">
        <v>17</v>
      </c>
      <c r="AD1597" s="14" t="s">
        <v>17</v>
      </c>
      <c r="AE1597" s="14" t="s">
        <v>17</v>
      </c>
    </row>
    <row r="1598" spans="1:31">
      <c r="A1598" t="s">
        <v>109</v>
      </c>
      <c r="B1598" t="s">
        <v>94</v>
      </c>
      <c r="C1598" s="216">
        <v>36445</v>
      </c>
      <c r="D1598" s="216">
        <v>36690</v>
      </c>
      <c r="E1598">
        <v>2000</v>
      </c>
      <c r="F1598">
        <v>2</v>
      </c>
      <c r="G1598">
        <v>12</v>
      </c>
      <c r="H1598">
        <v>46.370151219512195</v>
      </c>
      <c r="I1598" s="3">
        <v>2.3202955722808838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Z1598" s="14" t="s">
        <v>17</v>
      </c>
      <c r="AA1598" s="14" t="s">
        <v>17</v>
      </c>
      <c r="AB1598" s="14" t="s">
        <v>17</v>
      </c>
      <c r="AC1598" s="14" t="s">
        <v>17</v>
      </c>
      <c r="AD1598" s="14" t="s">
        <v>17</v>
      </c>
      <c r="AE1598" s="14" t="s">
        <v>17</v>
      </c>
    </row>
    <row r="1599" spans="1:31">
      <c r="A1599" t="s">
        <v>109</v>
      </c>
      <c r="B1599" t="s">
        <v>94</v>
      </c>
      <c r="C1599" s="216">
        <v>36445</v>
      </c>
      <c r="D1599" s="216">
        <v>36690</v>
      </c>
      <c r="E1599">
        <v>2000</v>
      </c>
      <c r="F1599">
        <v>2</v>
      </c>
      <c r="G1599">
        <v>13</v>
      </c>
      <c r="H1599">
        <v>33.045395121951216</v>
      </c>
      <c r="I1599" s="3">
        <v>2.4919323921203613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Z1599" s="14" t="s">
        <v>17</v>
      </c>
      <c r="AA1599" s="14" t="s">
        <v>17</v>
      </c>
      <c r="AB1599" s="14" t="s">
        <v>17</v>
      </c>
      <c r="AC1599" s="14" t="s">
        <v>17</v>
      </c>
      <c r="AD1599" s="14" t="s">
        <v>17</v>
      </c>
      <c r="AE1599" s="14" t="s">
        <v>17</v>
      </c>
    </row>
    <row r="1600" spans="1:31">
      <c r="A1600" t="s">
        <v>109</v>
      </c>
      <c r="B1600" t="s">
        <v>94</v>
      </c>
      <c r="C1600" s="216">
        <v>36445</v>
      </c>
      <c r="D1600" s="216">
        <v>36690</v>
      </c>
      <c r="E1600">
        <v>2000</v>
      </c>
      <c r="F1600">
        <v>2</v>
      </c>
      <c r="G1600">
        <v>14</v>
      </c>
      <c r="H1600">
        <v>45.304170731707316</v>
      </c>
      <c r="I1600" s="3">
        <v>2.4630081653594971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4" t="s">
        <v>17</v>
      </c>
      <c r="Y1600" s="14" t="s">
        <v>17</v>
      </c>
      <c r="Z1600" s="14" t="s">
        <v>17</v>
      </c>
      <c r="AA1600" s="14" t="s">
        <v>17</v>
      </c>
      <c r="AB1600" s="14" t="s">
        <v>17</v>
      </c>
      <c r="AC1600" s="14" t="s">
        <v>17</v>
      </c>
      <c r="AD1600" s="14" t="s">
        <v>17</v>
      </c>
      <c r="AE1600" s="14" t="s">
        <v>17</v>
      </c>
    </row>
    <row r="1601" spans="1:31">
      <c r="A1601" t="s">
        <v>109</v>
      </c>
      <c r="B1601" t="s">
        <v>94</v>
      </c>
      <c r="C1601" s="216">
        <v>36445</v>
      </c>
      <c r="D1601" s="216">
        <v>36690</v>
      </c>
      <c r="E1601">
        <v>2000</v>
      </c>
      <c r="F1601">
        <v>3</v>
      </c>
      <c r="G1601">
        <v>1</v>
      </c>
      <c r="H1601">
        <v>22.207926829268292</v>
      </c>
      <c r="I1601" s="3">
        <v>2.449451208114624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52">
        <v>0.49324000000000001</v>
      </c>
      <c r="Y1601" s="14">
        <v>78</v>
      </c>
      <c r="Z1601" s="14" t="s">
        <v>17</v>
      </c>
      <c r="AA1601" s="14" t="s">
        <v>17</v>
      </c>
      <c r="AB1601" s="14" t="s">
        <v>17</v>
      </c>
      <c r="AC1601" s="14" t="s">
        <v>17</v>
      </c>
      <c r="AD1601" s="14">
        <f t="shared" si="1"/>
        <v>6.3235897435897437E-3</v>
      </c>
      <c r="AE1601" s="14" t="s">
        <v>17</v>
      </c>
    </row>
    <row r="1602" spans="1:31">
      <c r="A1602" t="s">
        <v>109</v>
      </c>
      <c r="B1602" t="s">
        <v>94</v>
      </c>
      <c r="C1602" s="216">
        <v>36445</v>
      </c>
      <c r="D1602" s="216">
        <v>36690</v>
      </c>
      <c r="E1602">
        <v>2000</v>
      </c>
      <c r="F1602">
        <v>3</v>
      </c>
      <c r="G1602">
        <v>2</v>
      </c>
      <c r="H1602">
        <v>21.497273170731702</v>
      </c>
      <c r="I1602" s="3">
        <v>2.4038221836090088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52">
        <v>0.57167999999999997</v>
      </c>
      <c r="Y1602" s="14">
        <v>78</v>
      </c>
      <c r="Z1602" s="14" t="s">
        <v>17</v>
      </c>
      <c r="AA1602" s="14" t="s">
        <v>17</v>
      </c>
      <c r="AB1602" s="14" t="s">
        <v>17</v>
      </c>
      <c r="AC1602" s="14" t="s">
        <v>17</v>
      </c>
      <c r="AD1602" s="14">
        <f t="shared" si="1"/>
        <v>7.3292307692307684E-3</v>
      </c>
      <c r="AE1602" s="14" t="s">
        <v>17</v>
      </c>
    </row>
    <row r="1603" spans="1:31">
      <c r="A1603" t="s">
        <v>109</v>
      </c>
      <c r="B1603" t="s">
        <v>94</v>
      </c>
      <c r="C1603" s="216">
        <v>36445</v>
      </c>
      <c r="D1603" s="216">
        <v>36690</v>
      </c>
      <c r="E1603">
        <v>2000</v>
      </c>
      <c r="F1603">
        <v>3</v>
      </c>
      <c r="G1603">
        <v>3</v>
      </c>
      <c r="H1603">
        <v>30.202780487804876</v>
      </c>
      <c r="I1603" s="3">
        <v>2.5412957668304443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52">
        <v>0.69825999999999999</v>
      </c>
      <c r="Y1603" s="14">
        <v>78</v>
      </c>
      <c r="Z1603" s="14" t="s">
        <v>17</v>
      </c>
      <c r="AA1603" s="14" t="s">
        <v>17</v>
      </c>
      <c r="AB1603" s="14" t="s">
        <v>17</v>
      </c>
      <c r="AC1603" s="14" t="s">
        <v>17</v>
      </c>
      <c r="AD1603" s="14">
        <f t="shared" si="1"/>
        <v>8.9520512820512824E-3</v>
      </c>
      <c r="AE1603" s="14" t="s">
        <v>17</v>
      </c>
    </row>
    <row r="1604" spans="1:31">
      <c r="A1604" t="s">
        <v>109</v>
      </c>
      <c r="B1604" t="s">
        <v>94</v>
      </c>
      <c r="C1604" s="216">
        <v>36445</v>
      </c>
      <c r="D1604" s="216">
        <v>36690</v>
      </c>
      <c r="E1604">
        <v>2000</v>
      </c>
      <c r="F1604">
        <v>3</v>
      </c>
      <c r="G1604">
        <v>4</v>
      </c>
      <c r="H1604">
        <v>37.309317073170732</v>
      </c>
      <c r="I1604" s="3">
        <v>2.2172200679779053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52">
        <v>0.76922999999999997</v>
      </c>
      <c r="Y1604" s="14">
        <v>78</v>
      </c>
      <c r="Z1604" s="14" t="s">
        <v>17</v>
      </c>
      <c r="AA1604" s="14" t="s">
        <v>17</v>
      </c>
      <c r="AB1604" s="14" t="s">
        <v>17</v>
      </c>
      <c r="AC1604" s="14" t="s">
        <v>17</v>
      </c>
      <c r="AD1604" s="14">
        <f t="shared" si="1"/>
        <v>9.8619230769230772E-3</v>
      </c>
      <c r="AE1604" s="14" t="s">
        <v>17</v>
      </c>
    </row>
    <row r="1605" spans="1:31">
      <c r="A1605" t="s">
        <v>109</v>
      </c>
      <c r="B1605" t="s">
        <v>94</v>
      </c>
      <c r="C1605" s="216">
        <v>36445</v>
      </c>
      <c r="D1605" s="216">
        <v>36690</v>
      </c>
      <c r="E1605">
        <v>2000</v>
      </c>
      <c r="F1605">
        <v>3</v>
      </c>
      <c r="G1605">
        <v>5</v>
      </c>
      <c r="H1605">
        <v>37.486980487804878</v>
      </c>
      <c r="I1605" s="3">
        <v>2.3829505443572998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52">
        <v>0.86660000000000004</v>
      </c>
      <c r="Y1605" s="14">
        <v>78</v>
      </c>
      <c r="Z1605" s="14" t="s">
        <v>17</v>
      </c>
      <c r="AA1605" s="14" t="s">
        <v>17</v>
      </c>
      <c r="AB1605" s="14" t="s">
        <v>17</v>
      </c>
      <c r="AC1605" s="14" t="s">
        <v>17</v>
      </c>
      <c r="AD1605" s="14">
        <f t="shared" si="1"/>
        <v>1.1110256410256411E-2</v>
      </c>
      <c r="AE1605" s="14" t="s">
        <v>17</v>
      </c>
    </row>
    <row r="1606" spans="1:31">
      <c r="A1606" t="s">
        <v>109</v>
      </c>
      <c r="B1606" t="s">
        <v>94</v>
      </c>
      <c r="C1606" s="216">
        <v>36445</v>
      </c>
      <c r="D1606" s="216">
        <v>36690</v>
      </c>
      <c r="E1606">
        <v>2000</v>
      </c>
      <c r="F1606">
        <v>3</v>
      </c>
      <c r="G1606">
        <v>6</v>
      </c>
      <c r="H1606">
        <v>54.542668292682926</v>
      </c>
      <c r="I1606" s="3">
        <v>2.5086183547973633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52">
        <v>0.83277999999999996</v>
      </c>
      <c r="Y1606" s="14">
        <v>78</v>
      </c>
      <c r="Z1606" s="14" t="s">
        <v>17</v>
      </c>
      <c r="AA1606" s="14" t="s">
        <v>17</v>
      </c>
      <c r="AB1606" s="14" t="s">
        <v>17</v>
      </c>
      <c r="AC1606" s="14" t="s">
        <v>17</v>
      </c>
      <c r="AD1606" s="14">
        <f t="shared" si="1"/>
        <v>1.0676666666666666E-2</v>
      </c>
      <c r="AE1606" s="14" t="s">
        <v>17</v>
      </c>
    </row>
    <row r="1607" spans="1:31">
      <c r="A1607" t="s">
        <v>109</v>
      </c>
      <c r="B1607" t="s">
        <v>94</v>
      </c>
      <c r="C1607" s="216">
        <v>36445</v>
      </c>
      <c r="D1607" s="216">
        <v>36690</v>
      </c>
      <c r="E1607">
        <v>2000</v>
      </c>
      <c r="F1607">
        <v>3</v>
      </c>
      <c r="G1607">
        <v>7</v>
      </c>
      <c r="H1607">
        <v>45.659497560975616</v>
      </c>
      <c r="I1607" s="3">
        <v>2.5945978164672852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52">
        <v>0.88763999999999998</v>
      </c>
      <c r="Y1607" s="14">
        <v>78</v>
      </c>
      <c r="Z1607" s="14" t="s">
        <v>17</v>
      </c>
      <c r="AA1607" s="14" t="s">
        <v>17</v>
      </c>
      <c r="AB1607" s="14" t="s">
        <v>17</v>
      </c>
      <c r="AC1607" s="14" t="s">
        <v>17</v>
      </c>
      <c r="AD1607" s="14">
        <f t="shared" si="1"/>
        <v>1.1379999999999999E-2</v>
      </c>
      <c r="AE1607" s="14" t="s">
        <v>17</v>
      </c>
    </row>
    <row r="1608" spans="1:31">
      <c r="A1608" t="s">
        <v>109</v>
      </c>
      <c r="B1608" t="s">
        <v>94</v>
      </c>
      <c r="C1608" s="216">
        <v>36445</v>
      </c>
      <c r="D1608" s="216">
        <v>36690</v>
      </c>
      <c r="E1608">
        <v>2000</v>
      </c>
      <c r="F1608">
        <v>3</v>
      </c>
      <c r="G1608">
        <v>8</v>
      </c>
      <c r="H1608">
        <v>44.948843902439016</v>
      </c>
      <c r="I1608" s="3">
        <v>2.3846356868743896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Z1608" s="14" t="s">
        <v>17</v>
      </c>
      <c r="AA1608" s="14" t="s">
        <v>17</v>
      </c>
      <c r="AB1608" s="14" t="s">
        <v>17</v>
      </c>
      <c r="AC1608" s="14" t="s">
        <v>17</v>
      </c>
      <c r="AD1608" s="14" t="s">
        <v>17</v>
      </c>
      <c r="AE1608" s="14" t="s">
        <v>17</v>
      </c>
    </row>
    <row r="1609" spans="1:31">
      <c r="A1609" t="s">
        <v>109</v>
      </c>
      <c r="B1609" t="s">
        <v>94</v>
      </c>
      <c r="C1609" s="216">
        <v>36445</v>
      </c>
      <c r="D1609" s="216">
        <v>36690</v>
      </c>
      <c r="E1609">
        <v>2000</v>
      </c>
      <c r="F1609">
        <v>3</v>
      </c>
      <c r="G1609">
        <v>9</v>
      </c>
      <c r="H1609">
        <v>38.197634146341457</v>
      </c>
      <c r="I1609" s="3">
        <v>2.3169689178466797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Z1609" s="14" t="s">
        <v>17</v>
      </c>
      <c r="AA1609" s="14" t="s">
        <v>17</v>
      </c>
      <c r="AB1609" s="14" t="s">
        <v>17</v>
      </c>
      <c r="AC1609" s="14" t="s">
        <v>17</v>
      </c>
      <c r="AD1609" s="14" t="s">
        <v>17</v>
      </c>
      <c r="AE1609" s="14" t="s">
        <v>17</v>
      </c>
    </row>
    <row r="1610" spans="1:31">
      <c r="A1610" t="s">
        <v>109</v>
      </c>
      <c r="B1610" t="s">
        <v>94</v>
      </c>
      <c r="C1610" s="216">
        <v>36445</v>
      </c>
      <c r="D1610" s="216">
        <v>36690</v>
      </c>
      <c r="E1610">
        <v>2000</v>
      </c>
      <c r="F1610">
        <v>3</v>
      </c>
      <c r="G1610">
        <v>10</v>
      </c>
      <c r="H1610">
        <v>48.857439024390239</v>
      </c>
      <c r="I1610" s="3">
        <v>2.2844033241271973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Z1610" s="14" t="s">
        <v>17</v>
      </c>
      <c r="AA1610" s="14" t="s">
        <v>17</v>
      </c>
      <c r="AB1610" s="14" t="s">
        <v>17</v>
      </c>
      <c r="AC1610" s="14" t="s">
        <v>17</v>
      </c>
      <c r="AD1610" s="14" t="s">
        <v>17</v>
      </c>
      <c r="AE1610" s="14" t="s">
        <v>17</v>
      </c>
    </row>
    <row r="1611" spans="1:31">
      <c r="A1611" t="s">
        <v>109</v>
      </c>
      <c r="B1611" t="s">
        <v>94</v>
      </c>
      <c r="C1611" s="216">
        <v>36445</v>
      </c>
      <c r="D1611" s="216">
        <v>36690</v>
      </c>
      <c r="E1611">
        <v>2000</v>
      </c>
      <c r="F1611">
        <v>3</v>
      </c>
      <c r="G1611">
        <v>11</v>
      </c>
      <c r="H1611">
        <v>48.502112195121953</v>
      </c>
      <c r="I1611" s="3">
        <v>2.1423103809356689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Z1611" s="14" t="s">
        <v>17</v>
      </c>
      <c r="AA1611" s="14" t="s">
        <v>17</v>
      </c>
      <c r="AB1611" s="14" t="s">
        <v>17</v>
      </c>
      <c r="AC1611" s="14" t="s">
        <v>17</v>
      </c>
      <c r="AD1611" s="14" t="s">
        <v>17</v>
      </c>
      <c r="AE1611" s="14" t="s">
        <v>17</v>
      </c>
    </row>
    <row r="1612" spans="1:31">
      <c r="A1612" t="s">
        <v>109</v>
      </c>
      <c r="B1612" t="s">
        <v>94</v>
      </c>
      <c r="C1612" s="216">
        <v>36445</v>
      </c>
      <c r="D1612" s="216">
        <v>36690</v>
      </c>
      <c r="E1612">
        <v>2000</v>
      </c>
      <c r="F1612">
        <v>3</v>
      </c>
      <c r="G1612">
        <v>12</v>
      </c>
      <c r="H1612">
        <v>35.710346341463413</v>
      </c>
      <c r="I1612" s="3">
        <v>2.3692944049835205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Z1612" s="14" t="s">
        <v>17</v>
      </c>
      <c r="AA1612" s="14" t="s">
        <v>17</v>
      </c>
      <c r="AB1612" s="14" t="s">
        <v>17</v>
      </c>
      <c r="AC1612" s="14" t="s">
        <v>17</v>
      </c>
      <c r="AD1612" s="14" t="s">
        <v>17</v>
      </c>
      <c r="AE1612" s="14" t="s">
        <v>17</v>
      </c>
    </row>
    <row r="1613" spans="1:31">
      <c r="A1613" t="s">
        <v>109</v>
      </c>
      <c r="B1613" t="s">
        <v>94</v>
      </c>
      <c r="C1613" s="216">
        <v>36445</v>
      </c>
      <c r="D1613" s="216">
        <v>36690</v>
      </c>
      <c r="E1613">
        <v>2000</v>
      </c>
      <c r="F1613">
        <v>3</v>
      </c>
      <c r="G1613">
        <v>13</v>
      </c>
      <c r="H1613">
        <v>33.223058536585363</v>
      </c>
      <c r="I1613" s="3">
        <v>2.8322412967681885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Z1613" s="14" t="s">
        <v>17</v>
      </c>
      <c r="AA1613" s="14" t="s">
        <v>17</v>
      </c>
      <c r="AB1613" s="14" t="s">
        <v>17</v>
      </c>
      <c r="AC1613" s="14" t="s">
        <v>17</v>
      </c>
      <c r="AD1613" s="14" t="s">
        <v>17</v>
      </c>
      <c r="AE1613" s="14" t="s">
        <v>17</v>
      </c>
    </row>
    <row r="1614" spans="1:31">
      <c r="A1614" t="s">
        <v>109</v>
      </c>
      <c r="B1614" t="s">
        <v>94</v>
      </c>
      <c r="C1614" s="216">
        <v>36445</v>
      </c>
      <c r="D1614" s="216">
        <v>36690</v>
      </c>
      <c r="E1614">
        <v>2000</v>
      </c>
      <c r="F1614">
        <v>3</v>
      </c>
      <c r="G1614">
        <v>14</v>
      </c>
      <c r="H1614">
        <v>34.289039024390242</v>
      </c>
      <c r="I1614" s="3">
        <v>2.4173130989074707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4" t="s">
        <v>17</v>
      </c>
      <c r="Y1614" s="14" t="s">
        <v>17</v>
      </c>
      <c r="Z1614" s="14" t="s">
        <v>17</v>
      </c>
      <c r="AA1614" s="14" t="s">
        <v>17</v>
      </c>
      <c r="AB1614" s="14" t="s">
        <v>17</v>
      </c>
      <c r="AC1614" s="14" t="s">
        <v>17</v>
      </c>
      <c r="AD1614" s="14" t="s">
        <v>17</v>
      </c>
      <c r="AE1614" s="14" t="s">
        <v>17</v>
      </c>
    </row>
    <row r="1615" spans="1:31">
      <c r="A1615" t="s">
        <v>109</v>
      </c>
      <c r="B1615" t="s">
        <v>94</v>
      </c>
      <c r="C1615" s="216">
        <v>36445</v>
      </c>
      <c r="D1615" s="216">
        <v>36690</v>
      </c>
      <c r="E1615">
        <v>2000</v>
      </c>
      <c r="F1615">
        <v>4</v>
      </c>
      <c r="G1615">
        <v>1</v>
      </c>
      <c r="H1615">
        <v>24.33988780487805</v>
      </c>
      <c r="I1615" s="3">
        <v>2.7324731349945068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52">
        <v>0.53298999999999996</v>
      </c>
      <c r="Y1615" s="14">
        <v>78</v>
      </c>
      <c r="Z1615" s="14" t="s">
        <v>17</v>
      </c>
      <c r="AA1615" s="14" t="s">
        <v>17</v>
      </c>
      <c r="AB1615" s="14" t="s">
        <v>17</v>
      </c>
      <c r="AC1615" s="14" t="s">
        <v>17</v>
      </c>
      <c r="AD1615" s="14">
        <f t="shared" si="1"/>
        <v>6.8332051282051281E-3</v>
      </c>
      <c r="AE1615" s="14" t="s">
        <v>17</v>
      </c>
    </row>
    <row r="1616" spans="1:31">
      <c r="A1616" t="s">
        <v>109</v>
      </c>
      <c r="B1616" t="s">
        <v>94</v>
      </c>
      <c r="C1616" s="216">
        <v>36445</v>
      </c>
      <c r="D1616" s="216">
        <v>36690</v>
      </c>
      <c r="E1616">
        <v>2000</v>
      </c>
      <c r="F1616">
        <v>4</v>
      </c>
      <c r="G1616">
        <v>2</v>
      </c>
      <c r="H1616">
        <v>33.223058536585363</v>
      </c>
      <c r="I1616" s="3">
        <v>2.4357287883758545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52">
        <v>0.55822000000000005</v>
      </c>
      <c r="Y1616" s="14">
        <v>78</v>
      </c>
      <c r="Z1616" s="14" t="s">
        <v>17</v>
      </c>
      <c r="AA1616" s="14" t="s">
        <v>17</v>
      </c>
      <c r="AB1616" s="14" t="s">
        <v>17</v>
      </c>
      <c r="AC1616" s="14" t="s">
        <v>17</v>
      </c>
      <c r="AD1616" s="14">
        <f t="shared" si="1"/>
        <v>7.1566666666666671E-3</v>
      </c>
      <c r="AE1616" s="14" t="s">
        <v>17</v>
      </c>
    </row>
    <row r="1617" spans="1:31">
      <c r="A1617" t="s">
        <v>109</v>
      </c>
      <c r="B1617" t="s">
        <v>94</v>
      </c>
      <c r="C1617" s="216">
        <v>36445</v>
      </c>
      <c r="D1617" s="216">
        <v>36690</v>
      </c>
      <c r="E1617">
        <v>2000</v>
      </c>
      <c r="F1617">
        <v>4</v>
      </c>
      <c r="G1617">
        <v>3</v>
      </c>
      <c r="H1617">
        <v>33.756048780487802</v>
      </c>
      <c r="I1617" s="3">
        <v>2.4288938045501709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52">
        <v>0.73651</v>
      </c>
      <c r="Y1617" s="14">
        <v>78</v>
      </c>
      <c r="Z1617" s="14" t="s">
        <v>17</v>
      </c>
      <c r="AA1617" s="14" t="s">
        <v>17</v>
      </c>
      <c r="AB1617" s="14" t="s">
        <v>17</v>
      </c>
      <c r="AC1617" s="14" t="s">
        <v>17</v>
      </c>
      <c r="AD1617" s="14">
        <f t="shared" si="1"/>
        <v>9.4424358974358972E-3</v>
      </c>
      <c r="AE1617" s="14" t="s">
        <v>17</v>
      </c>
    </row>
    <row r="1618" spans="1:31">
      <c r="A1618" t="s">
        <v>109</v>
      </c>
      <c r="B1618" t="s">
        <v>94</v>
      </c>
      <c r="C1618" s="216">
        <v>36445</v>
      </c>
      <c r="D1618" s="216">
        <v>36690</v>
      </c>
      <c r="E1618">
        <v>2000</v>
      </c>
      <c r="F1618">
        <v>4</v>
      </c>
      <c r="G1618">
        <v>4</v>
      </c>
      <c r="H1618">
        <v>40.507258536585368</v>
      </c>
      <c r="I1618" s="3">
        <v>2.6473257541656494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52">
        <v>0.81089999999999995</v>
      </c>
      <c r="Y1618" s="14">
        <v>78</v>
      </c>
      <c r="Z1618" s="14" t="s">
        <v>17</v>
      </c>
      <c r="AA1618" s="14" t="s">
        <v>17</v>
      </c>
      <c r="AB1618" s="14" t="s">
        <v>17</v>
      </c>
      <c r="AC1618" s="14" t="s">
        <v>17</v>
      </c>
      <c r="AD1618" s="14">
        <f t="shared" si="1"/>
        <v>1.0396153846153845E-2</v>
      </c>
      <c r="AE1618" s="14" t="s">
        <v>17</v>
      </c>
    </row>
    <row r="1619" spans="1:31">
      <c r="A1619" t="s">
        <v>109</v>
      </c>
      <c r="B1619" t="s">
        <v>94</v>
      </c>
      <c r="C1619" s="216">
        <v>36445</v>
      </c>
      <c r="D1619" s="216">
        <v>36690</v>
      </c>
      <c r="E1619">
        <v>2000</v>
      </c>
      <c r="F1619">
        <v>4</v>
      </c>
      <c r="G1619">
        <v>5</v>
      </c>
      <c r="H1619">
        <v>47.258468292682927</v>
      </c>
      <c r="I1619" s="3">
        <v>2.1618285179138184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52">
        <v>0.83977000000000002</v>
      </c>
      <c r="Y1619" s="14">
        <v>78</v>
      </c>
      <c r="Z1619" s="14" t="s">
        <v>17</v>
      </c>
      <c r="AA1619" s="14" t="s">
        <v>17</v>
      </c>
      <c r="AB1619" s="14" t="s">
        <v>17</v>
      </c>
      <c r="AC1619" s="14" t="s">
        <v>17</v>
      </c>
      <c r="AD1619" s="14">
        <f t="shared" si="1"/>
        <v>1.0766282051282052E-2</v>
      </c>
      <c r="AE1619" s="14" t="s">
        <v>17</v>
      </c>
    </row>
    <row r="1620" spans="1:31">
      <c r="A1620" t="s">
        <v>109</v>
      </c>
      <c r="B1620" t="s">
        <v>94</v>
      </c>
      <c r="C1620" s="216">
        <v>36445</v>
      </c>
      <c r="D1620" s="216">
        <v>36690</v>
      </c>
      <c r="E1620">
        <v>2000</v>
      </c>
      <c r="F1620">
        <v>4</v>
      </c>
      <c r="G1620">
        <v>6</v>
      </c>
      <c r="H1620">
        <v>42.639219512195119</v>
      </c>
      <c r="I1620" s="3">
        <v>2.8021440505981445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52">
        <v>0.87458000000000002</v>
      </c>
      <c r="Y1620" s="14">
        <v>78</v>
      </c>
      <c r="Z1620" s="14" t="s">
        <v>17</v>
      </c>
      <c r="AA1620" s="14" t="s">
        <v>17</v>
      </c>
      <c r="AB1620" s="14" t="s">
        <v>17</v>
      </c>
      <c r="AC1620" s="14" t="s">
        <v>17</v>
      </c>
      <c r="AD1620" s="14">
        <f t="shared" si="1"/>
        <v>1.1212564102564103E-2</v>
      </c>
      <c r="AE1620" s="14" t="s">
        <v>17</v>
      </c>
    </row>
    <row r="1621" spans="1:31">
      <c r="A1621" t="s">
        <v>109</v>
      </c>
      <c r="B1621" t="s">
        <v>94</v>
      </c>
      <c r="C1621" s="216">
        <v>36445</v>
      </c>
      <c r="D1621" s="216">
        <v>36690</v>
      </c>
      <c r="E1621">
        <v>2000</v>
      </c>
      <c r="F1621">
        <v>4</v>
      </c>
      <c r="G1621">
        <v>7</v>
      </c>
      <c r="H1621">
        <v>29.492126829268294</v>
      </c>
      <c r="I1621" s="3">
        <v>2.9266200065612793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52">
        <v>0.89178000000000002</v>
      </c>
      <c r="Y1621" s="14">
        <v>78</v>
      </c>
      <c r="Z1621" s="14" t="s">
        <v>17</v>
      </c>
      <c r="AA1621" s="14" t="s">
        <v>17</v>
      </c>
      <c r="AB1621" s="14" t="s">
        <v>17</v>
      </c>
      <c r="AC1621" s="14" t="s">
        <v>17</v>
      </c>
      <c r="AD1621" s="14">
        <f t="shared" si="1"/>
        <v>1.1433076923076923E-2</v>
      </c>
      <c r="AE1621" s="14" t="s">
        <v>17</v>
      </c>
    </row>
    <row r="1622" spans="1:31">
      <c r="A1622" t="s">
        <v>109</v>
      </c>
      <c r="B1622" t="s">
        <v>94</v>
      </c>
      <c r="C1622" s="216">
        <v>36445</v>
      </c>
      <c r="D1622" s="216">
        <v>36690</v>
      </c>
      <c r="E1622">
        <v>2000</v>
      </c>
      <c r="F1622">
        <v>4</v>
      </c>
      <c r="G1622">
        <v>8</v>
      </c>
      <c r="H1622">
        <v>45.481834146341463</v>
      </c>
      <c r="I1622" s="3">
        <v>2.4059741497039795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Z1622" s="14" t="s">
        <v>17</v>
      </c>
      <c r="AA1622" s="14" t="s">
        <v>17</v>
      </c>
      <c r="AB1622" s="14" t="s">
        <v>17</v>
      </c>
      <c r="AC1622" s="14" t="s">
        <v>17</v>
      </c>
      <c r="AD1622" s="14" t="s">
        <v>17</v>
      </c>
      <c r="AE1622" s="14" t="s">
        <v>17</v>
      </c>
    </row>
    <row r="1623" spans="1:31">
      <c r="A1623" t="s">
        <v>109</v>
      </c>
      <c r="B1623" t="s">
        <v>94</v>
      </c>
      <c r="C1623" s="216">
        <v>36445</v>
      </c>
      <c r="D1623" s="216">
        <v>36690</v>
      </c>
      <c r="E1623">
        <v>2000</v>
      </c>
      <c r="F1623">
        <v>4</v>
      </c>
      <c r="G1623">
        <v>9</v>
      </c>
      <c r="H1623">
        <v>46.90314146341462</v>
      </c>
      <c r="I1623" s="3">
        <v>2.7134850025177002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Z1623" s="14" t="s">
        <v>17</v>
      </c>
      <c r="AA1623" s="14" t="s">
        <v>17</v>
      </c>
      <c r="AB1623" s="14" t="s">
        <v>17</v>
      </c>
      <c r="AC1623" s="14" t="s">
        <v>17</v>
      </c>
      <c r="AD1623" s="14" t="s">
        <v>17</v>
      </c>
      <c r="AE1623" s="14" t="s">
        <v>17</v>
      </c>
    </row>
    <row r="1624" spans="1:31">
      <c r="A1624" t="s">
        <v>109</v>
      </c>
      <c r="B1624" t="s">
        <v>94</v>
      </c>
      <c r="C1624" s="216">
        <v>36445</v>
      </c>
      <c r="D1624" s="216">
        <v>36690</v>
      </c>
      <c r="E1624">
        <v>2000</v>
      </c>
      <c r="F1624">
        <v>4</v>
      </c>
      <c r="G1624">
        <v>10</v>
      </c>
      <c r="H1624">
        <v>44.948843902439016</v>
      </c>
      <c r="I1624" s="3">
        <v>2.5064237117767334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Z1624" s="14" t="s">
        <v>17</v>
      </c>
      <c r="AA1624" s="14" t="s">
        <v>17</v>
      </c>
      <c r="AB1624" s="14" t="s">
        <v>17</v>
      </c>
      <c r="AC1624" s="14" t="s">
        <v>17</v>
      </c>
      <c r="AD1624" s="14" t="s">
        <v>17</v>
      </c>
      <c r="AE1624" s="14" t="s">
        <v>17</v>
      </c>
    </row>
    <row r="1625" spans="1:31">
      <c r="A1625" t="s">
        <v>109</v>
      </c>
      <c r="B1625" t="s">
        <v>94</v>
      </c>
      <c r="C1625" s="216">
        <v>36445</v>
      </c>
      <c r="D1625" s="216">
        <v>36690</v>
      </c>
      <c r="E1625">
        <v>2000</v>
      </c>
      <c r="F1625">
        <v>4</v>
      </c>
      <c r="G1625">
        <v>11</v>
      </c>
      <c r="H1625">
        <v>43.172209756097566</v>
      </c>
      <c r="I1625" s="3">
        <v>2.5561144351959229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Z1625" s="14" t="s">
        <v>17</v>
      </c>
      <c r="AA1625" s="14" t="s">
        <v>17</v>
      </c>
      <c r="AB1625" s="14" t="s">
        <v>17</v>
      </c>
      <c r="AC1625" s="14" t="s">
        <v>17</v>
      </c>
      <c r="AD1625" s="14" t="s">
        <v>17</v>
      </c>
      <c r="AE1625" s="14" t="s">
        <v>17</v>
      </c>
    </row>
    <row r="1626" spans="1:31">
      <c r="A1626" t="s">
        <v>109</v>
      </c>
      <c r="B1626" t="s">
        <v>94</v>
      </c>
      <c r="C1626" s="216">
        <v>36445</v>
      </c>
      <c r="D1626" s="216">
        <v>36690</v>
      </c>
      <c r="E1626">
        <v>2000</v>
      </c>
      <c r="F1626">
        <v>4</v>
      </c>
      <c r="G1626">
        <v>12</v>
      </c>
      <c r="H1626">
        <v>39.263614634146343</v>
      </c>
      <c r="I1626" s="3">
        <v>2.3942701816558838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Z1626" s="14" t="s">
        <v>17</v>
      </c>
      <c r="AA1626" s="14" t="s">
        <v>17</v>
      </c>
      <c r="AB1626" s="14" t="s">
        <v>17</v>
      </c>
      <c r="AC1626" s="14" t="s">
        <v>17</v>
      </c>
      <c r="AD1626" s="14" t="s">
        <v>17</v>
      </c>
      <c r="AE1626" s="14" t="s">
        <v>17</v>
      </c>
    </row>
    <row r="1627" spans="1:31">
      <c r="A1627" t="s">
        <v>109</v>
      </c>
      <c r="B1627" t="s">
        <v>94</v>
      </c>
      <c r="C1627" s="216">
        <v>36445</v>
      </c>
      <c r="D1627" s="216">
        <v>36690</v>
      </c>
      <c r="E1627">
        <v>2000</v>
      </c>
      <c r="F1627">
        <v>4</v>
      </c>
      <c r="G1627">
        <v>13</v>
      </c>
      <c r="H1627">
        <v>38.55296097560975</v>
      </c>
      <c r="I1627" s="3">
        <v>2.9157044887542725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Z1627" s="14" t="s">
        <v>17</v>
      </c>
      <c r="AA1627" s="14" t="s">
        <v>17</v>
      </c>
      <c r="AB1627" s="14" t="s">
        <v>17</v>
      </c>
      <c r="AC1627" s="14" t="s">
        <v>17</v>
      </c>
      <c r="AD1627" s="14" t="s">
        <v>17</v>
      </c>
      <c r="AE1627" s="14" t="s">
        <v>17</v>
      </c>
    </row>
    <row r="1628" spans="1:31">
      <c r="A1628" t="s">
        <v>109</v>
      </c>
      <c r="B1628" t="s">
        <v>94</v>
      </c>
      <c r="C1628" s="216">
        <v>36445</v>
      </c>
      <c r="D1628" s="216">
        <v>36690</v>
      </c>
      <c r="E1628">
        <v>2000</v>
      </c>
      <c r="F1628">
        <v>4</v>
      </c>
      <c r="G1628">
        <v>14</v>
      </c>
      <c r="H1628">
        <v>45.481834146341463</v>
      </c>
      <c r="I1628" s="3">
        <v>2.699784517288208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4" t="s">
        <v>17</v>
      </c>
      <c r="Y1628" s="14" t="s">
        <v>17</v>
      </c>
      <c r="Z1628" s="14" t="s">
        <v>17</v>
      </c>
      <c r="AA1628" s="14" t="s">
        <v>17</v>
      </c>
      <c r="AB1628" s="14" t="s">
        <v>17</v>
      </c>
      <c r="AC1628" s="14" t="s">
        <v>17</v>
      </c>
      <c r="AD1628" s="14" t="s">
        <v>17</v>
      </c>
      <c r="AE1628" s="14" t="s">
        <v>17</v>
      </c>
    </row>
    <row r="1629" spans="1:31">
      <c r="A1629" t="s">
        <v>109</v>
      </c>
      <c r="B1629" t="s">
        <v>94</v>
      </c>
      <c r="C1629" s="216" t="s">
        <v>223</v>
      </c>
      <c r="D1629" s="216">
        <v>37057</v>
      </c>
      <c r="E1629">
        <v>2001</v>
      </c>
      <c r="F1629">
        <v>1</v>
      </c>
      <c r="G1629">
        <v>1</v>
      </c>
      <c r="H1629">
        <v>19.883221707317073</v>
      </c>
      <c r="I1629">
        <v>1.7824994325637817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48">
        <v>0.19869999999999999</v>
      </c>
      <c r="Y1629" s="14">
        <v>55</v>
      </c>
      <c r="Z1629" s="14" t="s">
        <v>17</v>
      </c>
      <c r="AA1629" s="14" t="s">
        <v>17</v>
      </c>
      <c r="AB1629" s="14" t="s">
        <v>17</v>
      </c>
      <c r="AC1629" s="14" t="s">
        <v>17</v>
      </c>
      <c r="AD1629" s="14">
        <f t="shared" si="1"/>
        <v>3.6127272727272727E-3</v>
      </c>
      <c r="AE1629" s="14" t="s">
        <v>17</v>
      </c>
    </row>
    <row r="1630" spans="1:31">
      <c r="A1630" t="s">
        <v>109</v>
      </c>
      <c r="B1630" t="s">
        <v>94</v>
      </c>
      <c r="C1630" s="216" t="s">
        <v>223</v>
      </c>
      <c r="D1630" s="216">
        <v>37057</v>
      </c>
      <c r="E1630">
        <v>2001</v>
      </c>
      <c r="F1630">
        <v>1</v>
      </c>
      <c r="G1630">
        <v>2</v>
      </c>
      <c r="H1630">
        <v>21.87656390243902</v>
      </c>
      <c r="I1630">
        <v>1.7587274312973022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49">
        <v>0.27033000000000001</v>
      </c>
      <c r="Y1630" s="14">
        <v>55</v>
      </c>
      <c r="Z1630" s="14" t="s">
        <v>17</v>
      </c>
      <c r="AA1630" s="14" t="s">
        <v>17</v>
      </c>
      <c r="AB1630" s="14" t="s">
        <v>17</v>
      </c>
      <c r="AC1630" s="14" t="s">
        <v>17</v>
      </c>
      <c r="AD1630" s="14">
        <f t="shared" si="1"/>
        <v>4.9150909090909098E-3</v>
      </c>
      <c r="AE1630" s="14" t="s">
        <v>17</v>
      </c>
    </row>
    <row r="1631" spans="1:31">
      <c r="A1631" t="s">
        <v>109</v>
      </c>
      <c r="B1631" t="s">
        <v>94</v>
      </c>
      <c r="C1631" s="216" t="s">
        <v>223</v>
      </c>
      <c r="D1631" s="216">
        <v>37057</v>
      </c>
      <c r="E1631">
        <v>2001</v>
      </c>
      <c r="F1631">
        <v>1</v>
      </c>
      <c r="G1631">
        <v>3</v>
      </c>
      <c r="H1631">
        <v>28.553402926829278</v>
      </c>
      <c r="I1631" s="4">
        <v>2.3739864826202393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49">
        <v>0.30431000000000002</v>
      </c>
      <c r="Y1631" s="14">
        <v>55</v>
      </c>
      <c r="Z1631" s="14" t="s">
        <v>17</v>
      </c>
      <c r="AA1631" s="14" t="s">
        <v>17</v>
      </c>
      <c r="AB1631" s="14" t="s">
        <v>17</v>
      </c>
      <c r="AC1631" s="14" t="s">
        <v>17</v>
      </c>
      <c r="AD1631" s="14">
        <f t="shared" si="1"/>
        <v>5.5329090909090909E-3</v>
      </c>
      <c r="AE1631" s="14" t="s">
        <v>17</v>
      </c>
    </row>
    <row r="1632" spans="1:31">
      <c r="A1632" t="s">
        <v>109</v>
      </c>
      <c r="B1632" t="s">
        <v>94</v>
      </c>
      <c r="C1632" s="216" t="s">
        <v>223</v>
      </c>
      <c r="D1632" s="216">
        <v>37057</v>
      </c>
      <c r="E1632">
        <v>2001</v>
      </c>
      <c r="F1632">
        <v>1</v>
      </c>
      <c r="G1632">
        <v>4</v>
      </c>
      <c r="H1632">
        <v>35.570901219512194</v>
      </c>
      <c r="I1632" s="4">
        <v>2.3523025512695313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49">
        <v>0.4204</v>
      </c>
      <c r="Y1632" s="14">
        <v>55</v>
      </c>
      <c r="Z1632" s="14" t="s">
        <v>17</v>
      </c>
      <c r="AA1632" s="14" t="s">
        <v>17</v>
      </c>
      <c r="AB1632" s="14" t="s">
        <v>17</v>
      </c>
      <c r="AC1632" s="14" t="s">
        <v>17</v>
      </c>
      <c r="AD1632" s="14">
        <f t="shared" si="1"/>
        <v>7.6436363636363637E-3</v>
      </c>
      <c r="AE1632" s="14" t="s">
        <v>17</v>
      </c>
    </row>
    <row r="1633" spans="1:31">
      <c r="A1633" t="s">
        <v>109</v>
      </c>
      <c r="B1633" t="s">
        <v>94</v>
      </c>
      <c r="C1633" s="216" t="s">
        <v>223</v>
      </c>
      <c r="D1633" s="216">
        <v>37057</v>
      </c>
      <c r="E1633">
        <v>2001</v>
      </c>
      <c r="F1633">
        <v>1</v>
      </c>
      <c r="G1633">
        <v>5</v>
      </c>
      <c r="H1633">
        <v>25.629393658536582</v>
      </c>
      <c r="I1633" s="4">
        <v>2.5509121417999268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49">
        <v>0.29605999999999999</v>
      </c>
      <c r="Y1633" s="14">
        <v>55</v>
      </c>
      <c r="Z1633" s="14" t="s">
        <v>17</v>
      </c>
      <c r="AA1633" s="14" t="s">
        <v>17</v>
      </c>
      <c r="AB1633" s="14" t="s">
        <v>17</v>
      </c>
      <c r="AC1633" s="14" t="s">
        <v>17</v>
      </c>
      <c r="AD1633" s="14">
        <f t="shared" si="1"/>
        <v>5.382909090909091E-3</v>
      </c>
      <c r="AE1633" s="14" t="s">
        <v>17</v>
      </c>
    </row>
    <row r="1634" spans="1:31">
      <c r="A1634" t="s">
        <v>109</v>
      </c>
      <c r="B1634" t="s">
        <v>94</v>
      </c>
      <c r="C1634" s="216" t="s">
        <v>223</v>
      </c>
      <c r="D1634" s="216">
        <v>37057</v>
      </c>
      <c r="E1634">
        <v>2001</v>
      </c>
      <c r="F1634">
        <v>1</v>
      </c>
      <c r="G1634">
        <v>6</v>
      </c>
      <c r="H1634">
        <v>31.201000975609755</v>
      </c>
      <c r="I1634" s="4">
        <v>2.5631973743438721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49">
        <v>0.42513000000000001</v>
      </c>
      <c r="Y1634" s="14">
        <v>55</v>
      </c>
      <c r="Z1634" s="14" t="s">
        <v>17</v>
      </c>
      <c r="AA1634" s="14" t="s">
        <v>17</v>
      </c>
      <c r="AB1634" s="14" t="s">
        <v>17</v>
      </c>
      <c r="AC1634" s="14" t="s">
        <v>17</v>
      </c>
      <c r="AD1634" s="14">
        <f t="shared" si="1"/>
        <v>7.7296363636363639E-3</v>
      </c>
      <c r="AE1634" s="14" t="s">
        <v>17</v>
      </c>
    </row>
    <row r="1635" spans="1:31">
      <c r="A1635" t="s">
        <v>109</v>
      </c>
      <c r="B1635" t="s">
        <v>94</v>
      </c>
      <c r="C1635" s="216" t="s">
        <v>223</v>
      </c>
      <c r="D1635" s="216">
        <v>37057</v>
      </c>
      <c r="E1635">
        <v>2001</v>
      </c>
      <c r="F1635">
        <v>1</v>
      </c>
      <c r="G1635">
        <v>7</v>
      </c>
      <c r="H1635">
        <v>27.909476341463414</v>
      </c>
      <c r="I1635" s="4">
        <v>2.481614351272583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49">
        <v>0.36501</v>
      </c>
      <c r="Y1635" s="14">
        <v>55</v>
      </c>
      <c r="Z1635" s="14" t="s">
        <v>17</v>
      </c>
      <c r="AA1635" s="14" t="s">
        <v>17</v>
      </c>
      <c r="AB1635" s="14" t="s">
        <v>17</v>
      </c>
      <c r="AC1635" s="14" t="s">
        <v>17</v>
      </c>
      <c r="AD1635" s="14">
        <f t="shared" si="1"/>
        <v>6.6365454545454549E-3</v>
      </c>
      <c r="AE1635" s="14" t="s">
        <v>17</v>
      </c>
    </row>
    <row r="1636" spans="1:31">
      <c r="A1636" t="s">
        <v>109</v>
      </c>
      <c r="B1636" t="s">
        <v>94</v>
      </c>
      <c r="C1636" s="216" t="s">
        <v>223</v>
      </c>
      <c r="D1636" s="216">
        <v>37057</v>
      </c>
      <c r="E1636">
        <v>2001</v>
      </c>
      <c r="F1636">
        <v>1</v>
      </c>
      <c r="G1636">
        <v>8</v>
      </c>
      <c r="H1636">
        <v>19.838392682926827</v>
      </c>
      <c r="I1636">
        <v>2.3476989269256592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Z1636" s="14" t="s">
        <v>17</v>
      </c>
      <c r="AA1636" s="14" t="s">
        <v>17</v>
      </c>
      <c r="AB1636" s="14" t="s">
        <v>17</v>
      </c>
      <c r="AC1636" s="14" t="s">
        <v>17</v>
      </c>
      <c r="AD1636" s="14" t="s">
        <v>17</v>
      </c>
      <c r="AE1636" s="14" t="s">
        <v>17</v>
      </c>
    </row>
    <row r="1637" spans="1:31">
      <c r="A1637" t="s">
        <v>109</v>
      </c>
      <c r="B1637" t="s">
        <v>94</v>
      </c>
      <c r="C1637" s="216" t="s">
        <v>223</v>
      </c>
      <c r="D1637" s="216">
        <v>37057</v>
      </c>
      <c r="E1637">
        <v>2001</v>
      </c>
      <c r="F1637">
        <v>1</v>
      </c>
      <c r="G1637">
        <v>9</v>
      </c>
      <c r="H1637">
        <v>28.347230731707313</v>
      </c>
      <c r="I1637">
        <v>2.4527723789215088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Z1637" s="14" t="s">
        <v>17</v>
      </c>
      <c r="AA1637" s="14" t="s">
        <v>17</v>
      </c>
      <c r="AB1637" s="14" t="s">
        <v>17</v>
      </c>
      <c r="AC1637" s="14" t="s">
        <v>17</v>
      </c>
      <c r="AD1637" s="14" t="s">
        <v>17</v>
      </c>
      <c r="AE1637" s="14" t="s">
        <v>17</v>
      </c>
    </row>
    <row r="1638" spans="1:31">
      <c r="A1638" t="s">
        <v>109</v>
      </c>
      <c r="B1638" t="s">
        <v>94</v>
      </c>
      <c r="C1638" s="216" t="s">
        <v>223</v>
      </c>
      <c r="D1638" s="216">
        <v>37057</v>
      </c>
      <c r="E1638">
        <v>2001</v>
      </c>
      <c r="F1638">
        <v>1</v>
      </c>
      <c r="G1638">
        <v>10</v>
      </c>
      <c r="H1638">
        <v>32.425639024390243</v>
      </c>
      <c r="I1638">
        <v>2.1689982414245605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Z1638" s="14" t="s">
        <v>17</v>
      </c>
      <c r="AA1638" s="14" t="s">
        <v>17</v>
      </c>
      <c r="AB1638" s="14" t="s">
        <v>17</v>
      </c>
      <c r="AC1638" s="14" t="s">
        <v>17</v>
      </c>
      <c r="AD1638" s="14" t="s">
        <v>17</v>
      </c>
      <c r="AE1638" s="14" t="s">
        <v>17</v>
      </c>
    </row>
    <row r="1639" spans="1:31">
      <c r="A1639" t="s">
        <v>109</v>
      </c>
      <c r="B1639" t="s">
        <v>94</v>
      </c>
      <c r="C1639" s="216" t="s">
        <v>223</v>
      </c>
      <c r="D1639" s="216">
        <v>37057</v>
      </c>
      <c r="E1639">
        <v>2001</v>
      </c>
      <c r="F1639">
        <v>1</v>
      </c>
      <c r="G1639">
        <v>11</v>
      </c>
      <c r="H1639">
        <v>37.237012195121949</v>
      </c>
      <c r="I1639">
        <v>2.2065331935882568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Z1639" s="14" t="s">
        <v>17</v>
      </c>
      <c r="AA1639" s="14" t="s">
        <v>17</v>
      </c>
      <c r="AB1639" s="14" t="s">
        <v>17</v>
      </c>
      <c r="AC1639" s="14" t="s">
        <v>17</v>
      </c>
      <c r="AD1639" s="14" t="s">
        <v>17</v>
      </c>
      <c r="AE1639" s="14" t="s">
        <v>17</v>
      </c>
    </row>
    <row r="1640" spans="1:31">
      <c r="A1640" t="s">
        <v>109</v>
      </c>
      <c r="B1640" t="s">
        <v>94</v>
      </c>
      <c r="C1640" s="216" t="s">
        <v>223</v>
      </c>
      <c r="D1640" s="216">
        <v>37057</v>
      </c>
      <c r="E1640">
        <v>2001</v>
      </c>
      <c r="F1640">
        <v>1</v>
      </c>
      <c r="G1640">
        <v>12</v>
      </c>
      <c r="H1640">
        <v>29.996195121951214</v>
      </c>
      <c r="I1640">
        <v>2.3121898174285889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Z1640" s="14" t="s">
        <v>17</v>
      </c>
      <c r="AA1640" s="14" t="s">
        <v>17</v>
      </c>
      <c r="AB1640" s="14" t="s">
        <v>17</v>
      </c>
      <c r="AC1640" s="14" t="s">
        <v>17</v>
      </c>
      <c r="AD1640" s="14" t="s">
        <v>17</v>
      </c>
      <c r="AE1640" s="14" t="s">
        <v>17</v>
      </c>
    </row>
    <row r="1641" spans="1:31">
      <c r="A1641" t="s">
        <v>109</v>
      </c>
      <c r="B1641" t="s">
        <v>94</v>
      </c>
      <c r="C1641" s="216" t="s">
        <v>223</v>
      </c>
      <c r="D1641" s="216">
        <v>37057</v>
      </c>
      <c r="E1641">
        <v>2001</v>
      </c>
      <c r="F1641">
        <v>1</v>
      </c>
      <c r="G1641">
        <v>13</v>
      </c>
      <c r="H1641">
        <v>36.221851707317079</v>
      </c>
      <c r="I1641">
        <v>2.2989346981048584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Z1641" s="14" t="s">
        <v>17</v>
      </c>
      <c r="AA1641" s="14" t="s">
        <v>17</v>
      </c>
      <c r="AB1641" s="14" t="s">
        <v>17</v>
      </c>
      <c r="AC1641" s="14" t="s">
        <v>17</v>
      </c>
      <c r="AD1641" s="14" t="s">
        <v>17</v>
      </c>
      <c r="AE1641" s="14" t="s">
        <v>17</v>
      </c>
    </row>
    <row r="1642" spans="1:31">
      <c r="A1642" t="s">
        <v>109</v>
      </c>
      <c r="B1642" t="s">
        <v>94</v>
      </c>
      <c r="C1642" s="216" t="s">
        <v>223</v>
      </c>
      <c r="D1642" s="216">
        <v>37057</v>
      </c>
      <c r="E1642">
        <v>2001</v>
      </c>
      <c r="F1642">
        <v>1</v>
      </c>
      <c r="G1642">
        <v>14</v>
      </c>
      <c r="H1642">
        <v>30.624214634146334</v>
      </c>
      <c r="I1642">
        <v>2.1271746158599854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4" t="s">
        <v>17</v>
      </c>
      <c r="Y1642" s="14" t="s">
        <v>17</v>
      </c>
      <c r="Z1642" s="14" t="s">
        <v>17</v>
      </c>
      <c r="AA1642" s="14" t="s">
        <v>17</v>
      </c>
      <c r="AB1642" s="14" t="s">
        <v>17</v>
      </c>
      <c r="AC1642" s="14" t="s">
        <v>17</v>
      </c>
      <c r="AD1642" s="14" t="s">
        <v>17</v>
      </c>
      <c r="AE1642" s="14" t="s">
        <v>17</v>
      </c>
    </row>
    <row r="1643" spans="1:31">
      <c r="A1643" t="s">
        <v>109</v>
      </c>
      <c r="B1643" t="s">
        <v>94</v>
      </c>
      <c r="C1643" s="216" t="s">
        <v>223</v>
      </c>
      <c r="D1643" s="216">
        <v>37057</v>
      </c>
      <c r="E1643">
        <v>2001</v>
      </c>
      <c r="F1643">
        <v>2</v>
      </c>
      <c r="G1643">
        <v>1</v>
      </c>
      <c r="H1643">
        <v>18.893264634146341</v>
      </c>
      <c r="I1643">
        <v>1.9059998989105225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49">
        <v>0.21876000000000001</v>
      </c>
      <c r="Y1643" s="14">
        <v>55</v>
      </c>
      <c r="Z1643" s="14" t="s">
        <v>17</v>
      </c>
      <c r="AA1643" s="14" t="s">
        <v>17</v>
      </c>
      <c r="AB1643" s="14" t="s">
        <v>17</v>
      </c>
      <c r="AC1643" s="14" t="s">
        <v>17</v>
      </c>
      <c r="AD1643" s="14">
        <f t="shared" si="1"/>
        <v>3.9774545454545453E-3</v>
      </c>
      <c r="AE1643" s="14" t="s">
        <v>17</v>
      </c>
    </row>
    <row r="1644" spans="1:31">
      <c r="A1644" t="s">
        <v>109</v>
      </c>
      <c r="B1644" t="s">
        <v>94</v>
      </c>
      <c r="C1644" s="216" t="s">
        <v>223</v>
      </c>
      <c r="D1644" s="216">
        <v>37057</v>
      </c>
      <c r="E1644">
        <v>2001</v>
      </c>
      <c r="F1644">
        <v>2</v>
      </c>
      <c r="G1644">
        <v>2</v>
      </c>
      <c r="H1644">
        <v>29.814399999999996</v>
      </c>
      <c r="I1644">
        <v>1.9390844106674194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49">
        <v>0.42808000000000002</v>
      </c>
      <c r="Y1644" s="14">
        <v>55</v>
      </c>
      <c r="Z1644" s="14" t="s">
        <v>17</v>
      </c>
      <c r="AA1644" s="14" t="s">
        <v>17</v>
      </c>
      <c r="AB1644" s="14" t="s">
        <v>17</v>
      </c>
      <c r="AC1644" s="14" t="s">
        <v>17</v>
      </c>
      <c r="AD1644" s="14">
        <f t="shared" si="1"/>
        <v>7.7832727272727272E-3</v>
      </c>
      <c r="AE1644" s="14" t="s">
        <v>17</v>
      </c>
    </row>
    <row r="1645" spans="1:31">
      <c r="A1645" t="s">
        <v>109</v>
      </c>
      <c r="B1645" t="s">
        <v>94</v>
      </c>
      <c r="C1645" s="216" t="s">
        <v>223</v>
      </c>
      <c r="D1645" s="216">
        <v>37057</v>
      </c>
      <c r="E1645">
        <v>2001</v>
      </c>
      <c r="F1645">
        <v>2</v>
      </c>
      <c r="G1645">
        <v>3</v>
      </c>
      <c r="H1645">
        <v>24.106033170731713</v>
      </c>
      <c r="I1645" s="4">
        <v>2.3204684257507324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49">
        <v>0.34223999999999999</v>
      </c>
      <c r="Y1645" s="14">
        <v>55</v>
      </c>
      <c r="Z1645" s="14" t="s">
        <v>17</v>
      </c>
      <c r="AA1645" s="14" t="s">
        <v>17</v>
      </c>
      <c r="AB1645" s="14" t="s">
        <v>17</v>
      </c>
      <c r="AC1645" s="14" t="s">
        <v>17</v>
      </c>
      <c r="AD1645" s="14">
        <f t="shared" si="1"/>
        <v>6.2225454545454546E-3</v>
      </c>
      <c r="AE1645" s="14" t="s">
        <v>17</v>
      </c>
    </row>
    <row r="1646" spans="1:31">
      <c r="A1646" t="s">
        <v>109</v>
      </c>
      <c r="B1646" t="s">
        <v>94</v>
      </c>
      <c r="C1646" s="216" t="s">
        <v>223</v>
      </c>
      <c r="D1646" s="216">
        <v>37057</v>
      </c>
      <c r="E1646">
        <v>2001</v>
      </c>
      <c r="F1646">
        <v>2</v>
      </c>
      <c r="G1646">
        <v>4</v>
      </c>
      <c r="H1646">
        <v>23.036334146341463</v>
      </c>
      <c r="I1646" s="4">
        <v>2.4736042022705078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49">
        <v>0.29127999999999998</v>
      </c>
      <c r="Y1646" s="14">
        <v>55</v>
      </c>
      <c r="Z1646" s="14" t="s">
        <v>17</v>
      </c>
      <c r="AA1646" s="14" t="s">
        <v>17</v>
      </c>
      <c r="AB1646" s="14" t="s">
        <v>17</v>
      </c>
      <c r="AC1646" s="14" t="s">
        <v>17</v>
      </c>
      <c r="AD1646" s="14">
        <f t="shared" ref="AD1646:AD1705" si="2">X1646/Y1646</f>
        <v>5.2959999999999995E-3</v>
      </c>
      <c r="AE1646" s="14" t="s">
        <v>17</v>
      </c>
    </row>
    <row r="1647" spans="1:31">
      <c r="A1647" t="s">
        <v>109</v>
      </c>
      <c r="B1647" t="s">
        <v>94</v>
      </c>
      <c r="C1647" s="216" t="s">
        <v>223</v>
      </c>
      <c r="D1647" s="216">
        <v>37057</v>
      </c>
      <c r="E1647">
        <v>2001</v>
      </c>
      <c r="F1647">
        <v>2</v>
      </c>
      <c r="G1647">
        <v>5</v>
      </c>
      <c r="H1647">
        <v>28.604842682926833</v>
      </c>
      <c r="I1647" s="4">
        <v>2.4157588481903076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49">
        <v>0.33574999999999999</v>
      </c>
      <c r="Y1647" s="14">
        <v>55</v>
      </c>
      <c r="Z1647" s="14" t="s">
        <v>17</v>
      </c>
      <c r="AA1647" s="14" t="s">
        <v>17</v>
      </c>
      <c r="AB1647" s="14" t="s">
        <v>17</v>
      </c>
      <c r="AC1647" s="14" t="s">
        <v>17</v>
      </c>
      <c r="AD1647" s="14">
        <f t="shared" si="2"/>
        <v>6.1045454545454545E-3</v>
      </c>
      <c r="AE1647" s="14" t="s">
        <v>17</v>
      </c>
    </row>
    <row r="1648" spans="1:31">
      <c r="A1648" t="s">
        <v>109</v>
      </c>
      <c r="B1648" t="s">
        <v>94</v>
      </c>
      <c r="C1648" s="216" t="s">
        <v>223</v>
      </c>
      <c r="D1648" s="216">
        <v>37057</v>
      </c>
      <c r="E1648">
        <v>2001</v>
      </c>
      <c r="F1648">
        <v>2</v>
      </c>
      <c r="G1648">
        <v>6</v>
      </c>
      <c r="H1648">
        <v>20.63787804878049</v>
      </c>
      <c r="I1648" s="4">
        <v>2.7410228252410889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49">
        <v>0.23104</v>
      </c>
      <c r="Y1648" s="14">
        <v>55</v>
      </c>
      <c r="Z1648" s="14" t="s">
        <v>17</v>
      </c>
      <c r="AA1648" s="14" t="s">
        <v>17</v>
      </c>
      <c r="AB1648" s="14" t="s">
        <v>17</v>
      </c>
      <c r="AC1648" s="14" t="s">
        <v>17</v>
      </c>
      <c r="AD1648" s="14">
        <f t="shared" si="2"/>
        <v>4.2007272727272726E-3</v>
      </c>
      <c r="AE1648" s="14" t="s">
        <v>17</v>
      </c>
    </row>
    <row r="1649" spans="1:31">
      <c r="A1649" t="s">
        <v>109</v>
      </c>
      <c r="B1649" t="s">
        <v>94</v>
      </c>
      <c r="C1649" s="216" t="s">
        <v>223</v>
      </c>
      <c r="D1649" s="216">
        <v>37057</v>
      </c>
      <c r="E1649">
        <v>2001</v>
      </c>
      <c r="F1649">
        <v>2</v>
      </c>
      <c r="G1649">
        <v>7</v>
      </c>
      <c r="H1649">
        <v>8.4038926829268288</v>
      </c>
      <c r="I1649" s="4">
        <v>2.506397008895874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49">
        <v>0.10492</v>
      </c>
      <c r="Y1649" s="14">
        <v>55</v>
      </c>
      <c r="Z1649" s="14" t="s">
        <v>17</v>
      </c>
      <c r="AA1649" s="14" t="s">
        <v>17</v>
      </c>
      <c r="AB1649" s="14" t="s">
        <v>17</v>
      </c>
      <c r="AC1649" s="14" t="s">
        <v>17</v>
      </c>
      <c r="AD1649" s="14">
        <f t="shared" si="2"/>
        <v>1.9076363636363635E-3</v>
      </c>
      <c r="AE1649" s="14" t="s">
        <v>17</v>
      </c>
    </row>
    <row r="1650" spans="1:31">
      <c r="A1650" t="s">
        <v>109</v>
      </c>
      <c r="B1650" t="s">
        <v>94</v>
      </c>
      <c r="C1650" s="216" t="s">
        <v>223</v>
      </c>
      <c r="D1650" s="216">
        <v>37057</v>
      </c>
      <c r="E1650">
        <v>2001</v>
      </c>
      <c r="F1650">
        <v>2</v>
      </c>
      <c r="G1650">
        <v>8</v>
      </c>
      <c r="H1650">
        <v>22.72397707317073</v>
      </c>
      <c r="I1650">
        <v>2.5476338863372803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Z1650" s="14" t="s">
        <v>17</v>
      </c>
      <c r="AA1650" s="14" t="s">
        <v>17</v>
      </c>
      <c r="AB1650" s="14" t="s">
        <v>17</v>
      </c>
      <c r="AC1650" s="14" t="s">
        <v>17</v>
      </c>
      <c r="AD1650" s="14" t="s">
        <v>17</v>
      </c>
      <c r="AE1650" s="14" t="s">
        <v>17</v>
      </c>
    </row>
    <row r="1651" spans="1:31">
      <c r="A1651" t="s">
        <v>109</v>
      </c>
      <c r="B1651" t="s">
        <v>94</v>
      </c>
      <c r="C1651" s="216" t="s">
        <v>223</v>
      </c>
      <c r="D1651" s="216">
        <v>37057</v>
      </c>
      <c r="E1651">
        <v>2001</v>
      </c>
      <c r="F1651">
        <v>2</v>
      </c>
      <c r="G1651">
        <v>9</v>
      </c>
      <c r="H1651">
        <v>18.427208048780486</v>
      </c>
      <c r="I1651">
        <v>2.4127006530761719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Z1651" s="14" t="s">
        <v>17</v>
      </c>
      <c r="AA1651" s="14" t="s">
        <v>17</v>
      </c>
      <c r="AB1651" s="14" t="s">
        <v>17</v>
      </c>
      <c r="AC1651" s="14" t="s">
        <v>17</v>
      </c>
      <c r="AD1651" s="14" t="s">
        <v>17</v>
      </c>
      <c r="AE1651" s="14" t="s">
        <v>17</v>
      </c>
    </row>
    <row r="1652" spans="1:31">
      <c r="A1652" t="s">
        <v>109</v>
      </c>
      <c r="B1652" t="s">
        <v>94</v>
      </c>
      <c r="C1652" s="216" t="s">
        <v>223</v>
      </c>
      <c r="D1652" s="216">
        <v>37057</v>
      </c>
      <c r="E1652">
        <v>2001</v>
      </c>
      <c r="F1652">
        <v>2</v>
      </c>
      <c r="G1652">
        <v>10</v>
      </c>
      <c r="H1652">
        <v>29.120273170731707</v>
      </c>
      <c r="I1652">
        <v>2.2262308597564697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Z1652" s="14" t="s">
        <v>17</v>
      </c>
      <c r="AA1652" s="14" t="s">
        <v>17</v>
      </c>
      <c r="AB1652" s="14" t="s">
        <v>17</v>
      </c>
      <c r="AC1652" s="14" t="s">
        <v>17</v>
      </c>
      <c r="AD1652" s="14" t="s">
        <v>17</v>
      </c>
      <c r="AE1652" s="14" t="s">
        <v>17</v>
      </c>
    </row>
    <row r="1653" spans="1:31">
      <c r="A1653" t="s">
        <v>109</v>
      </c>
      <c r="B1653" t="s">
        <v>94</v>
      </c>
      <c r="C1653" s="216" t="s">
        <v>223</v>
      </c>
      <c r="D1653" s="216">
        <v>37057</v>
      </c>
      <c r="E1653">
        <v>2001</v>
      </c>
      <c r="F1653">
        <v>2</v>
      </c>
      <c r="G1653">
        <v>11</v>
      </c>
      <c r="H1653">
        <v>32.68056536585366</v>
      </c>
      <c r="I1653">
        <v>2.1784656047821045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Z1653" s="14" t="s">
        <v>17</v>
      </c>
      <c r="AA1653" s="14" t="s">
        <v>17</v>
      </c>
      <c r="AB1653" s="14" t="s">
        <v>17</v>
      </c>
      <c r="AC1653" s="14" t="s">
        <v>17</v>
      </c>
      <c r="AD1653" s="14" t="s">
        <v>17</v>
      </c>
      <c r="AE1653" s="14" t="s">
        <v>17</v>
      </c>
    </row>
    <row r="1654" spans="1:31">
      <c r="A1654" t="s">
        <v>109</v>
      </c>
      <c r="B1654" t="s">
        <v>94</v>
      </c>
      <c r="C1654" s="216" t="s">
        <v>223</v>
      </c>
      <c r="D1654" s="216">
        <v>37057</v>
      </c>
      <c r="E1654">
        <v>2001</v>
      </c>
      <c r="F1654">
        <v>2</v>
      </c>
      <c r="G1654">
        <v>12</v>
      </c>
      <c r="H1654">
        <v>15.798202682926826</v>
      </c>
      <c r="I1654">
        <v>2.3331050872802734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Z1654" s="14" t="s">
        <v>17</v>
      </c>
      <c r="AA1654" s="14" t="s">
        <v>17</v>
      </c>
      <c r="AB1654" s="14" t="s">
        <v>17</v>
      </c>
      <c r="AC1654" s="14" t="s">
        <v>17</v>
      </c>
      <c r="AD1654" s="14" t="s">
        <v>17</v>
      </c>
      <c r="AE1654" s="14" t="s">
        <v>17</v>
      </c>
    </row>
    <row r="1655" spans="1:31">
      <c r="A1655" t="s">
        <v>109</v>
      </c>
      <c r="B1655" t="s">
        <v>94</v>
      </c>
      <c r="C1655" s="216" t="s">
        <v>223</v>
      </c>
      <c r="D1655" s="216">
        <v>37057</v>
      </c>
      <c r="E1655">
        <v>2001</v>
      </c>
      <c r="F1655">
        <v>2</v>
      </c>
      <c r="G1655">
        <v>13</v>
      </c>
      <c r="H1655">
        <v>26.150608536585363</v>
      </c>
      <c r="I1655">
        <v>2.5702559947967529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Z1655" s="14" t="s">
        <v>17</v>
      </c>
      <c r="AA1655" s="14" t="s">
        <v>17</v>
      </c>
      <c r="AB1655" s="14" t="s">
        <v>17</v>
      </c>
      <c r="AC1655" s="14" t="s">
        <v>17</v>
      </c>
      <c r="AD1655" s="14" t="s">
        <v>17</v>
      </c>
      <c r="AE1655" s="14" t="s">
        <v>17</v>
      </c>
    </row>
    <row r="1656" spans="1:31">
      <c r="A1656" t="s">
        <v>109</v>
      </c>
      <c r="B1656" t="s">
        <v>94</v>
      </c>
      <c r="C1656" s="216" t="s">
        <v>223</v>
      </c>
      <c r="D1656" s="216">
        <v>37057</v>
      </c>
      <c r="E1656">
        <v>2001</v>
      </c>
      <c r="F1656">
        <v>2</v>
      </c>
      <c r="G1656">
        <v>14</v>
      </c>
      <c r="H1656">
        <v>26.02975609756097</v>
      </c>
      <c r="I1656">
        <v>2.3002283573150635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4" t="s">
        <v>17</v>
      </c>
      <c r="Y1656" s="14" t="s">
        <v>17</v>
      </c>
      <c r="Z1656" s="14" t="s">
        <v>17</v>
      </c>
      <c r="AA1656" s="14" t="s">
        <v>17</v>
      </c>
      <c r="AB1656" s="14" t="s">
        <v>17</v>
      </c>
      <c r="AC1656" s="14" t="s">
        <v>17</v>
      </c>
      <c r="AD1656" s="14" t="s">
        <v>17</v>
      </c>
      <c r="AE1656" s="14" t="s">
        <v>17</v>
      </c>
    </row>
    <row r="1657" spans="1:31">
      <c r="A1657" t="s">
        <v>109</v>
      </c>
      <c r="B1657" t="s">
        <v>94</v>
      </c>
      <c r="C1657" s="216" t="s">
        <v>223</v>
      </c>
      <c r="D1657" s="216">
        <v>37057</v>
      </c>
      <c r="E1657">
        <v>2001</v>
      </c>
      <c r="F1657">
        <v>3</v>
      </c>
      <c r="G1657">
        <v>1</v>
      </c>
      <c r="H1657">
        <v>16.250004878048777</v>
      </c>
      <c r="I1657">
        <v>2.5285003185272217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49">
        <v>0.19403999999999999</v>
      </c>
      <c r="Y1657" s="14">
        <v>55</v>
      </c>
      <c r="Z1657" s="14" t="s">
        <v>17</v>
      </c>
      <c r="AA1657" s="14" t="s">
        <v>17</v>
      </c>
      <c r="AB1657" s="14" t="s">
        <v>17</v>
      </c>
      <c r="AC1657" s="14" t="s">
        <v>17</v>
      </c>
      <c r="AD1657" s="14">
        <f t="shared" si="2"/>
        <v>3.5279999999999999E-3</v>
      </c>
      <c r="AE1657" s="14" t="s">
        <v>17</v>
      </c>
    </row>
    <row r="1658" spans="1:31">
      <c r="A1658" t="s">
        <v>109</v>
      </c>
      <c r="B1658" t="s">
        <v>94</v>
      </c>
      <c r="C1658" s="216" t="s">
        <v>223</v>
      </c>
      <c r="D1658" s="216">
        <v>37057</v>
      </c>
      <c r="E1658">
        <v>2001</v>
      </c>
      <c r="F1658">
        <v>3</v>
      </c>
      <c r="G1658">
        <v>2</v>
      </c>
      <c r="H1658">
        <v>28.708341951219509</v>
      </c>
      <c r="I1658">
        <v>1.8582679033279419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49">
        <v>0.38422000000000001</v>
      </c>
      <c r="Y1658" s="14">
        <v>55</v>
      </c>
      <c r="Z1658" s="14" t="s">
        <v>17</v>
      </c>
      <c r="AA1658" s="14" t="s">
        <v>17</v>
      </c>
      <c r="AB1658" s="14" t="s">
        <v>17</v>
      </c>
      <c r="AC1658" s="14" t="s">
        <v>17</v>
      </c>
      <c r="AD1658" s="14">
        <f t="shared" si="2"/>
        <v>6.9858181818181816E-3</v>
      </c>
      <c r="AE1658" s="14" t="s">
        <v>17</v>
      </c>
    </row>
    <row r="1659" spans="1:31">
      <c r="A1659" t="s">
        <v>109</v>
      </c>
      <c r="B1659" t="s">
        <v>94</v>
      </c>
      <c r="C1659" s="216" t="s">
        <v>223</v>
      </c>
      <c r="D1659" s="216">
        <v>37057</v>
      </c>
      <c r="E1659">
        <v>2001</v>
      </c>
      <c r="F1659">
        <v>3</v>
      </c>
      <c r="G1659">
        <v>3</v>
      </c>
      <c r="H1659">
        <v>15.166671219512192</v>
      </c>
      <c r="I1659" s="4">
        <v>2.7043232917785645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49">
        <v>0.19603000000000001</v>
      </c>
      <c r="Y1659" s="14">
        <v>55</v>
      </c>
      <c r="Z1659" s="14" t="s">
        <v>17</v>
      </c>
      <c r="AA1659" s="14" t="s">
        <v>17</v>
      </c>
      <c r="AB1659" s="14" t="s">
        <v>17</v>
      </c>
      <c r="AC1659" s="14" t="s">
        <v>17</v>
      </c>
      <c r="AD1659" s="14">
        <f t="shared" si="2"/>
        <v>3.5641818181818183E-3</v>
      </c>
      <c r="AE1659" s="14" t="s">
        <v>17</v>
      </c>
    </row>
    <row r="1660" spans="1:31">
      <c r="A1660" t="s">
        <v>109</v>
      </c>
      <c r="B1660" t="s">
        <v>94</v>
      </c>
      <c r="C1660" s="216" t="s">
        <v>223</v>
      </c>
      <c r="D1660" s="216">
        <v>37057</v>
      </c>
      <c r="E1660">
        <v>2001</v>
      </c>
      <c r="F1660">
        <v>3</v>
      </c>
      <c r="G1660">
        <v>4</v>
      </c>
      <c r="H1660">
        <v>21.548919512195127</v>
      </c>
      <c r="I1660" s="4">
        <v>2.4195446968078613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49">
        <v>0.27284000000000003</v>
      </c>
      <c r="Y1660" s="14">
        <v>55</v>
      </c>
      <c r="Z1660" s="14" t="s">
        <v>17</v>
      </c>
      <c r="AA1660" s="14" t="s">
        <v>17</v>
      </c>
      <c r="AB1660" s="14" t="s">
        <v>17</v>
      </c>
      <c r="AC1660" s="14" t="s">
        <v>17</v>
      </c>
      <c r="AD1660" s="14">
        <f t="shared" si="2"/>
        <v>4.9607272727272729E-3</v>
      </c>
      <c r="AE1660" s="14" t="s">
        <v>17</v>
      </c>
    </row>
    <row r="1661" spans="1:31">
      <c r="A1661" t="s">
        <v>109</v>
      </c>
      <c r="B1661" t="s">
        <v>94</v>
      </c>
      <c r="C1661" s="216" t="s">
        <v>223</v>
      </c>
      <c r="D1661" s="216">
        <v>37057</v>
      </c>
      <c r="E1661">
        <v>2001</v>
      </c>
      <c r="F1661">
        <v>3</v>
      </c>
      <c r="G1661">
        <v>5</v>
      </c>
      <c r="H1661">
        <v>31.616857317073176</v>
      </c>
      <c r="I1661" s="4">
        <v>2.4616053104400635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49">
        <v>0.37007000000000001</v>
      </c>
      <c r="Y1661" s="14">
        <v>55</v>
      </c>
      <c r="Z1661" s="14" t="s">
        <v>17</v>
      </c>
      <c r="AA1661" s="14" t="s">
        <v>17</v>
      </c>
      <c r="AB1661" s="14" t="s">
        <v>17</v>
      </c>
      <c r="AC1661" s="14" t="s">
        <v>17</v>
      </c>
      <c r="AD1661" s="14">
        <f t="shared" si="2"/>
        <v>6.7285454545454549E-3</v>
      </c>
      <c r="AE1661" s="14" t="s">
        <v>17</v>
      </c>
    </row>
    <row r="1662" spans="1:31">
      <c r="A1662" t="s">
        <v>109</v>
      </c>
      <c r="B1662" t="s">
        <v>94</v>
      </c>
      <c r="C1662" s="216" t="s">
        <v>223</v>
      </c>
      <c r="D1662" s="216">
        <v>37057</v>
      </c>
      <c r="E1662">
        <v>2001</v>
      </c>
      <c r="F1662">
        <v>3</v>
      </c>
      <c r="G1662">
        <v>6</v>
      </c>
      <c r="H1662">
        <v>26.41958268292683</v>
      </c>
      <c r="I1662" s="4">
        <v>2.7018177509307861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49">
        <v>0.29607</v>
      </c>
      <c r="Y1662" s="14">
        <v>55</v>
      </c>
      <c r="Z1662" s="14" t="s">
        <v>17</v>
      </c>
      <c r="AA1662" s="14" t="s">
        <v>17</v>
      </c>
      <c r="AB1662" s="14" t="s">
        <v>17</v>
      </c>
      <c r="AC1662" s="14" t="s">
        <v>17</v>
      </c>
      <c r="AD1662" s="14">
        <f t="shared" si="2"/>
        <v>5.3830909090909094E-3</v>
      </c>
      <c r="AE1662" s="14" t="s">
        <v>17</v>
      </c>
    </row>
    <row r="1663" spans="1:31">
      <c r="A1663" t="s">
        <v>109</v>
      </c>
      <c r="B1663" t="s">
        <v>94</v>
      </c>
      <c r="C1663" s="216" t="s">
        <v>223</v>
      </c>
      <c r="D1663" s="216">
        <v>37057</v>
      </c>
      <c r="E1663">
        <v>2001</v>
      </c>
      <c r="F1663">
        <v>3</v>
      </c>
      <c r="G1663">
        <v>7</v>
      </c>
      <c r="H1663">
        <v>20.339775365853662</v>
      </c>
      <c r="I1663" s="4">
        <v>2.7302510738372803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49">
        <v>0.32894000000000001</v>
      </c>
      <c r="Y1663" s="14">
        <v>55</v>
      </c>
      <c r="Z1663" s="14" t="s">
        <v>17</v>
      </c>
      <c r="AA1663" s="14" t="s">
        <v>17</v>
      </c>
      <c r="AB1663" s="14" t="s">
        <v>17</v>
      </c>
      <c r="AC1663" s="14" t="s">
        <v>17</v>
      </c>
      <c r="AD1663" s="14">
        <f t="shared" si="2"/>
        <v>5.980727272727273E-3</v>
      </c>
      <c r="AE1663" s="14" t="s">
        <v>17</v>
      </c>
    </row>
    <row r="1664" spans="1:31">
      <c r="A1664" t="s">
        <v>109</v>
      </c>
      <c r="B1664" t="s">
        <v>94</v>
      </c>
      <c r="C1664" s="216" t="s">
        <v>223</v>
      </c>
      <c r="D1664" s="216">
        <v>37057</v>
      </c>
      <c r="E1664">
        <v>2001</v>
      </c>
      <c r="F1664">
        <v>3</v>
      </c>
      <c r="G1664">
        <v>8</v>
      </c>
      <c r="H1664">
        <v>23.426780487804873</v>
      </c>
      <c r="I1664">
        <v>2.2809088230133057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Z1664" s="14" t="s">
        <v>17</v>
      </c>
      <c r="AA1664" s="14" t="s">
        <v>17</v>
      </c>
      <c r="AB1664" s="14" t="s">
        <v>17</v>
      </c>
      <c r="AC1664" s="14" t="s">
        <v>17</v>
      </c>
      <c r="AD1664" s="14" t="s">
        <v>17</v>
      </c>
      <c r="AE1664" s="14" t="s">
        <v>17</v>
      </c>
    </row>
    <row r="1665" spans="1:31">
      <c r="A1665" t="s">
        <v>109</v>
      </c>
      <c r="B1665" t="s">
        <v>94</v>
      </c>
      <c r="C1665" s="216" t="s">
        <v>223</v>
      </c>
      <c r="D1665" s="216">
        <v>37057</v>
      </c>
      <c r="E1665">
        <v>2001</v>
      </c>
      <c r="F1665">
        <v>3</v>
      </c>
      <c r="G1665">
        <v>9</v>
      </c>
      <c r="H1665">
        <v>28.938271463414633</v>
      </c>
      <c r="I1665">
        <v>2.4612185955047607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Z1665" s="14" t="s">
        <v>17</v>
      </c>
      <c r="AA1665" s="14" t="s">
        <v>17</v>
      </c>
      <c r="AB1665" s="14" t="s">
        <v>17</v>
      </c>
      <c r="AC1665" s="14" t="s">
        <v>17</v>
      </c>
      <c r="AD1665" s="14" t="s">
        <v>17</v>
      </c>
      <c r="AE1665" s="14" t="s">
        <v>17</v>
      </c>
    </row>
    <row r="1666" spans="1:31">
      <c r="A1666" t="s">
        <v>109</v>
      </c>
      <c r="B1666" t="s">
        <v>94</v>
      </c>
      <c r="C1666" s="216" t="s">
        <v>223</v>
      </c>
      <c r="D1666" s="216">
        <v>37057</v>
      </c>
      <c r="E1666">
        <v>2001</v>
      </c>
      <c r="F1666">
        <v>3</v>
      </c>
      <c r="G1666">
        <v>10</v>
      </c>
      <c r="H1666">
        <v>30.098454878048777</v>
      </c>
      <c r="I1666">
        <v>2.4558348655700684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Z1666" s="14" t="s">
        <v>17</v>
      </c>
      <c r="AA1666" s="14" t="s">
        <v>17</v>
      </c>
      <c r="AB1666" s="14" t="s">
        <v>17</v>
      </c>
      <c r="AC1666" s="14" t="s">
        <v>17</v>
      </c>
      <c r="AD1666" s="14" t="s">
        <v>17</v>
      </c>
      <c r="AE1666" s="14" t="s">
        <v>17</v>
      </c>
    </row>
    <row r="1667" spans="1:31">
      <c r="A1667" t="s">
        <v>109</v>
      </c>
      <c r="B1667" t="s">
        <v>94</v>
      </c>
      <c r="C1667" s="216" t="s">
        <v>223</v>
      </c>
      <c r="D1667" s="216">
        <v>37057</v>
      </c>
      <c r="E1667">
        <v>2001</v>
      </c>
      <c r="F1667">
        <v>3</v>
      </c>
      <c r="G1667">
        <v>11</v>
      </c>
      <c r="H1667">
        <v>27.263897073170725</v>
      </c>
      <c r="I1667">
        <v>2.6301701068878174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Z1667" s="14" t="s">
        <v>17</v>
      </c>
      <c r="AA1667" s="14" t="s">
        <v>17</v>
      </c>
      <c r="AB1667" s="14" t="s">
        <v>17</v>
      </c>
      <c r="AC1667" s="14" t="s">
        <v>17</v>
      </c>
      <c r="AD1667" s="14" t="s">
        <v>17</v>
      </c>
      <c r="AE1667" s="14" t="s">
        <v>17</v>
      </c>
    </row>
    <row r="1668" spans="1:31">
      <c r="A1668" t="s">
        <v>109</v>
      </c>
      <c r="B1668" t="s">
        <v>94</v>
      </c>
      <c r="C1668" s="216" t="s">
        <v>223</v>
      </c>
      <c r="D1668" s="216">
        <v>37057</v>
      </c>
      <c r="E1668">
        <v>2001</v>
      </c>
      <c r="F1668">
        <v>3</v>
      </c>
      <c r="G1668">
        <v>12</v>
      </c>
      <c r="H1668">
        <v>34.807361707317071</v>
      </c>
      <c r="I1668">
        <v>2.0152280330657959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Z1668" s="14" t="s">
        <v>17</v>
      </c>
      <c r="AA1668" s="14" t="s">
        <v>17</v>
      </c>
      <c r="AB1668" s="14" t="s">
        <v>17</v>
      </c>
      <c r="AC1668" s="14" t="s">
        <v>17</v>
      </c>
      <c r="AD1668" s="14" t="s">
        <v>17</v>
      </c>
      <c r="AE1668" s="14" t="s">
        <v>17</v>
      </c>
    </row>
    <row r="1669" spans="1:31">
      <c r="A1669" t="s">
        <v>109</v>
      </c>
      <c r="B1669" t="s">
        <v>94</v>
      </c>
      <c r="C1669" s="216" t="s">
        <v>223</v>
      </c>
      <c r="D1669" s="216">
        <v>37057</v>
      </c>
      <c r="E1669">
        <v>2001</v>
      </c>
      <c r="F1669">
        <v>3</v>
      </c>
      <c r="G1669">
        <v>13</v>
      </c>
      <c r="H1669">
        <v>29.746639999999996</v>
      </c>
      <c r="I1669">
        <v>2.5533089637756348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Z1669" s="14" t="s">
        <v>17</v>
      </c>
      <c r="AA1669" s="14" t="s">
        <v>17</v>
      </c>
      <c r="AB1669" s="14" t="s">
        <v>17</v>
      </c>
      <c r="AC1669" s="14" t="s">
        <v>17</v>
      </c>
      <c r="AD1669" s="14" t="s">
        <v>17</v>
      </c>
      <c r="AE1669" s="14" t="s">
        <v>17</v>
      </c>
    </row>
    <row r="1670" spans="1:31">
      <c r="A1670" t="s">
        <v>109</v>
      </c>
      <c r="B1670" t="s">
        <v>94</v>
      </c>
      <c r="C1670" s="216" t="s">
        <v>223</v>
      </c>
      <c r="D1670" s="216">
        <v>37057</v>
      </c>
      <c r="E1670">
        <v>2001</v>
      </c>
      <c r="F1670">
        <v>3</v>
      </c>
      <c r="G1670">
        <v>14</v>
      </c>
      <c r="H1670">
        <v>28.185061219512193</v>
      </c>
      <c r="I1670">
        <v>2.283851146697998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4" t="s">
        <v>17</v>
      </c>
      <c r="Y1670" s="14" t="s">
        <v>17</v>
      </c>
      <c r="Z1670" s="14" t="s">
        <v>17</v>
      </c>
      <c r="AA1670" s="14" t="s">
        <v>17</v>
      </c>
      <c r="AB1670" s="14" t="s">
        <v>17</v>
      </c>
      <c r="AC1670" s="14" t="s">
        <v>17</v>
      </c>
      <c r="AD1670" s="14" t="s">
        <v>17</v>
      </c>
      <c r="AE1670" s="14" t="s">
        <v>17</v>
      </c>
    </row>
    <row r="1671" spans="1:31">
      <c r="A1671" t="s">
        <v>109</v>
      </c>
      <c r="B1671" t="s">
        <v>94</v>
      </c>
      <c r="C1671" s="216" t="s">
        <v>223</v>
      </c>
      <c r="D1671" s="216">
        <v>37057</v>
      </c>
      <c r="E1671">
        <v>2001</v>
      </c>
      <c r="F1671">
        <v>4</v>
      </c>
      <c r="G1671">
        <v>1</v>
      </c>
      <c r="H1671">
        <v>19.632427073170735</v>
      </c>
      <c r="I1671">
        <v>2.2555255889892578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49">
        <v>0.22944999999999999</v>
      </c>
      <c r="Y1671" s="14">
        <v>55</v>
      </c>
      <c r="Z1671" s="14" t="s">
        <v>17</v>
      </c>
      <c r="AA1671" s="14" t="s">
        <v>17</v>
      </c>
      <c r="AB1671" s="14" t="s">
        <v>17</v>
      </c>
      <c r="AC1671" s="14" t="s">
        <v>17</v>
      </c>
      <c r="AD1671" s="14">
        <f t="shared" si="2"/>
        <v>4.1718181818181819E-3</v>
      </c>
      <c r="AE1671" s="14" t="s">
        <v>17</v>
      </c>
    </row>
    <row r="1672" spans="1:31">
      <c r="A1672" t="s">
        <v>109</v>
      </c>
      <c r="B1672" t="s">
        <v>94</v>
      </c>
      <c r="C1672" s="216" t="s">
        <v>223</v>
      </c>
      <c r="D1672" s="216">
        <v>37057</v>
      </c>
      <c r="E1672">
        <v>2001</v>
      </c>
      <c r="F1672">
        <v>4</v>
      </c>
      <c r="G1672">
        <v>2</v>
      </c>
      <c r="H1672">
        <v>29.689415853658538</v>
      </c>
      <c r="I1672">
        <v>2.0128376483917236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49">
        <v>0.29524</v>
      </c>
      <c r="Y1672" s="14">
        <v>55</v>
      </c>
      <c r="Z1672" s="14" t="s">
        <v>17</v>
      </c>
      <c r="AA1672" s="14" t="s">
        <v>17</v>
      </c>
      <c r="AB1672" s="14" t="s">
        <v>17</v>
      </c>
      <c r="AC1672" s="14" t="s">
        <v>17</v>
      </c>
      <c r="AD1672" s="14">
        <f t="shared" si="2"/>
        <v>5.3680000000000004E-3</v>
      </c>
      <c r="AE1672" s="14" t="s">
        <v>17</v>
      </c>
    </row>
    <row r="1673" spans="1:31">
      <c r="A1673" t="s">
        <v>109</v>
      </c>
      <c r="B1673" t="s">
        <v>94</v>
      </c>
      <c r="C1673" s="216" t="s">
        <v>223</v>
      </c>
      <c r="D1673" s="216">
        <v>37057</v>
      </c>
      <c r="E1673">
        <v>2001</v>
      </c>
      <c r="F1673">
        <v>4</v>
      </c>
      <c r="G1673">
        <v>3</v>
      </c>
      <c r="H1673" t="s">
        <v>17</v>
      </c>
      <c r="I1673" s="4">
        <v>2.4653749465942383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49">
        <v>0.23227</v>
      </c>
      <c r="Y1673" s="14">
        <v>55</v>
      </c>
      <c r="Z1673" s="14" t="s">
        <v>17</v>
      </c>
      <c r="AA1673" s="14" t="s">
        <v>17</v>
      </c>
      <c r="AB1673" s="14" t="s">
        <v>17</v>
      </c>
      <c r="AC1673" s="14" t="s">
        <v>17</v>
      </c>
      <c r="AD1673" s="14">
        <f t="shared" si="2"/>
        <v>4.223090909090909E-3</v>
      </c>
      <c r="AE1673" s="14" t="s">
        <v>17</v>
      </c>
    </row>
    <row r="1674" spans="1:31">
      <c r="A1674" t="s">
        <v>109</v>
      </c>
      <c r="B1674" t="s">
        <v>94</v>
      </c>
      <c r="C1674" s="216" t="s">
        <v>223</v>
      </c>
      <c r="D1674" s="216">
        <v>37057</v>
      </c>
      <c r="E1674">
        <v>2001</v>
      </c>
      <c r="F1674">
        <v>4</v>
      </c>
      <c r="G1674">
        <v>4</v>
      </c>
      <c r="H1674">
        <v>29.718544390243906</v>
      </c>
      <c r="I1674" s="4">
        <v>2.4275298118591309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49">
        <v>0.25584000000000001</v>
      </c>
      <c r="Y1674" s="14">
        <v>55</v>
      </c>
      <c r="Z1674" s="14" t="s">
        <v>17</v>
      </c>
      <c r="AA1674" s="14" t="s">
        <v>17</v>
      </c>
      <c r="AB1674" s="14" t="s">
        <v>17</v>
      </c>
      <c r="AC1674" s="14" t="s">
        <v>17</v>
      </c>
      <c r="AD1674" s="14">
        <f t="shared" si="2"/>
        <v>4.6516363636363639E-3</v>
      </c>
      <c r="AE1674" s="14" t="s">
        <v>17</v>
      </c>
    </row>
    <row r="1675" spans="1:31">
      <c r="A1675" t="s">
        <v>109</v>
      </c>
      <c r="B1675" t="s">
        <v>94</v>
      </c>
      <c r="C1675" s="216" t="s">
        <v>223</v>
      </c>
      <c r="D1675" s="216">
        <v>37057</v>
      </c>
      <c r="E1675">
        <v>2001</v>
      </c>
      <c r="F1675">
        <v>4</v>
      </c>
      <c r="G1675">
        <v>5</v>
      </c>
      <c r="H1675">
        <v>25.895269024390245</v>
      </c>
      <c r="I1675" s="4">
        <v>2.6154611110687256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49">
        <v>0.30593999999999999</v>
      </c>
      <c r="Y1675" s="14">
        <v>55</v>
      </c>
      <c r="Z1675" s="14" t="s">
        <v>17</v>
      </c>
      <c r="AA1675" s="14" t="s">
        <v>17</v>
      </c>
      <c r="AB1675" s="14" t="s">
        <v>17</v>
      </c>
      <c r="AC1675" s="14" t="s">
        <v>17</v>
      </c>
      <c r="AD1675" s="14">
        <f t="shared" si="2"/>
        <v>5.5625454545454546E-3</v>
      </c>
      <c r="AE1675" s="14" t="s">
        <v>17</v>
      </c>
    </row>
    <row r="1676" spans="1:31">
      <c r="A1676" t="s">
        <v>109</v>
      </c>
      <c r="B1676" t="s">
        <v>94</v>
      </c>
      <c r="C1676" s="216" t="s">
        <v>223</v>
      </c>
      <c r="D1676" s="216">
        <v>37057</v>
      </c>
      <c r="E1676">
        <v>2001</v>
      </c>
      <c r="F1676">
        <v>4</v>
      </c>
      <c r="G1676">
        <v>6</v>
      </c>
      <c r="H1676">
        <v>24.542341463414637</v>
      </c>
      <c r="I1676" s="4">
        <v>2.5392673015594482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49">
        <v>0.19993</v>
      </c>
      <c r="Y1676" s="14">
        <v>55</v>
      </c>
      <c r="Z1676" s="14" t="s">
        <v>17</v>
      </c>
      <c r="AA1676" s="14" t="s">
        <v>17</v>
      </c>
      <c r="AB1676" s="14" t="s">
        <v>17</v>
      </c>
      <c r="AC1676" s="14" t="s">
        <v>17</v>
      </c>
      <c r="AD1676" s="14">
        <f t="shared" si="2"/>
        <v>3.635090909090909E-3</v>
      </c>
      <c r="AE1676" s="14" t="s">
        <v>17</v>
      </c>
    </row>
    <row r="1677" spans="1:31">
      <c r="A1677" t="s">
        <v>109</v>
      </c>
      <c r="B1677" t="s">
        <v>94</v>
      </c>
      <c r="C1677" s="216" t="s">
        <v>223</v>
      </c>
      <c r="D1677" s="216">
        <v>37057</v>
      </c>
      <c r="E1677">
        <v>2001</v>
      </c>
      <c r="F1677">
        <v>4</v>
      </c>
      <c r="G1677">
        <v>7</v>
      </c>
      <c r="H1677">
        <v>28.004299024390242</v>
      </c>
      <c r="I1677" s="4">
        <v>2.6466310024261475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49">
        <v>0.29831999999999997</v>
      </c>
      <c r="Y1677" s="14">
        <v>55</v>
      </c>
      <c r="Z1677" s="14" t="s">
        <v>17</v>
      </c>
      <c r="AA1677" s="14" t="s">
        <v>17</v>
      </c>
      <c r="AB1677" s="14" t="s">
        <v>17</v>
      </c>
      <c r="AC1677" s="14" t="s">
        <v>17</v>
      </c>
      <c r="AD1677" s="14">
        <f t="shared" si="2"/>
        <v>5.4239999999999991E-3</v>
      </c>
      <c r="AE1677" s="14" t="s">
        <v>17</v>
      </c>
    </row>
    <row r="1678" spans="1:31">
      <c r="A1678" t="s">
        <v>109</v>
      </c>
      <c r="B1678" t="s">
        <v>94</v>
      </c>
      <c r="C1678" s="216" t="s">
        <v>223</v>
      </c>
      <c r="D1678" s="216">
        <v>37057</v>
      </c>
      <c r="E1678">
        <v>2001</v>
      </c>
      <c r="F1678">
        <v>4</v>
      </c>
      <c r="G1678">
        <v>8</v>
      </c>
      <c r="H1678">
        <v>23.21916219512195</v>
      </c>
      <c r="I1678">
        <v>2.3297531604766846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Z1678" s="14" t="s">
        <v>17</v>
      </c>
      <c r="AA1678" s="14" t="s">
        <v>17</v>
      </c>
      <c r="AB1678" s="14" t="s">
        <v>17</v>
      </c>
      <c r="AC1678" s="14" t="s">
        <v>17</v>
      </c>
      <c r="AD1678" s="14" t="s">
        <v>17</v>
      </c>
      <c r="AE1678" s="14" t="s">
        <v>17</v>
      </c>
    </row>
    <row r="1679" spans="1:31">
      <c r="A1679" t="s">
        <v>109</v>
      </c>
      <c r="B1679" t="s">
        <v>94</v>
      </c>
      <c r="C1679" s="216" t="s">
        <v>223</v>
      </c>
      <c r="D1679" s="216">
        <v>37057</v>
      </c>
      <c r="E1679">
        <v>2001</v>
      </c>
      <c r="F1679">
        <v>4</v>
      </c>
      <c r="G1679">
        <v>9</v>
      </c>
      <c r="H1679">
        <v>24.570230487804874</v>
      </c>
      <c r="I1679">
        <v>2.316577672958374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Z1679" s="14" t="s">
        <v>17</v>
      </c>
      <c r="AA1679" s="14" t="s">
        <v>17</v>
      </c>
      <c r="AB1679" s="14" t="s">
        <v>17</v>
      </c>
      <c r="AC1679" s="14" t="s">
        <v>17</v>
      </c>
      <c r="AD1679" s="14" t="s">
        <v>17</v>
      </c>
      <c r="AE1679" s="14" t="s">
        <v>17</v>
      </c>
    </row>
    <row r="1680" spans="1:31">
      <c r="A1680" t="s">
        <v>109</v>
      </c>
      <c r="B1680" t="s">
        <v>94</v>
      </c>
      <c r="C1680" s="216" t="s">
        <v>223</v>
      </c>
      <c r="D1680" s="216">
        <v>37057</v>
      </c>
      <c r="E1680">
        <v>2001</v>
      </c>
      <c r="F1680">
        <v>4</v>
      </c>
      <c r="G1680">
        <v>10</v>
      </c>
      <c r="H1680">
        <v>33.918424878048775</v>
      </c>
      <c r="I1680">
        <v>2.2817764282226563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Z1680" s="14" t="s">
        <v>17</v>
      </c>
      <c r="AA1680" s="14" t="s">
        <v>17</v>
      </c>
      <c r="AB1680" s="14" t="s">
        <v>17</v>
      </c>
      <c r="AC1680" s="14" t="s">
        <v>17</v>
      </c>
      <c r="AD1680" s="14" t="s">
        <v>17</v>
      </c>
      <c r="AE1680" s="14" t="s">
        <v>17</v>
      </c>
    </row>
    <row r="1681" spans="1:31">
      <c r="A1681" t="s">
        <v>109</v>
      </c>
      <c r="B1681" t="s">
        <v>94</v>
      </c>
      <c r="C1681" s="216" t="s">
        <v>223</v>
      </c>
      <c r="D1681" s="216">
        <v>37057</v>
      </c>
      <c r="E1681">
        <v>2001</v>
      </c>
      <c r="F1681">
        <v>4</v>
      </c>
      <c r="G1681">
        <v>11</v>
      </c>
      <c r="H1681">
        <v>29.326858536585359</v>
      </c>
      <c r="I1681">
        <v>2.2143385410308838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Z1681" s="14" t="s">
        <v>17</v>
      </c>
      <c r="AA1681" s="14" t="s">
        <v>17</v>
      </c>
      <c r="AB1681" s="14" t="s">
        <v>17</v>
      </c>
      <c r="AC1681" s="14" t="s">
        <v>17</v>
      </c>
      <c r="AD1681" s="14" t="s">
        <v>17</v>
      </c>
      <c r="AE1681" s="14" t="s">
        <v>17</v>
      </c>
    </row>
    <row r="1682" spans="1:31">
      <c r="A1682" t="s">
        <v>109</v>
      </c>
      <c r="B1682" t="s">
        <v>94</v>
      </c>
      <c r="C1682" s="216" t="s">
        <v>223</v>
      </c>
      <c r="D1682" s="216">
        <v>37057</v>
      </c>
      <c r="E1682">
        <v>2001</v>
      </c>
      <c r="F1682">
        <v>4</v>
      </c>
      <c r="G1682">
        <v>12</v>
      </c>
      <c r="H1682">
        <v>27.877868780487802</v>
      </c>
      <c r="I1682">
        <v>2.4478564262390137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Z1682" s="14" t="s">
        <v>17</v>
      </c>
      <c r="AA1682" s="14" t="s">
        <v>17</v>
      </c>
      <c r="AB1682" s="14" t="s">
        <v>17</v>
      </c>
      <c r="AC1682" s="14" t="s">
        <v>17</v>
      </c>
      <c r="AD1682" s="14" t="s">
        <v>17</v>
      </c>
      <c r="AE1682" s="14" t="s">
        <v>17</v>
      </c>
    </row>
    <row r="1683" spans="1:31">
      <c r="A1683" t="s">
        <v>109</v>
      </c>
      <c r="B1683" t="s">
        <v>94</v>
      </c>
      <c r="C1683" s="216" t="s">
        <v>223</v>
      </c>
      <c r="D1683" s="216">
        <v>37057</v>
      </c>
      <c r="E1683">
        <v>2001</v>
      </c>
      <c r="F1683">
        <v>4</v>
      </c>
      <c r="G1683">
        <v>13</v>
      </c>
      <c r="H1683">
        <v>27.858036585365848</v>
      </c>
      <c r="I1683">
        <v>2.3527202606201172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Z1683" s="14" t="s">
        <v>17</v>
      </c>
      <c r="AA1683" s="14" t="s">
        <v>17</v>
      </c>
      <c r="AB1683" s="14" t="s">
        <v>17</v>
      </c>
      <c r="AC1683" s="14" t="s">
        <v>17</v>
      </c>
      <c r="AD1683" s="14" t="s">
        <v>17</v>
      </c>
      <c r="AE1683" s="14" t="s">
        <v>17</v>
      </c>
    </row>
    <row r="1684" spans="1:31">
      <c r="A1684" t="s">
        <v>109</v>
      </c>
      <c r="B1684" t="s">
        <v>94</v>
      </c>
      <c r="C1684" s="216" t="s">
        <v>223</v>
      </c>
      <c r="D1684" s="216">
        <v>37057</v>
      </c>
      <c r="E1684">
        <v>2001</v>
      </c>
      <c r="F1684">
        <v>4</v>
      </c>
      <c r="G1684">
        <v>14</v>
      </c>
      <c r="H1684">
        <v>29.40783999999999</v>
      </c>
      <c r="I1684">
        <v>2.1864137649536133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4" t="s">
        <v>17</v>
      </c>
      <c r="Y1684" s="14" t="s">
        <v>17</v>
      </c>
      <c r="Z1684" s="14" t="s">
        <v>17</v>
      </c>
      <c r="AA1684" s="14" t="s">
        <v>17</v>
      </c>
      <c r="AB1684" s="14" t="s">
        <v>17</v>
      </c>
      <c r="AC1684" s="14" t="s">
        <v>17</v>
      </c>
      <c r="AD1684" s="14" t="s">
        <v>17</v>
      </c>
      <c r="AE1684" s="14" t="s">
        <v>17</v>
      </c>
    </row>
    <row r="1685" spans="1:31">
      <c r="A1685" t="s">
        <v>109</v>
      </c>
      <c r="B1685" t="s">
        <v>94</v>
      </c>
      <c r="C1685" s="216">
        <v>37216</v>
      </c>
      <c r="D1685" s="216">
        <v>37432</v>
      </c>
      <c r="E1685">
        <v>2002</v>
      </c>
      <c r="F1685">
        <v>1</v>
      </c>
      <c r="G1685">
        <v>1</v>
      </c>
      <c r="H1685">
        <v>31.45055609756098</v>
      </c>
      <c r="I1685">
        <v>1.9719483852386475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4" t="s">
        <v>17</v>
      </c>
      <c r="Q1685" s="14" t="s">
        <v>17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53">
        <v>0.26109851200000006</v>
      </c>
      <c r="Y1685" s="14">
        <v>74</v>
      </c>
      <c r="Z1685" s="14" t="s">
        <v>17</v>
      </c>
      <c r="AA1685" s="14" t="s">
        <v>17</v>
      </c>
      <c r="AB1685" s="14" t="s">
        <v>17</v>
      </c>
      <c r="AC1685" s="14" t="s">
        <v>17</v>
      </c>
      <c r="AD1685" s="14">
        <f t="shared" si="2"/>
        <v>3.5283582702702711E-3</v>
      </c>
      <c r="AE1685" s="14" t="s">
        <v>17</v>
      </c>
    </row>
    <row r="1686" spans="1:31">
      <c r="A1686" t="s">
        <v>109</v>
      </c>
      <c r="B1686" t="s">
        <v>94</v>
      </c>
      <c r="C1686" s="216">
        <v>37216</v>
      </c>
      <c r="D1686" s="216">
        <v>37432</v>
      </c>
      <c r="E1686">
        <v>2002</v>
      </c>
      <c r="F1686">
        <v>1</v>
      </c>
      <c r="G1686">
        <v>2</v>
      </c>
      <c r="H1686">
        <v>32.356432926829264</v>
      </c>
      <c r="I1686">
        <v>1.8746379613876343</v>
      </c>
      <c r="J1686" s="14" t="s">
        <v>17</v>
      </c>
      <c r="K1686" s="14" t="s">
        <v>17</v>
      </c>
      <c r="L1686" s="14" t="s">
        <v>17</v>
      </c>
      <c r="M1686" s="14" t="s">
        <v>17</v>
      </c>
      <c r="N1686" s="14" t="s">
        <v>17</v>
      </c>
      <c r="O1686" s="14" t="s">
        <v>17</v>
      </c>
      <c r="P1686" s="158">
        <v>6.2489999999999997E-2</v>
      </c>
      <c r="Q1686" s="158">
        <v>0.78700000000000003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54">
        <v>0.14172793200000006</v>
      </c>
      <c r="Y1686" s="14">
        <v>74</v>
      </c>
      <c r="Z1686" s="14" t="s">
        <v>17</v>
      </c>
      <c r="AA1686" s="14" t="s">
        <v>17</v>
      </c>
      <c r="AB1686" s="14" t="s">
        <v>17</v>
      </c>
      <c r="AC1686" s="14" t="s">
        <v>17</v>
      </c>
      <c r="AD1686" s="14">
        <f t="shared" si="2"/>
        <v>1.9152423243243252E-3</v>
      </c>
      <c r="AE1686" s="14" t="s">
        <v>17</v>
      </c>
    </row>
    <row r="1687" spans="1:31">
      <c r="A1687" t="s">
        <v>109</v>
      </c>
      <c r="B1687" t="s">
        <v>94</v>
      </c>
      <c r="C1687" s="216">
        <v>37216</v>
      </c>
      <c r="D1687" s="216">
        <v>37432</v>
      </c>
      <c r="E1687">
        <v>2002</v>
      </c>
      <c r="F1687">
        <v>1</v>
      </c>
      <c r="G1687">
        <v>3</v>
      </c>
      <c r="H1687">
        <v>52.871392682926803</v>
      </c>
      <c r="I1687">
        <v>1.9373047351837158</v>
      </c>
      <c r="J1687" s="14" t="s">
        <v>17</v>
      </c>
      <c r="K1687" s="14" t="s">
        <v>17</v>
      </c>
      <c r="L1687" s="158">
        <v>6.2850000000000001</v>
      </c>
      <c r="M1687" s="14" t="s">
        <v>17</v>
      </c>
      <c r="N1687" s="158">
        <v>62.10575</v>
      </c>
      <c r="O1687" s="14" t="s">
        <v>17</v>
      </c>
      <c r="P1687" s="158">
        <v>9.1263333333333321E-2</v>
      </c>
      <c r="Q1687" s="158">
        <v>0.96766666666666667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54">
        <v>0.50835934799999993</v>
      </c>
      <c r="Y1687" s="14">
        <v>74</v>
      </c>
      <c r="Z1687" s="14" t="s">
        <v>17</v>
      </c>
      <c r="AA1687" s="14" t="s">
        <v>17</v>
      </c>
      <c r="AB1687" s="14" t="s">
        <v>17</v>
      </c>
      <c r="AC1687" s="14" t="s">
        <v>17</v>
      </c>
      <c r="AD1687" s="14">
        <f t="shared" si="2"/>
        <v>6.8697209189189177E-3</v>
      </c>
      <c r="AE1687" s="14" t="s">
        <v>17</v>
      </c>
    </row>
    <row r="1688" spans="1:31">
      <c r="A1688" t="s">
        <v>109</v>
      </c>
      <c r="B1688" t="s">
        <v>94</v>
      </c>
      <c r="C1688" s="216">
        <v>37216</v>
      </c>
      <c r="D1688" s="216">
        <v>37432</v>
      </c>
      <c r="E1688">
        <v>2002</v>
      </c>
      <c r="F1688">
        <v>1</v>
      </c>
      <c r="G1688">
        <v>4</v>
      </c>
      <c r="H1688">
        <v>43.183365365853668</v>
      </c>
      <c r="I1688">
        <v>2.0914719104766846</v>
      </c>
      <c r="J1688" s="14" t="s">
        <v>17</v>
      </c>
      <c r="K1688" s="14" t="s">
        <v>17</v>
      </c>
      <c r="L1688" s="158">
        <v>6.2050000000000001</v>
      </c>
      <c r="M1688" s="14" t="s">
        <v>17</v>
      </c>
      <c r="N1688" s="158">
        <v>54.869080000000004</v>
      </c>
      <c r="O1688" s="14" t="s">
        <v>17</v>
      </c>
      <c r="P1688" s="158">
        <v>6.747333333333333E-2</v>
      </c>
      <c r="Q1688" s="158">
        <v>0.83066666666666666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54">
        <v>0.30345230799999995</v>
      </c>
      <c r="Y1688" s="14">
        <v>74</v>
      </c>
      <c r="Z1688" s="14" t="s">
        <v>17</v>
      </c>
      <c r="AA1688" s="14" t="s">
        <v>17</v>
      </c>
      <c r="AB1688" s="14" t="s">
        <v>17</v>
      </c>
      <c r="AC1688" s="14" t="s">
        <v>17</v>
      </c>
      <c r="AD1688" s="14">
        <f t="shared" si="2"/>
        <v>4.1007068648648646E-3</v>
      </c>
      <c r="AE1688" s="14" t="s">
        <v>17</v>
      </c>
    </row>
    <row r="1689" spans="1:31">
      <c r="A1689" t="s">
        <v>109</v>
      </c>
      <c r="B1689" t="s">
        <v>94</v>
      </c>
      <c r="C1689" s="216">
        <v>37216</v>
      </c>
      <c r="D1689" s="216">
        <v>37432</v>
      </c>
      <c r="E1689">
        <v>2002</v>
      </c>
      <c r="F1689">
        <v>1</v>
      </c>
      <c r="G1689">
        <v>5</v>
      </c>
      <c r="H1689">
        <v>41.637693658536591</v>
      </c>
      <c r="I1689">
        <v>2.5064704418182373</v>
      </c>
      <c r="J1689" s="14" t="s">
        <v>17</v>
      </c>
      <c r="K1689" s="14" t="s">
        <v>17</v>
      </c>
      <c r="L1689" s="158">
        <v>5.5949999999999998</v>
      </c>
      <c r="M1689" s="14" t="s">
        <v>17</v>
      </c>
      <c r="N1689" s="158">
        <v>85.975960000000015</v>
      </c>
      <c r="O1689" s="14" t="s">
        <v>17</v>
      </c>
      <c r="P1689" s="158">
        <v>8.445666666666668E-2</v>
      </c>
      <c r="Q1689" s="158">
        <v>0.93100000000000005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54">
        <v>0.32084494800000002</v>
      </c>
      <c r="Y1689" s="14">
        <v>74</v>
      </c>
      <c r="Z1689" s="14" t="s">
        <v>17</v>
      </c>
      <c r="AA1689" s="14" t="s">
        <v>17</v>
      </c>
      <c r="AB1689" s="14" t="s">
        <v>17</v>
      </c>
      <c r="AC1689" s="14" t="s">
        <v>17</v>
      </c>
      <c r="AD1689" s="14">
        <f t="shared" si="2"/>
        <v>4.3357425405405412E-3</v>
      </c>
      <c r="AE1689" s="14" t="s">
        <v>17</v>
      </c>
    </row>
    <row r="1690" spans="1:31">
      <c r="A1690" t="s">
        <v>109</v>
      </c>
      <c r="B1690" t="s">
        <v>94</v>
      </c>
      <c r="C1690" s="216">
        <v>37216</v>
      </c>
      <c r="D1690" s="216">
        <v>37432</v>
      </c>
      <c r="E1690">
        <v>2002</v>
      </c>
      <c r="F1690">
        <v>1</v>
      </c>
      <c r="G1690">
        <v>6</v>
      </c>
      <c r="H1690">
        <v>45.524184146341469</v>
      </c>
      <c r="I1690">
        <v>2.5266757011413574</v>
      </c>
      <c r="J1690" s="14" t="s">
        <v>17</v>
      </c>
      <c r="K1690" s="14" t="s">
        <v>17</v>
      </c>
      <c r="L1690" s="158">
        <v>5.9</v>
      </c>
      <c r="M1690" s="14" t="s">
        <v>17</v>
      </c>
      <c r="N1690" s="158">
        <v>75.769014999999996</v>
      </c>
      <c r="O1690" s="14" t="s">
        <v>17</v>
      </c>
      <c r="P1690" s="158">
        <v>9.3413333333333348E-2</v>
      </c>
      <c r="Q1690" s="158">
        <v>0.93266666666666664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54">
        <v>0.57200553999999992</v>
      </c>
      <c r="Y1690" s="14">
        <v>74</v>
      </c>
      <c r="Z1690" s="14" t="s">
        <v>17</v>
      </c>
      <c r="AA1690" s="14" t="s">
        <v>17</v>
      </c>
      <c r="AB1690" s="14" t="s">
        <v>17</v>
      </c>
      <c r="AC1690" s="14" t="s">
        <v>17</v>
      </c>
      <c r="AD1690" s="14">
        <f t="shared" si="2"/>
        <v>7.7298045945945939E-3</v>
      </c>
      <c r="AE1690" s="14" t="s">
        <v>17</v>
      </c>
    </row>
    <row r="1691" spans="1:31">
      <c r="A1691" t="s">
        <v>109</v>
      </c>
      <c r="B1691" t="s">
        <v>94</v>
      </c>
      <c r="C1691" s="216">
        <v>37216</v>
      </c>
      <c r="D1691" s="216">
        <v>37432</v>
      </c>
      <c r="E1691">
        <v>2002</v>
      </c>
      <c r="F1691">
        <v>1</v>
      </c>
      <c r="G1691">
        <v>7</v>
      </c>
      <c r="H1691">
        <v>45.760311219512204</v>
      </c>
      <c r="I1691">
        <v>2.6303417682647705</v>
      </c>
      <c r="J1691" s="14" t="s">
        <v>17</v>
      </c>
      <c r="K1691" s="14" t="s">
        <v>17</v>
      </c>
      <c r="L1691" s="158">
        <v>6.09</v>
      </c>
      <c r="M1691" s="14" t="s">
        <v>17</v>
      </c>
      <c r="N1691" s="158">
        <v>85.165885000000003</v>
      </c>
      <c r="O1691" s="14" t="s">
        <v>17</v>
      </c>
      <c r="P1691" s="158">
        <v>9.9419999999999994E-2</v>
      </c>
      <c r="Q1691" s="158">
        <v>0.98433333333333339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54">
        <v>0.369082348</v>
      </c>
      <c r="Y1691" s="14">
        <v>74</v>
      </c>
      <c r="Z1691" s="14" t="s">
        <v>17</v>
      </c>
      <c r="AA1691" s="14" t="s">
        <v>17</v>
      </c>
      <c r="AB1691" s="14" t="s">
        <v>17</v>
      </c>
      <c r="AC1691" s="14" t="s">
        <v>17</v>
      </c>
      <c r="AD1691" s="14">
        <f t="shared" si="2"/>
        <v>4.9875992972972976E-3</v>
      </c>
      <c r="AE1691" s="14" t="s">
        <v>17</v>
      </c>
    </row>
    <row r="1692" spans="1:31">
      <c r="A1692" t="s">
        <v>109</v>
      </c>
      <c r="B1692" t="s">
        <v>94</v>
      </c>
      <c r="C1692" s="216">
        <v>37216</v>
      </c>
      <c r="D1692" s="216">
        <v>37432</v>
      </c>
      <c r="E1692">
        <v>2002</v>
      </c>
      <c r="F1692">
        <v>1</v>
      </c>
      <c r="G1692">
        <v>8</v>
      </c>
      <c r="H1692">
        <v>26.663146829268289</v>
      </c>
      <c r="I1692">
        <v>2.5030362606048584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Z1692" s="14" t="s">
        <v>17</v>
      </c>
      <c r="AA1692" s="14" t="s">
        <v>17</v>
      </c>
      <c r="AB1692" s="14" t="s">
        <v>17</v>
      </c>
      <c r="AC1692" s="14" t="s">
        <v>17</v>
      </c>
      <c r="AD1692" s="14" t="s">
        <v>17</v>
      </c>
      <c r="AE1692" s="14" t="s">
        <v>17</v>
      </c>
    </row>
    <row r="1693" spans="1:31">
      <c r="A1693" t="s">
        <v>109</v>
      </c>
      <c r="B1693" t="s">
        <v>94</v>
      </c>
      <c r="C1693" s="216">
        <v>37216</v>
      </c>
      <c r="D1693" s="216">
        <v>37432</v>
      </c>
      <c r="E1693">
        <v>2002</v>
      </c>
      <c r="F1693">
        <v>1</v>
      </c>
      <c r="G1693">
        <v>9</v>
      </c>
      <c r="H1693">
        <v>40.70475414634145</v>
      </c>
      <c r="I1693">
        <v>2.5487105846405029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Z1693" s="14" t="s">
        <v>17</v>
      </c>
      <c r="AA1693" s="14" t="s">
        <v>17</v>
      </c>
      <c r="AB1693" s="14" t="s">
        <v>17</v>
      </c>
      <c r="AC1693" s="14" t="s">
        <v>17</v>
      </c>
      <c r="AD1693" s="14" t="s">
        <v>17</v>
      </c>
      <c r="AE1693" s="14" t="s">
        <v>17</v>
      </c>
    </row>
    <row r="1694" spans="1:31">
      <c r="A1694" t="s">
        <v>109</v>
      </c>
      <c r="B1694" t="s">
        <v>94</v>
      </c>
      <c r="C1694" s="216">
        <v>37216</v>
      </c>
      <c r="D1694" s="216">
        <v>37432</v>
      </c>
      <c r="E1694">
        <v>2002</v>
      </c>
      <c r="F1694">
        <v>1</v>
      </c>
      <c r="G1694">
        <v>10</v>
      </c>
      <c r="H1694">
        <v>48.08274390243902</v>
      </c>
      <c r="I1694">
        <v>2.5033195018768311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Z1694" s="14" t="s">
        <v>17</v>
      </c>
      <c r="AA1694" s="14" t="s">
        <v>17</v>
      </c>
      <c r="AB1694" s="14" t="s">
        <v>17</v>
      </c>
      <c r="AC1694" s="14" t="s">
        <v>17</v>
      </c>
      <c r="AD1694" s="14" t="s">
        <v>17</v>
      </c>
      <c r="AE1694" s="14" t="s">
        <v>17</v>
      </c>
    </row>
    <row r="1695" spans="1:31">
      <c r="A1695" t="s">
        <v>109</v>
      </c>
      <c r="B1695" t="s">
        <v>94</v>
      </c>
      <c r="C1695" s="216">
        <v>37216</v>
      </c>
      <c r="D1695" s="216">
        <v>37432</v>
      </c>
      <c r="E1695">
        <v>2002</v>
      </c>
      <c r="F1695">
        <v>1</v>
      </c>
      <c r="G1695">
        <v>11</v>
      </c>
      <c r="H1695">
        <v>49.755259024390242</v>
      </c>
      <c r="I1695">
        <v>2.6516683101654053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Z1695" s="14" t="s">
        <v>17</v>
      </c>
      <c r="AA1695" s="14" t="s">
        <v>17</v>
      </c>
      <c r="AB1695" s="14" t="s">
        <v>17</v>
      </c>
      <c r="AC1695" s="14" t="s">
        <v>17</v>
      </c>
      <c r="AD1695" s="14" t="s">
        <v>17</v>
      </c>
      <c r="AE1695" s="14" t="s">
        <v>17</v>
      </c>
    </row>
    <row r="1696" spans="1:31">
      <c r="A1696" t="s">
        <v>109</v>
      </c>
      <c r="B1696" t="s">
        <v>94</v>
      </c>
      <c r="C1696" s="216">
        <v>37216</v>
      </c>
      <c r="D1696" s="216">
        <v>37432</v>
      </c>
      <c r="E1696">
        <v>2002</v>
      </c>
      <c r="F1696">
        <v>1</v>
      </c>
      <c r="G1696">
        <v>12</v>
      </c>
      <c r="H1696">
        <v>44.948843902439016</v>
      </c>
      <c r="I1696">
        <v>2.459930419921875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Z1696" s="14" t="s">
        <v>17</v>
      </c>
      <c r="AA1696" s="14" t="s">
        <v>17</v>
      </c>
      <c r="AB1696" s="14" t="s">
        <v>17</v>
      </c>
      <c r="AC1696" s="14" t="s">
        <v>17</v>
      </c>
      <c r="AD1696" s="14" t="s">
        <v>17</v>
      </c>
      <c r="AE1696" s="14" t="s">
        <v>17</v>
      </c>
    </row>
    <row r="1697" spans="1:31">
      <c r="A1697" t="s">
        <v>109</v>
      </c>
      <c r="B1697" t="s">
        <v>94</v>
      </c>
      <c r="C1697" s="216">
        <v>37216</v>
      </c>
      <c r="D1697" s="216">
        <v>37432</v>
      </c>
      <c r="E1697">
        <v>2002</v>
      </c>
      <c r="F1697">
        <v>1</v>
      </c>
      <c r="G1697">
        <v>13</v>
      </c>
      <c r="H1697">
        <v>54.720331707317072</v>
      </c>
      <c r="I1697">
        <v>2.7310118675231934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Z1697" s="14" t="s">
        <v>17</v>
      </c>
      <c r="AA1697" s="14" t="s">
        <v>17</v>
      </c>
      <c r="AB1697" s="14" t="s">
        <v>17</v>
      </c>
      <c r="AC1697" s="14" t="s">
        <v>17</v>
      </c>
      <c r="AD1697" s="14" t="s">
        <v>17</v>
      </c>
      <c r="AE1697" s="14" t="s">
        <v>17</v>
      </c>
    </row>
    <row r="1698" spans="1:31">
      <c r="A1698" t="s">
        <v>109</v>
      </c>
      <c r="B1698" t="s">
        <v>94</v>
      </c>
      <c r="C1698" s="216">
        <v>37216</v>
      </c>
      <c r="D1698" s="216">
        <v>37432</v>
      </c>
      <c r="E1698">
        <v>2002</v>
      </c>
      <c r="F1698">
        <v>1</v>
      </c>
      <c r="G1698">
        <v>14</v>
      </c>
      <c r="H1698">
        <v>43.925213414634143</v>
      </c>
      <c r="I1698">
        <v>2.4157013893127441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4" t="s">
        <v>17</v>
      </c>
      <c r="Y1698" s="14" t="s">
        <v>17</v>
      </c>
      <c r="Z1698" s="14" t="s">
        <v>17</v>
      </c>
      <c r="AA1698" s="14" t="s">
        <v>17</v>
      </c>
      <c r="AB1698" s="14" t="s">
        <v>17</v>
      </c>
      <c r="AC1698" s="14" t="s">
        <v>17</v>
      </c>
      <c r="AD1698" s="14" t="s">
        <v>17</v>
      </c>
      <c r="AE1698" s="14" t="s">
        <v>17</v>
      </c>
    </row>
    <row r="1699" spans="1:31">
      <c r="A1699" t="s">
        <v>109</v>
      </c>
      <c r="B1699" t="s">
        <v>94</v>
      </c>
      <c r="C1699" s="216">
        <v>37216</v>
      </c>
      <c r="D1699" s="216">
        <v>37432</v>
      </c>
      <c r="E1699">
        <v>2002</v>
      </c>
      <c r="F1699">
        <v>2</v>
      </c>
      <c r="G1699">
        <v>1</v>
      </c>
      <c r="H1699">
        <v>25.183375853658536</v>
      </c>
      <c r="I1699">
        <v>2.0048251152038574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4" t="s">
        <v>17</v>
      </c>
      <c r="Q1699" s="14" t="s">
        <v>17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54">
        <v>0.32573662799999997</v>
      </c>
      <c r="Y1699" s="14">
        <v>74</v>
      </c>
      <c r="Z1699" s="14" t="s">
        <v>17</v>
      </c>
      <c r="AA1699" s="14" t="s">
        <v>17</v>
      </c>
      <c r="AB1699" s="14" t="s">
        <v>17</v>
      </c>
      <c r="AC1699" s="14" t="s">
        <v>17</v>
      </c>
      <c r="AD1699" s="14">
        <f t="shared" si="2"/>
        <v>4.4018463243243235E-3</v>
      </c>
      <c r="AE1699" s="14" t="s">
        <v>17</v>
      </c>
    </row>
    <row r="1700" spans="1:31">
      <c r="A1700" t="s">
        <v>109</v>
      </c>
      <c r="B1700" t="s">
        <v>94</v>
      </c>
      <c r="C1700" s="216">
        <v>37216</v>
      </c>
      <c r="D1700" s="216">
        <v>37432</v>
      </c>
      <c r="E1700">
        <v>2002</v>
      </c>
      <c r="F1700">
        <v>2</v>
      </c>
      <c r="G1700">
        <v>2</v>
      </c>
      <c r="H1700">
        <v>38.124709512195111</v>
      </c>
      <c r="I1700">
        <v>1.750579833984375</v>
      </c>
      <c r="J1700" s="14" t="s">
        <v>17</v>
      </c>
      <c r="K1700" s="14" t="s">
        <v>17</v>
      </c>
      <c r="L1700" s="14" t="s">
        <v>17</v>
      </c>
      <c r="M1700" s="14" t="s">
        <v>17</v>
      </c>
      <c r="N1700" s="14" t="s">
        <v>17</v>
      </c>
      <c r="O1700" s="14" t="s">
        <v>17</v>
      </c>
      <c r="P1700" s="158">
        <v>6.8070000000000006E-2</v>
      </c>
      <c r="Q1700" s="158">
        <v>0.84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54">
        <v>0.43275571600000001</v>
      </c>
      <c r="Y1700" s="14">
        <v>74</v>
      </c>
      <c r="Z1700" s="14" t="s">
        <v>17</v>
      </c>
      <c r="AA1700" s="14" t="s">
        <v>17</v>
      </c>
      <c r="AB1700" s="14" t="s">
        <v>17</v>
      </c>
      <c r="AC1700" s="14" t="s">
        <v>17</v>
      </c>
      <c r="AD1700" s="14">
        <f t="shared" si="2"/>
        <v>5.8480502162162164E-3</v>
      </c>
      <c r="AE1700" s="14" t="s">
        <v>17</v>
      </c>
    </row>
    <row r="1701" spans="1:31">
      <c r="A1701" t="s">
        <v>109</v>
      </c>
      <c r="B1701" t="s">
        <v>94</v>
      </c>
      <c r="C1701" s="216">
        <v>37216</v>
      </c>
      <c r="D1701" s="216">
        <v>37432</v>
      </c>
      <c r="E1701">
        <v>2002</v>
      </c>
      <c r="F1701">
        <v>2</v>
      </c>
      <c r="G1701">
        <v>3</v>
      </c>
      <c r="H1701">
        <v>47.116337560975609</v>
      </c>
      <c r="I1701">
        <v>2.0401661396026611</v>
      </c>
      <c r="J1701" s="14" t="s">
        <v>17</v>
      </c>
      <c r="K1701" s="14" t="s">
        <v>17</v>
      </c>
      <c r="L1701" s="158">
        <v>6.7349999999999994</v>
      </c>
      <c r="M1701" s="14" t="s">
        <v>17</v>
      </c>
      <c r="N1701" s="158">
        <v>61.727715000000003</v>
      </c>
      <c r="O1701" s="14" t="s">
        <v>17</v>
      </c>
      <c r="P1701" s="158">
        <v>7.8443333333333323E-2</v>
      </c>
      <c r="Q1701" s="158">
        <v>0.87700000000000011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54">
        <v>0.39462778800000003</v>
      </c>
      <c r="Y1701" s="14">
        <v>74</v>
      </c>
      <c r="Z1701" s="14" t="s">
        <v>17</v>
      </c>
      <c r="AA1701" s="14" t="s">
        <v>17</v>
      </c>
      <c r="AB1701" s="14" t="s">
        <v>17</v>
      </c>
      <c r="AC1701" s="14" t="s">
        <v>17</v>
      </c>
      <c r="AD1701" s="14">
        <f t="shared" si="2"/>
        <v>5.3328079459459467E-3</v>
      </c>
      <c r="AE1701" s="14" t="s">
        <v>17</v>
      </c>
    </row>
    <row r="1702" spans="1:31">
      <c r="A1702" t="s">
        <v>109</v>
      </c>
      <c r="B1702" t="s">
        <v>94</v>
      </c>
      <c r="C1702" s="216">
        <v>37216</v>
      </c>
      <c r="D1702" s="216">
        <v>37432</v>
      </c>
      <c r="E1702">
        <v>2002</v>
      </c>
      <c r="F1702">
        <v>2</v>
      </c>
      <c r="G1702">
        <v>4</v>
      </c>
      <c r="H1702">
        <v>37.212635121951216</v>
      </c>
      <c r="I1702">
        <v>2.4253149032592773</v>
      </c>
      <c r="J1702" s="14" t="s">
        <v>17</v>
      </c>
      <c r="K1702" s="14" t="s">
        <v>17</v>
      </c>
      <c r="L1702" s="158">
        <v>6.33</v>
      </c>
      <c r="M1702" s="14" t="s">
        <v>17</v>
      </c>
      <c r="N1702" s="158">
        <v>49.25256000000001</v>
      </c>
      <c r="O1702" s="14" t="s">
        <v>17</v>
      </c>
      <c r="P1702" s="158">
        <v>8.4110000000000004E-2</v>
      </c>
      <c r="Q1702" s="158">
        <v>0.89866666666666672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54">
        <v>0.18226093599999998</v>
      </c>
      <c r="Y1702" s="14">
        <v>74</v>
      </c>
      <c r="Z1702" s="14" t="s">
        <v>17</v>
      </c>
      <c r="AA1702" s="14" t="s">
        <v>17</v>
      </c>
      <c r="AB1702" s="14" t="s">
        <v>17</v>
      </c>
      <c r="AC1702" s="14" t="s">
        <v>17</v>
      </c>
      <c r="AD1702" s="14">
        <f t="shared" si="2"/>
        <v>2.4629856216216214E-3</v>
      </c>
      <c r="AE1702" s="14" t="s">
        <v>17</v>
      </c>
    </row>
    <row r="1703" spans="1:31">
      <c r="A1703" t="s">
        <v>109</v>
      </c>
      <c r="B1703" t="s">
        <v>94</v>
      </c>
      <c r="C1703" s="216">
        <v>37216</v>
      </c>
      <c r="D1703" s="216">
        <v>37432</v>
      </c>
      <c r="E1703">
        <v>2002</v>
      </c>
      <c r="F1703">
        <v>2</v>
      </c>
      <c r="G1703">
        <v>5</v>
      </c>
      <c r="H1703">
        <v>53.249443902439019</v>
      </c>
      <c r="I1703">
        <v>2.3660225868225098</v>
      </c>
      <c r="J1703" s="14" t="s">
        <v>17</v>
      </c>
      <c r="K1703" s="14" t="s">
        <v>17</v>
      </c>
      <c r="L1703" s="158">
        <v>6.34</v>
      </c>
      <c r="M1703" s="14" t="s">
        <v>17</v>
      </c>
      <c r="N1703" s="158">
        <v>62.213760000000001</v>
      </c>
      <c r="O1703" s="14" t="s">
        <v>17</v>
      </c>
      <c r="P1703" s="158">
        <v>8.6300000000000002E-2</v>
      </c>
      <c r="Q1703" s="158">
        <v>0.95133333333333336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54">
        <v>0.46856009599999998</v>
      </c>
      <c r="Y1703" s="14">
        <v>74</v>
      </c>
      <c r="Z1703" s="14" t="s">
        <v>17</v>
      </c>
      <c r="AA1703" s="14" t="s">
        <v>17</v>
      </c>
      <c r="AB1703" s="14" t="s">
        <v>17</v>
      </c>
      <c r="AC1703" s="14" t="s">
        <v>17</v>
      </c>
      <c r="AD1703" s="14">
        <f t="shared" si="2"/>
        <v>6.3318931891891885E-3</v>
      </c>
      <c r="AE1703" s="14" t="s">
        <v>17</v>
      </c>
    </row>
    <row r="1704" spans="1:31">
      <c r="A1704" t="s">
        <v>109</v>
      </c>
      <c r="B1704" t="s">
        <v>94</v>
      </c>
      <c r="C1704" s="216">
        <v>37216</v>
      </c>
      <c r="D1704" s="216">
        <v>37432</v>
      </c>
      <c r="E1704">
        <v>2002</v>
      </c>
      <c r="F1704">
        <v>2</v>
      </c>
      <c r="G1704">
        <v>6</v>
      </c>
      <c r="H1704">
        <v>47.063038536585374</v>
      </c>
      <c r="I1704">
        <v>2.3906002044677734</v>
      </c>
      <c r="J1704" s="14" t="s">
        <v>17</v>
      </c>
      <c r="K1704" s="14" t="s">
        <v>17</v>
      </c>
      <c r="L1704" s="158">
        <v>5.99</v>
      </c>
      <c r="M1704" s="14" t="s">
        <v>17</v>
      </c>
      <c r="N1704" s="158">
        <v>79.765385000000009</v>
      </c>
      <c r="O1704" s="14" t="s">
        <v>17</v>
      </c>
      <c r="P1704" s="158">
        <v>8.3383333333333323E-2</v>
      </c>
      <c r="Q1704" s="158">
        <v>0.93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54">
        <v>0.16670267599999994</v>
      </c>
      <c r="Y1704" s="14">
        <v>74</v>
      </c>
      <c r="Z1704" s="14" t="s">
        <v>17</v>
      </c>
      <c r="AA1704" s="14" t="s">
        <v>17</v>
      </c>
      <c r="AB1704" s="14" t="s">
        <v>17</v>
      </c>
      <c r="AC1704" s="14" t="s">
        <v>17</v>
      </c>
      <c r="AD1704" s="14">
        <f t="shared" si="2"/>
        <v>2.252738864864864E-3</v>
      </c>
      <c r="AE1704" s="14" t="s">
        <v>17</v>
      </c>
    </row>
    <row r="1705" spans="1:31">
      <c r="A1705" t="s">
        <v>109</v>
      </c>
      <c r="B1705" t="s">
        <v>94</v>
      </c>
      <c r="C1705" s="216">
        <v>37216</v>
      </c>
      <c r="D1705" s="216">
        <v>37432</v>
      </c>
      <c r="E1705">
        <v>2002</v>
      </c>
      <c r="F1705">
        <v>2</v>
      </c>
      <c r="G1705">
        <v>7</v>
      </c>
      <c r="H1705">
        <v>39.446236097560977</v>
      </c>
      <c r="I1705">
        <v>2.4016907215118408</v>
      </c>
      <c r="J1705" s="14" t="s">
        <v>17</v>
      </c>
      <c r="K1705" s="14" t="s">
        <v>17</v>
      </c>
      <c r="L1705" s="158">
        <v>5.2349999999999994</v>
      </c>
      <c r="M1705" s="14" t="s">
        <v>17</v>
      </c>
      <c r="N1705" s="158">
        <v>104.87771000000002</v>
      </c>
      <c r="O1705" s="14" t="s">
        <v>17</v>
      </c>
      <c r="P1705" s="158">
        <v>9.0223333333333322E-2</v>
      </c>
      <c r="Q1705" s="158">
        <v>1.028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54">
        <v>0.34587404400000005</v>
      </c>
      <c r="Y1705" s="14">
        <v>74</v>
      </c>
      <c r="Z1705" s="14" t="s">
        <v>17</v>
      </c>
      <c r="AA1705" s="14" t="s">
        <v>17</v>
      </c>
      <c r="AB1705" s="14" t="s">
        <v>17</v>
      </c>
      <c r="AC1705" s="14" t="s">
        <v>17</v>
      </c>
      <c r="AD1705" s="14">
        <f t="shared" si="2"/>
        <v>4.6739735675675681E-3</v>
      </c>
      <c r="AE1705" s="14" t="s">
        <v>17</v>
      </c>
    </row>
    <row r="1706" spans="1:31">
      <c r="A1706" t="s">
        <v>109</v>
      </c>
      <c r="B1706" t="s">
        <v>94</v>
      </c>
      <c r="C1706" s="216">
        <v>37216</v>
      </c>
      <c r="D1706" s="216">
        <v>37432</v>
      </c>
      <c r="E1706">
        <v>2002</v>
      </c>
      <c r="F1706">
        <v>2</v>
      </c>
      <c r="G1706">
        <v>8</v>
      </c>
      <c r="H1706">
        <v>35.186445853658547</v>
      </c>
      <c r="I1706">
        <v>2.4813487529754639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Z1706" s="14" t="s">
        <v>17</v>
      </c>
      <c r="AA1706" s="14" t="s">
        <v>17</v>
      </c>
      <c r="AB1706" s="14" t="s">
        <v>17</v>
      </c>
      <c r="AC1706" s="14" t="s">
        <v>17</v>
      </c>
      <c r="AD1706" s="14" t="s">
        <v>17</v>
      </c>
      <c r="AE1706" s="14" t="s">
        <v>17</v>
      </c>
    </row>
    <row r="1707" spans="1:31">
      <c r="A1707" t="s">
        <v>109</v>
      </c>
      <c r="B1707" t="s">
        <v>94</v>
      </c>
      <c r="C1707" s="216">
        <v>37216</v>
      </c>
      <c r="D1707" s="216">
        <v>37432</v>
      </c>
      <c r="E1707">
        <v>2002</v>
      </c>
      <c r="F1707">
        <v>2</v>
      </c>
      <c r="G1707">
        <v>9</v>
      </c>
      <c r="H1707">
        <v>39.586920731707309</v>
      </c>
      <c r="I1707">
        <v>2.4799263477325439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Z1707" s="14" t="s">
        <v>17</v>
      </c>
      <c r="AA1707" s="14" t="s">
        <v>17</v>
      </c>
      <c r="AB1707" s="14" t="s">
        <v>17</v>
      </c>
      <c r="AC1707" s="14" t="s">
        <v>17</v>
      </c>
      <c r="AD1707" s="14" t="s">
        <v>17</v>
      </c>
      <c r="AE1707" s="14" t="s">
        <v>17</v>
      </c>
    </row>
    <row r="1708" spans="1:31">
      <c r="A1708" t="s">
        <v>109</v>
      </c>
      <c r="B1708" t="s">
        <v>94</v>
      </c>
      <c r="C1708" s="216">
        <v>37216</v>
      </c>
      <c r="D1708" s="216">
        <v>37432</v>
      </c>
      <c r="E1708">
        <v>2002</v>
      </c>
      <c r="F1708">
        <v>2</v>
      </c>
      <c r="G1708">
        <v>10</v>
      </c>
      <c r="H1708">
        <v>45.778284146341456</v>
      </c>
      <c r="I1708">
        <v>2.5689821243286133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Z1708" s="14" t="s">
        <v>17</v>
      </c>
      <c r="AA1708" s="14" t="s">
        <v>17</v>
      </c>
      <c r="AB1708" s="14" t="s">
        <v>17</v>
      </c>
      <c r="AC1708" s="14" t="s">
        <v>17</v>
      </c>
      <c r="AD1708" s="14" t="s">
        <v>17</v>
      </c>
      <c r="AE1708" s="14" t="s">
        <v>17</v>
      </c>
    </row>
    <row r="1709" spans="1:31">
      <c r="A1709" t="s">
        <v>109</v>
      </c>
      <c r="B1709" t="s">
        <v>94</v>
      </c>
      <c r="C1709" s="216">
        <v>37216</v>
      </c>
      <c r="D1709" s="216">
        <v>37432</v>
      </c>
      <c r="E1709">
        <v>2002</v>
      </c>
      <c r="F1709">
        <v>2</v>
      </c>
      <c r="G1709">
        <v>11</v>
      </c>
      <c r="H1709">
        <v>48.359568292682916</v>
      </c>
      <c r="I1709">
        <v>2.4563968181610107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Z1709" s="14" t="s">
        <v>17</v>
      </c>
      <c r="AA1709" s="14" t="s">
        <v>17</v>
      </c>
      <c r="AB1709" s="14" t="s">
        <v>17</v>
      </c>
      <c r="AC1709" s="14" t="s">
        <v>17</v>
      </c>
      <c r="AD1709" s="14" t="s">
        <v>17</v>
      </c>
      <c r="AE1709" s="14" t="s">
        <v>17</v>
      </c>
    </row>
    <row r="1710" spans="1:31">
      <c r="A1710" t="s">
        <v>109</v>
      </c>
      <c r="B1710" t="s">
        <v>94</v>
      </c>
      <c r="C1710" s="216">
        <v>37216</v>
      </c>
      <c r="D1710" s="216">
        <v>37432</v>
      </c>
      <c r="E1710">
        <v>2002</v>
      </c>
      <c r="F1710">
        <v>2</v>
      </c>
      <c r="G1710">
        <v>12</v>
      </c>
      <c r="H1710">
        <v>42.448954390243898</v>
      </c>
      <c r="I1710">
        <v>2.4778900146484375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Z1710" s="14" t="s">
        <v>17</v>
      </c>
      <c r="AA1710" s="14" t="s">
        <v>17</v>
      </c>
      <c r="AB1710" s="14" t="s">
        <v>17</v>
      </c>
      <c r="AC1710" s="14" t="s">
        <v>17</v>
      </c>
      <c r="AD1710" s="14" t="s">
        <v>17</v>
      </c>
      <c r="AE1710" s="14" t="s">
        <v>17</v>
      </c>
    </row>
    <row r="1711" spans="1:31">
      <c r="A1711" t="s">
        <v>109</v>
      </c>
      <c r="B1711" t="s">
        <v>94</v>
      </c>
      <c r="C1711" s="216">
        <v>37216</v>
      </c>
      <c r="D1711" s="216">
        <v>37432</v>
      </c>
      <c r="E1711">
        <v>2002</v>
      </c>
      <c r="F1711">
        <v>2</v>
      </c>
      <c r="G1711">
        <v>13</v>
      </c>
      <c r="H1711">
        <v>36.6751</v>
      </c>
      <c r="I1711">
        <v>2.5899620056152344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Z1711" s="14" t="s">
        <v>17</v>
      </c>
      <c r="AA1711" s="14" t="s">
        <v>17</v>
      </c>
      <c r="AB1711" s="14" t="s">
        <v>17</v>
      </c>
      <c r="AC1711" s="14" t="s">
        <v>17</v>
      </c>
      <c r="AD1711" s="14" t="s">
        <v>17</v>
      </c>
      <c r="AE1711" s="14" t="s">
        <v>17</v>
      </c>
    </row>
    <row r="1712" spans="1:31">
      <c r="A1712" t="s">
        <v>109</v>
      </c>
      <c r="B1712" t="s">
        <v>94</v>
      </c>
      <c r="C1712" s="216">
        <v>37216</v>
      </c>
      <c r="D1712" s="216">
        <v>37432</v>
      </c>
      <c r="E1712">
        <v>2002</v>
      </c>
      <c r="F1712">
        <v>2</v>
      </c>
      <c r="G1712">
        <v>14</v>
      </c>
      <c r="H1712">
        <v>46.980817560975602</v>
      </c>
      <c r="I1712">
        <v>2.2398295402526855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4" t="s">
        <v>17</v>
      </c>
      <c r="Y1712" s="14" t="s">
        <v>17</v>
      </c>
      <c r="Z1712" s="14" t="s">
        <v>17</v>
      </c>
      <c r="AA1712" s="14" t="s">
        <v>17</v>
      </c>
      <c r="AB1712" s="14" t="s">
        <v>17</v>
      </c>
      <c r="AC1712" s="14" t="s">
        <v>17</v>
      </c>
      <c r="AD1712" s="14" t="s">
        <v>17</v>
      </c>
      <c r="AE1712" s="14" t="s">
        <v>17</v>
      </c>
    </row>
    <row r="1713" spans="1:31">
      <c r="A1713" t="s">
        <v>109</v>
      </c>
      <c r="B1713" t="s">
        <v>94</v>
      </c>
      <c r="C1713" s="216">
        <v>37216</v>
      </c>
      <c r="D1713" s="216">
        <v>37432</v>
      </c>
      <c r="E1713">
        <v>2002</v>
      </c>
      <c r="F1713">
        <v>3</v>
      </c>
      <c r="G1713">
        <v>1</v>
      </c>
      <c r="H1713">
        <v>37.469627317073169</v>
      </c>
      <c r="I1713">
        <v>1.8836150169372559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4" t="s">
        <v>17</v>
      </c>
      <c r="Q1713" s="14" t="s">
        <v>17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54">
        <v>0.31237962400000002</v>
      </c>
      <c r="Y1713" s="14">
        <v>74</v>
      </c>
      <c r="Z1713" s="14" t="s">
        <v>17</v>
      </c>
      <c r="AA1713" s="14" t="s">
        <v>17</v>
      </c>
      <c r="AB1713" s="14" t="s">
        <v>17</v>
      </c>
      <c r="AC1713" s="14" t="s">
        <v>17</v>
      </c>
      <c r="AD1713" s="14">
        <f t="shared" ref="AD1713:AD1773" si="3">X1713/Y1713</f>
        <v>4.2213462702702705E-3</v>
      </c>
      <c r="AE1713" s="14" t="s">
        <v>17</v>
      </c>
    </row>
    <row r="1714" spans="1:31">
      <c r="A1714" t="s">
        <v>109</v>
      </c>
      <c r="B1714" t="s">
        <v>94</v>
      </c>
      <c r="C1714" s="216">
        <v>37216</v>
      </c>
      <c r="D1714" s="216">
        <v>37432</v>
      </c>
      <c r="E1714">
        <v>2002</v>
      </c>
      <c r="F1714">
        <v>3</v>
      </c>
      <c r="G1714">
        <v>2</v>
      </c>
      <c r="H1714">
        <v>38.683109756097551</v>
      </c>
      <c r="I1714">
        <v>1.8406641483306885</v>
      </c>
      <c r="J1714" s="14" t="s">
        <v>17</v>
      </c>
      <c r="K1714" s="14" t="s">
        <v>17</v>
      </c>
      <c r="L1714" s="14" t="s">
        <v>17</v>
      </c>
      <c r="M1714" s="14" t="s">
        <v>17</v>
      </c>
      <c r="N1714" s="14" t="s">
        <v>17</v>
      </c>
      <c r="O1714" s="14" t="s">
        <v>17</v>
      </c>
      <c r="P1714" s="158">
        <v>8.3449999999999996E-2</v>
      </c>
      <c r="Q1714" s="158">
        <v>0.85699999999999998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54">
        <v>0.45671136000000007</v>
      </c>
      <c r="Y1714" s="14">
        <v>74</v>
      </c>
      <c r="Z1714" s="14" t="s">
        <v>17</v>
      </c>
      <c r="AA1714" s="14" t="s">
        <v>17</v>
      </c>
      <c r="AB1714" s="14" t="s">
        <v>17</v>
      </c>
      <c r="AC1714" s="14" t="s">
        <v>17</v>
      </c>
      <c r="AD1714" s="14">
        <f t="shared" si="3"/>
        <v>6.1717751351351357E-3</v>
      </c>
      <c r="AE1714" s="14" t="s">
        <v>17</v>
      </c>
    </row>
    <row r="1715" spans="1:31">
      <c r="A1715" t="s">
        <v>109</v>
      </c>
      <c r="B1715" t="s">
        <v>94</v>
      </c>
      <c r="C1715" s="216">
        <v>37216</v>
      </c>
      <c r="D1715" s="216">
        <v>37432</v>
      </c>
      <c r="E1715">
        <v>2002</v>
      </c>
      <c r="F1715">
        <v>3</v>
      </c>
      <c r="G1715">
        <v>3</v>
      </c>
      <c r="H1715">
        <v>42.185558048780493</v>
      </c>
      <c r="I1715">
        <v>2.0725944042205811</v>
      </c>
      <c r="J1715" s="14" t="s">
        <v>17</v>
      </c>
      <c r="K1715" s="14" t="s">
        <v>17</v>
      </c>
      <c r="L1715" s="158">
        <v>6.24</v>
      </c>
      <c r="M1715" s="14" t="s">
        <v>17</v>
      </c>
      <c r="N1715" s="158">
        <v>87.81213000000001</v>
      </c>
      <c r="O1715" s="14" t="s">
        <v>17</v>
      </c>
      <c r="P1715" s="158">
        <v>9.1086666666666663E-2</v>
      </c>
      <c r="Q1715" s="158">
        <v>0.92833333333333334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54">
        <v>0.53366020400000003</v>
      </c>
      <c r="Y1715" s="14">
        <v>74</v>
      </c>
      <c r="Z1715" s="14" t="s">
        <v>17</v>
      </c>
      <c r="AA1715" s="14" t="s">
        <v>17</v>
      </c>
      <c r="AB1715" s="14" t="s">
        <v>17</v>
      </c>
      <c r="AC1715" s="14" t="s">
        <v>17</v>
      </c>
      <c r="AD1715" s="14">
        <f t="shared" si="3"/>
        <v>7.2116243783783788E-3</v>
      </c>
      <c r="AE1715" s="14" t="s">
        <v>17</v>
      </c>
    </row>
    <row r="1716" spans="1:31">
      <c r="A1716" t="s">
        <v>109</v>
      </c>
      <c r="B1716" t="s">
        <v>94</v>
      </c>
      <c r="C1716" s="216">
        <v>37216</v>
      </c>
      <c r="D1716" s="216">
        <v>37432</v>
      </c>
      <c r="E1716">
        <v>2002</v>
      </c>
      <c r="F1716">
        <v>3</v>
      </c>
      <c r="G1716">
        <v>4</v>
      </c>
      <c r="H1716">
        <v>51.64303609756098</v>
      </c>
      <c r="I1716">
        <v>2.4050576686859131</v>
      </c>
      <c r="J1716" s="14" t="s">
        <v>17</v>
      </c>
      <c r="K1716" s="14" t="s">
        <v>17</v>
      </c>
      <c r="L1716" s="158">
        <v>6.0649999999999995</v>
      </c>
      <c r="M1716" s="14" t="s">
        <v>17</v>
      </c>
      <c r="N1716" s="158">
        <v>90.458375000000018</v>
      </c>
      <c r="O1716" s="14" t="s">
        <v>17</v>
      </c>
      <c r="P1716" s="158">
        <v>7.9073333333333329E-2</v>
      </c>
      <c r="Q1716" s="158">
        <v>0.91500000000000004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54">
        <v>0.51012578800000008</v>
      </c>
      <c r="Y1716" s="14">
        <v>74</v>
      </c>
      <c r="Z1716" s="14" t="s">
        <v>17</v>
      </c>
      <c r="AA1716" s="14" t="s">
        <v>17</v>
      </c>
      <c r="AB1716" s="14" t="s">
        <v>17</v>
      </c>
      <c r="AC1716" s="14" t="s">
        <v>17</v>
      </c>
      <c r="AD1716" s="14">
        <f t="shared" si="3"/>
        <v>6.8935917297297308E-3</v>
      </c>
      <c r="AE1716" s="14" t="s">
        <v>17</v>
      </c>
    </row>
    <row r="1717" spans="1:31">
      <c r="A1717" t="s">
        <v>109</v>
      </c>
      <c r="B1717" t="s">
        <v>94</v>
      </c>
      <c r="C1717" s="216">
        <v>37216</v>
      </c>
      <c r="D1717" s="216">
        <v>37432</v>
      </c>
      <c r="E1717">
        <v>2002</v>
      </c>
      <c r="F1717">
        <v>3</v>
      </c>
      <c r="G1717">
        <v>5</v>
      </c>
      <c r="H1717">
        <v>49.140460975609763</v>
      </c>
      <c r="I1717">
        <v>2.6628131866455078</v>
      </c>
      <c r="J1717" s="14" t="s">
        <v>17</v>
      </c>
      <c r="K1717" s="14" t="s">
        <v>17</v>
      </c>
      <c r="L1717" s="158">
        <v>5.835</v>
      </c>
      <c r="M1717" s="14" t="s">
        <v>17</v>
      </c>
      <c r="N1717" s="158">
        <v>88.946235000000016</v>
      </c>
      <c r="O1717" s="14" t="s">
        <v>17</v>
      </c>
      <c r="P1717" s="158">
        <v>9.5136666666666661E-2</v>
      </c>
      <c r="Q1717" s="158">
        <v>0.97266666666666668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54">
        <v>0.53261392799999996</v>
      </c>
      <c r="Y1717" s="14">
        <v>74</v>
      </c>
      <c r="Z1717" s="14" t="s">
        <v>17</v>
      </c>
      <c r="AA1717" s="14" t="s">
        <v>17</v>
      </c>
      <c r="AB1717" s="14" t="s">
        <v>17</v>
      </c>
      <c r="AC1717" s="14" t="s">
        <v>17</v>
      </c>
      <c r="AD1717" s="14">
        <f t="shared" si="3"/>
        <v>7.197485513513513E-3</v>
      </c>
      <c r="AE1717" s="14" t="s">
        <v>17</v>
      </c>
    </row>
    <row r="1718" spans="1:31">
      <c r="A1718" t="s">
        <v>109</v>
      </c>
      <c r="B1718" t="s">
        <v>94</v>
      </c>
      <c r="C1718" s="216">
        <v>37216</v>
      </c>
      <c r="D1718" s="216">
        <v>37432</v>
      </c>
      <c r="E1718">
        <v>2002</v>
      </c>
      <c r="F1718">
        <v>3</v>
      </c>
      <c r="G1718">
        <v>6</v>
      </c>
      <c r="H1718">
        <v>35.218260000000001</v>
      </c>
      <c r="I1718">
        <v>2.411937952041626</v>
      </c>
      <c r="J1718" s="14" t="s">
        <v>17</v>
      </c>
      <c r="K1718" s="14" t="s">
        <v>17</v>
      </c>
      <c r="L1718" s="158">
        <v>5.96</v>
      </c>
      <c r="M1718" s="14" t="s">
        <v>17</v>
      </c>
      <c r="N1718" s="158">
        <v>74.580905000000001</v>
      </c>
      <c r="O1718" s="14" t="s">
        <v>17</v>
      </c>
      <c r="P1718" s="158">
        <v>7.9103333333333345E-2</v>
      </c>
      <c r="Q1718" s="158">
        <v>0.88133333333333341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54">
        <v>0.360426792</v>
      </c>
      <c r="Y1718" s="14">
        <v>74</v>
      </c>
      <c r="Z1718" s="14" t="s">
        <v>17</v>
      </c>
      <c r="AA1718" s="14" t="s">
        <v>17</v>
      </c>
      <c r="AB1718" s="14" t="s">
        <v>17</v>
      </c>
      <c r="AC1718" s="14" t="s">
        <v>17</v>
      </c>
      <c r="AD1718" s="14">
        <f t="shared" si="3"/>
        <v>4.8706323243243241E-3</v>
      </c>
      <c r="AE1718" s="14" t="s">
        <v>17</v>
      </c>
    </row>
    <row r="1719" spans="1:31">
      <c r="A1719" t="s">
        <v>109</v>
      </c>
      <c r="B1719" t="s">
        <v>94</v>
      </c>
      <c r="C1719" s="216">
        <v>37216</v>
      </c>
      <c r="D1719" s="216">
        <v>37432</v>
      </c>
      <c r="E1719">
        <v>2002</v>
      </c>
      <c r="F1719">
        <v>3</v>
      </c>
      <c r="G1719">
        <v>7</v>
      </c>
      <c r="H1719">
        <v>38.898371707317075</v>
      </c>
      <c r="I1719">
        <v>2.499781608581543</v>
      </c>
      <c r="J1719" s="14" t="s">
        <v>17</v>
      </c>
      <c r="K1719" s="14" t="s">
        <v>17</v>
      </c>
      <c r="L1719" s="158">
        <v>5.9399999999999995</v>
      </c>
      <c r="M1719" s="14" t="s">
        <v>17</v>
      </c>
      <c r="N1719" s="158">
        <v>83.221705000000014</v>
      </c>
      <c r="O1719" s="14" t="s">
        <v>17</v>
      </c>
      <c r="P1719" s="158">
        <v>0.10102666666666667</v>
      </c>
      <c r="Q1719" s="158">
        <v>0.95866666666666667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54">
        <v>0.22466908400000002</v>
      </c>
      <c r="Y1719" s="14">
        <v>74</v>
      </c>
      <c r="Z1719" s="14" t="s">
        <v>17</v>
      </c>
      <c r="AA1719" s="14" t="s">
        <v>17</v>
      </c>
      <c r="AB1719" s="14" t="s">
        <v>17</v>
      </c>
      <c r="AC1719" s="14" t="s">
        <v>17</v>
      </c>
      <c r="AD1719" s="14">
        <f t="shared" si="3"/>
        <v>3.0360687027027032E-3</v>
      </c>
      <c r="AE1719" s="14" t="s">
        <v>17</v>
      </c>
    </row>
    <row r="1720" spans="1:31">
      <c r="A1720" t="s">
        <v>109</v>
      </c>
      <c r="B1720" t="s">
        <v>94</v>
      </c>
      <c r="C1720" s="216">
        <v>37216</v>
      </c>
      <c r="D1720" s="216">
        <v>37432</v>
      </c>
      <c r="E1720">
        <v>2002</v>
      </c>
      <c r="F1720">
        <v>3</v>
      </c>
      <c r="G1720">
        <v>8</v>
      </c>
      <c r="H1720">
        <v>38.228002195121945</v>
      </c>
      <c r="I1720">
        <v>2.4031765460968018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Z1720" s="14" t="s">
        <v>17</v>
      </c>
      <c r="AA1720" s="14" t="s">
        <v>17</v>
      </c>
      <c r="AB1720" s="14" t="s">
        <v>17</v>
      </c>
      <c r="AC1720" s="14" t="s">
        <v>17</v>
      </c>
      <c r="AD1720" s="14" t="s">
        <v>17</v>
      </c>
      <c r="AE1720" s="14" t="s">
        <v>17</v>
      </c>
    </row>
    <row r="1721" spans="1:31">
      <c r="A1721" t="s">
        <v>109</v>
      </c>
      <c r="B1721" t="s">
        <v>94</v>
      </c>
      <c r="C1721" s="216">
        <v>37216</v>
      </c>
      <c r="D1721" s="216">
        <v>37432</v>
      </c>
      <c r="E1721">
        <v>2002</v>
      </c>
      <c r="F1721">
        <v>3</v>
      </c>
      <c r="G1721">
        <v>9</v>
      </c>
      <c r="H1721">
        <v>49.776330731707311</v>
      </c>
      <c r="I1721">
        <v>2.5203790664672852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Z1721" s="14" t="s">
        <v>17</v>
      </c>
      <c r="AA1721" s="14" t="s">
        <v>17</v>
      </c>
      <c r="AB1721" s="14" t="s">
        <v>17</v>
      </c>
      <c r="AC1721" s="14" t="s">
        <v>17</v>
      </c>
      <c r="AD1721" s="14" t="s">
        <v>17</v>
      </c>
      <c r="AE1721" s="14" t="s">
        <v>17</v>
      </c>
    </row>
    <row r="1722" spans="1:31">
      <c r="A1722" t="s">
        <v>109</v>
      </c>
      <c r="B1722" t="s">
        <v>94</v>
      </c>
      <c r="C1722" s="216">
        <v>37216</v>
      </c>
      <c r="D1722" s="216">
        <v>37432</v>
      </c>
      <c r="E1722">
        <v>2002</v>
      </c>
      <c r="F1722">
        <v>3</v>
      </c>
      <c r="G1722">
        <v>10</v>
      </c>
      <c r="H1722">
        <v>45.215752195121951</v>
      </c>
      <c r="I1722">
        <v>2.4365859031677246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Z1722" s="14" t="s">
        <v>17</v>
      </c>
      <c r="AA1722" s="14" t="s">
        <v>17</v>
      </c>
      <c r="AB1722" s="14" t="s">
        <v>17</v>
      </c>
      <c r="AC1722" s="14" t="s">
        <v>17</v>
      </c>
      <c r="AD1722" s="14" t="s">
        <v>17</v>
      </c>
      <c r="AE1722" s="14" t="s">
        <v>17</v>
      </c>
    </row>
    <row r="1723" spans="1:31">
      <c r="A1723" t="s">
        <v>109</v>
      </c>
      <c r="B1723" t="s">
        <v>94</v>
      </c>
      <c r="C1723" s="216">
        <v>37216</v>
      </c>
      <c r="D1723" s="216">
        <v>37432</v>
      </c>
      <c r="E1723">
        <v>2002</v>
      </c>
      <c r="F1723">
        <v>3</v>
      </c>
      <c r="G1723">
        <v>11</v>
      </c>
      <c r="H1723">
        <v>45.830963414634134</v>
      </c>
      <c r="I1723">
        <v>2.6150736808776855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Z1723" s="14" t="s">
        <v>17</v>
      </c>
      <c r="AA1723" s="14" t="s">
        <v>17</v>
      </c>
      <c r="AB1723" s="14" t="s">
        <v>17</v>
      </c>
      <c r="AC1723" s="14" t="s">
        <v>17</v>
      </c>
      <c r="AD1723" s="14" t="s">
        <v>17</v>
      </c>
      <c r="AE1723" s="14" t="s">
        <v>17</v>
      </c>
    </row>
    <row r="1724" spans="1:31">
      <c r="A1724" t="s">
        <v>109</v>
      </c>
      <c r="B1724" t="s">
        <v>94</v>
      </c>
      <c r="C1724" s="216">
        <v>37216</v>
      </c>
      <c r="D1724" s="216">
        <v>37432</v>
      </c>
      <c r="E1724">
        <v>2002</v>
      </c>
      <c r="F1724">
        <v>3</v>
      </c>
      <c r="G1724">
        <v>12</v>
      </c>
      <c r="H1724">
        <v>44.701148048780489</v>
      </c>
      <c r="I1724">
        <v>2.6420543193817139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Z1724" s="14" t="s">
        <v>17</v>
      </c>
      <c r="AA1724" s="14" t="s">
        <v>17</v>
      </c>
      <c r="AB1724" s="14" t="s">
        <v>17</v>
      </c>
      <c r="AC1724" s="14" t="s">
        <v>17</v>
      </c>
      <c r="AD1724" s="14" t="s">
        <v>17</v>
      </c>
      <c r="AE1724" s="14" t="s">
        <v>17</v>
      </c>
    </row>
    <row r="1725" spans="1:31">
      <c r="A1725" t="s">
        <v>109</v>
      </c>
      <c r="B1725" t="s">
        <v>94</v>
      </c>
      <c r="C1725" s="216">
        <v>37216</v>
      </c>
      <c r="D1725" s="216">
        <v>37432</v>
      </c>
      <c r="E1725">
        <v>2002</v>
      </c>
      <c r="F1725">
        <v>3</v>
      </c>
      <c r="G1725">
        <v>13</v>
      </c>
      <c r="H1725">
        <v>40.93117170731707</v>
      </c>
      <c r="I1725">
        <v>2.7179999351501465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Z1725" s="14" t="s">
        <v>17</v>
      </c>
      <c r="AA1725" s="14" t="s">
        <v>17</v>
      </c>
      <c r="AB1725" s="14" t="s">
        <v>17</v>
      </c>
      <c r="AC1725" s="14" t="s">
        <v>17</v>
      </c>
      <c r="AD1725" s="14" t="s">
        <v>17</v>
      </c>
      <c r="AE1725" s="14" t="s">
        <v>17</v>
      </c>
    </row>
    <row r="1726" spans="1:31">
      <c r="A1726" t="s">
        <v>109</v>
      </c>
      <c r="B1726" t="s">
        <v>94</v>
      </c>
      <c r="C1726" s="216">
        <v>37216</v>
      </c>
      <c r="D1726" s="216">
        <v>37432</v>
      </c>
      <c r="E1726">
        <v>2002</v>
      </c>
      <c r="F1726">
        <v>3</v>
      </c>
      <c r="G1726">
        <v>14</v>
      </c>
      <c r="H1726">
        <v>48.471124390243901</v>
      </c>
      <c r="I1726">
        <v>2.4725940227508545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4" t="s">
        <v>17</v>
      </c>
      <c r="Y1726" s="14" t="s">
        <v>17</v>
      </c>
      <c r="Z1726" s="14" t="s">
        <v>17</v>
      </c>
      <c r="AA1726" s="14" t="s">
        <v>17</v>
      </c>
      <c r="AB1726" s="14" t="s">
        <v>17</v>
      </c>
      <c r="AC1726" s="14" t="s">
        <v>17</v>
      </c>
      <c r="AD1726" s="14" t="s">
        <v>17</v>
      </c>
      <c r="AE1726" s="14" t="s">
        <v>17</v>
      </c>
    </row>
    <row r="1727" spans="1:31">
      <c r="A1727" t="s">
        <v>109</v>
      </c>
      <c r="B1727" t="s">
        <v>94</v>
      </c>
      <c r="C1727" s="216">
        <v>37216</v>
      </c>
      <c r="D1727" s="216">
        <v>37432</v>
      </c>
      <c r="E1727">
        <v>2002</v>
      </c>
      <c r="F1727">
        <v>4</v>
      </c>
      <c r="G1727">
        <v>1</v>
      </c>
      <c r="H1727">
        <v>34.767490731707312</v>
      </c>
      <c r="I1727">
        <v>2.1274874210357666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4" t="s">
        <v>17</v>
      </c>
      <c r="Q1727" s="14" t="s">
        <v>17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54">
        <v>0.36429937200000001</v>
      </c>
      <c r="Y1727" s="14">
        <v>74</v>
      </c>
      <c r="Z1727" s="14" t="s">
        <v>17</v>
      </c>
      <c r="AA1727" s="14" t="s">
        <v>17</v>
      </c>
      <c r="AB1727" s="14" t="s">
        <v>17</v>
      </c>
      <c r="AC1727" s="14" t="s">
        <v>17</v>
      </c>
      <c r="AD1727" s="14">
        <f t="shared" si="3"/>
        <v>4.9229644864864867E-3</v>
      </c>
      <c r="AE1727" s="14" t="s">
        <v>17</v>
      </c>
    </row>
    <row r="1728" spans="1:31">
      <c r="A1728" t="s">
        <v>109</v>
      </c>
      <c r="B1728" t="s">
        <v>94</v>
      </c>
      <c r="C1728" s="216">
        <v>37216</v>
      </c>
      <c r="D1728" s="216">
        <v>37432</v>
      </c>
      <c r="E1728">
        <v>2002</v>
      </c>
      <c r="F1728">
        <v>4</v>
      </c>
      <c r="G1728">
        <v>2</v>
      </c>
      <c r="H1728">
        <v>36.430502926829263</v>
      </c>
      <c r="I1728">
        <v>2.0187234878540039</v>
      </c>
      <c r="J1728" s="14" t="s">
        <v>17</v>
      </c>
      <c r="K1728" s="14" t="s">
        <v>17</v>
      </c>
      <c r="L1728" s="14" t="s">
        <v>17</v>
      </c>
      <c r="M1728" s="14" t="s">
        <v>17</v>
      </c>
      <c r="N1728" s="14" t="s">
        <v>17</v>
      </c>
      <c r="O1728" s="14" t="s">
        <v>17</v>
      </c>
      <c r="P1728" s="158">
        <v>6.5329999999999999E-2</v>
      </c>
      <c r="Q1728" s="158">
        <v>0.85899999999999999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54">
        <v>0.42703516799999991</v>
      </c>
      <c r="Y1728" s="14">
        <v>74</v>
      </c>
      <c r="Z1728" s="14" t="s">
        <v>17</v>
      </c>
      <c r="AA1728" s="14" t="s">
        <v>17</v>
      </c>
      <c r="AB1728" s="14" t="s">
        <v>17</v>
      </c>
      <c r="AC1728" s="14" t="s">
        <v>17</v>
      </c>
      <c r="AD1728" s="14">
        <f t="shared" si="3"/>
        <v>5.770745513513512E-3</v>
      </c>
      <c r="AE1728" s="14" t="s">
        <v>17</v>
      </c>
    </row>
    <row r="1729" spans="1:31">
      <c r="A1729" t="s">
        <v>109</v>
      </c>
      <c r="B1729" t="s">
        <v>94</v>
      </c>
      <c r="C1729" s="216">
        <v>37216</v>
      </c>
      <c r="D1729" s="216">
        <v>37432</v>
      </c>
      <c r="E1729">
        <v>2002</v>
      </c>
      <c r="F1729">
        <v>4</v>
      </c>
      <c r="G1729">
        <v>3</v>
      </c>
      <c r="H1729">
        <v>45.026519999999998</v>
      </c>
      <c r="I1729">
        <v>2.248833179473877</v>
      </c>
      <c r="J1729" s="14" t="s">
        <v>17</v>
      </c>
      <c r="K1729" s="14" t="s">
        <v>17</v>
      </c>
      <c r="L1729" s="158">
        <v>6.01</v>
      </c>
      <c r="M1729" s="14" t="s">
        <v>17</v>
      </c>
      <c r="N1729" s="158">
        <v>55.463135000000001</v>
      </c>
      <c r="O1729" s="14" t="s">
        <v>17</v>
      </c>
      <c r="P1729" s="158">
        <v>7.7350000000000002E-2</v>
      </c>
      <c r="Q1729" s="158">
        <v>0.86933333333333318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54">
        <v>0.50868546000000014</v>
      </c>
      <c r="Y1729" s="14">
        <v>74</v>
      </c>
      <c r="Z1729" s="14" t="s">
        <v>17</v>
      </c>
      <c r="AA1729" s="14" t="s">
        <v>17</v>
      </c>
      <c r="AB1729" s="14" t="s">
        <v>17</v>
      </c>
      <c r="AC1729" s="14" t="s">
        <v>17</v>
      </c>
      <c r="AD1729" s="14">
        <f t="shared" si="3"/>
        <v>6.8741278378378397E-3</v>
      </c>
      <c r="AE1729" s="14" t="s">
        <v>17</v>
      </c>
    </row>
    <row r="1730" spans="1:31">
      <c r="A1730" t="s">
        <v>109</v>
      </c>
      <c r="B1730" t="s">
        <v>94</v>
      </c>
      <c r="C1730" s="216">
        <v>37216</v>
      </c>
      <c r="D1730" s="216">
        <v>37432</v>
      </c>
      <c r="E1730">
        <v>2002</v>
      </c>
      <c r="F1730">
        <v>4</v>
      </c>
      <c r="G1730">
        <v>4</v>
      </c>
      <c r="H1730">
        <v>60.333256097560977</v>
      </c>
      <c r="I1730">
        <v>2.1969661712646484</v>
      </c>
      <c r="J1730" s="14" t="s">
        <v>17</v>
      </c>
      <c r="K1730" s="14" t="s">
        <v>17</v>
      </c>
      <c r="L1730" s="158">
        <v>6.0149999999999997</v>
      </c>
      <c r="M1730" s="14" t="s">
        <v>17</v>
      </c>
      <c r="N1730" s="158">
        <v>77.065134999999998</v>
      </c>
      <c r="O1730" s="14" t="s">
        <v>17</v>
      </c>
      <c r="P1730" s="158">
        <v>8.0283333333333332E-2</v>
      </c>
      <c r="Q1730" s="158">
        <v>0.83166666666666667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54">
        <v>0.58890901200000001</v>
      </c>
      <c r="Y1730" s="14">
        <v>74</v>
      </c>
      <c r="Z1730" s="14" t="s">
        <v>17</v>
      </c>
      <c r="AA1730" s="14" t="s">
        <v>17</v>
      </c>
      <c r="AB1730" s="14" t="s">
        <v>17</v>
      </c>
      <c r="AC1730" s="14" t="s">
        <v>17</v>
      </c>
      <c r="AD1730" s="14">
        <f t="shared" si="3"/>
        <v>7.9582298918918926E-3</v>
      </c>
      <c r="AE1730" s="14" t="s">
        <v>17</v>
      </c>
    </row>
    <row r="1731" spans="1:31">
      <c r="A1731" t="s">
        <v>109</v>
      </c>
      <c r="B1731" t="s">
        <v>94</v>
      </c>
      <c r="C1731" s="216">
        <v>37216</v>
      </c>
      <c r="D1731" s="216">
        <v>37432</v>
      </c>
      <c r="E1731">
        <v>2002</v>
      </c>
      <c r="F1731">
        <v>4</v>
      </c>
      <c r="G1731">
        <v>5</v>
      </c>
      <c r="H1731">
        <v>34.398322682926832</v>
      </c>
      <c r="I1731">
        <v>2.4685065746307373</v>
      </c>
      <c r="J1731" s="14" t="s">
        <v>17</v>
      </c>
      <c r="K1731" s="14" t="s">
        <v>17</v>
      </c>
      <c r="L1731" s="158">
        <v>5.9450000000000003</v>
      </c>
      <c r="M1731" s="14" t="s">
        <v>17</v>
      </c>
      <c r="N1731" s="158">
        <v>99.693230000000028</v>
      </c>
      <c r="O1731" s="14" t="s">
        <v>17</v>
      </c>
      <c r="P1731" s="158">
        <v>7.0019999999999999E-2</v>
      </c>
      <c r="Q1731" s="158">
        <v>0.90833333333333321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54">
        <v>0.38692339199999998</v>
      </c>
      <c r="Y1731" s="14">
        <v>74</v>
      </c>
      <c r="Z1731" s="14" t="s">
        <v>17</v>
      </c>
      <c r="AA1731" s="14" t="s">
        <v>17</v>
      </c>
      <c r="AB1731" s="14" t="s">
        <v>17</v>
      </c>
      <c r="AC1731" s="14" t="s">
        <v>17</v>
      </c>
      <c r="AD1731" s="14">
        <f t="shared" si="3"/>
        <v>5.2286944864864864E-3</v>
      </c>
      <c r="AE1731" s="14" t="s">
        <v>17</v>
      </c>
    </row>
    <row r="1732" spans="1:31">
      <c r="A1732" t="s">
        <v>109</v>
      </c>
      <c r="B1732" t="s">
        <v>94</v>
      </c>
      <c r="C1732" s="216">
        <v>37216</v>
      </c>
      <c r="D1732" s="216">
        <v>37432</v>
      </c>
      <c r="E1732">
        <v>2002</v>
      </c>
      <c r="F1732">
        <v>4</v>
      </c>
      <c r="G1732">
        <v>6</v>
      </c>
      <c r="H1732">
        <v>42.391317073170732</v>
      </c>
      <c r="I1732">
        <v>2.7621397972106934</v>
      </c>
      <c r="J1732" s="14" t="s">
        <v>17</v>
      </c>
      <c r="K1732" s="14" t="s">
        <v>17</v>
      </c>
      <c r="L1732" s="158">
        <v>5.7750000000000004</v>
      </c>
      <c r="M1732" s="14" t="s">
        <v>17</v>
      </c>
      <c r="N1732" s="158">
        <v>93.158625000000001</v>
      </c>
      <c r="O1732" s="14" t="s">
        <v>17</v>
      </c>
      <c r="P1732" s="158">
        <v>7.9259999999999997E-2</v>
      </c>
      <c r="Q1732" s="158">
        <v>0.90433333333333332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54">
        <v>0.53467930399999997</v>
      </c>
      <c r="Y1732" s="14">
        <v>74</v>
      </c>
      <c r="Z1732" s="14" t="s">
        <v>17</v>
      </c>
      <c r="AA1732" s="14" t="s">
        <v>17</v>
      </c>
      <c r="AB1732" s="14" t="s">
        <v>17</v>
      </c>
      <c r="AC1732" s="14" t="s">
        <v>17</v>
      </c>
      <c r="AD1732" s="14">
        <f t="shared" si="3"/>
        <v>7.2253959999999994E-3</v>
      </c>
      <c r="AE1732" s="14" t="s">
        <v>17</v>
      </c>
    </row>
    <row r="1733" spans="1:31">
      <c r="A1733" t="s">
        <v>109</v>
      </c>
      <c r="B1733" t="s">
        <v>94</v>
      </c>
      <c r="C1733" s="216">
        <v>37216</v>
      </c>
      <c r="D1733" s="216">
        <v>37432</v>
      </c>
      <c r="E1733">
        <v>2002</v>
      </c>
      <c r="F1733">
        <v>4</v>
      </c>
      <c r="G1733">
        <v>7</v>
      </c>
      <c r="H1733">
        <v>51.557509756097566</v>
      </c>
      <c r="I1733">
        <v>2.5299584865570068</v>
      </c>
      <c r="J1733" s="14" t="s">
        <v>17</v>
      </c>
      <c r="K1733" s="14" t="s">
        <v>17</v>
      </c>
      <c r="L1733" s="158">
        <v>5.5025000000000004</v>
      </c>
      <c r="M1733" s="14" t="s">
        <v>17</v>
      </c>
      <c r="N1733" s="158">
        <v>81.11551</v>
      </c>
      <c r="O1733" s="14" t="s">
        <v>17</v>
      </c>
      <c r="P1733" s="158">
        <v>9.0130000000000002E-2</v>
      </c>
      <c r="Q1733" s="158">
        <v>0.95400000000000007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54">
        <v>0.55140613199999988</v>
      </c>
      <c r="Y1733" s="14">
        <v>74</v>
      </c>
      <c r="Z1733" s="14" t="s">
        <v>17</v>
      </c>
      <c r="AA1733" s="14" t="s">
        <v>17</v>
      </c>
      <c r="AB1733" s="14" t="s">
        <v>17</v>
      </c>
      <c r="AC1733" s="14" t="s">
        <v>17</v>
      </c>
      <c r="AD1733" s="14">
        <f t="shared" si="3"/>
        <v>7.4514342162162149E-3</v>
      </c>
      <c r="AE1733" s="14" t="s">
        <v>17</v>
      </c>
    </row>
    <row r="1734" spans="1:31">
      <c r="A1734" t="s">
        <v>109</v>
      </c>
      <c r="B1734" t="s">
        <v>94</v>
      </c>
      <c r="C1734" s="216">
        <v>37216</v>
      </c>
      <c r="D1734" s="216">
        <v>37432</v>
      </c>
      <c r="E1734">
        <v>2002</v>
      </c>
      <c r="F1734">
        <v>4</v>
      </c>
      <c r="G1734">
        <v>8</v>
      </c>
      <c r="H1734">
        <v>43.30091243902438</v>
      </c>
      <c r="I1734">
        <v>2.2140407562255859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Z1734" s="14" t="s">
        <v>17</v>
      </c>
      <c r="AA1734" s="14" t="s">
        <v>17</v>
      </c>
      <c r="AB1734" s="14" t="s">
        <v>17</v>
      </c>
      <c r="AC1734" s="14" t="s">
        <v>17</v>
      </c>
      <c r="AD1734" s="14" t="s">
        <v>17</v>
      </c>
      <c r="AE1734" s="14" t="s">
        <v>17</v>
      </c>
    </row>
    <row r="1735" spans="1:31">
      <c r="A1735" t="s">
        <v>109</v>
      </c>
      <c r="B1735" t="s">
        <v>94</v>
      </c>
      <c r="C1735" s="216">
        <v>37216</v>
      </c>
      <c r="D1735" s="216">
        <v>37432</v>
      </c>
      <c r="E1735">
        <v>2002</v>
      </c>
      <c r="F1735">
        <v>4</v>
      </c>
      <c r="G1735">
        <v>9</v>
      </c>
      <c r="H1735">
        <v>45.883642682926833</v>
      </c>
      <c r="I1735">
        <v>2.2919292449951172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Z1735" s="14" t="s">
        <v>17</v>
      </c>
      <c r="AA1735" s="14" t="s">
        <v>17</v>
      </c>
      <c r="AB1735" s="14" t="s">
        <v>17</v>
      </c>
      <c r="AC1735" s="14" t="s">
        <v>17</v>
      </c>
      <c r="AD1735" s="14" t="s">
        <v>17</v>
      </c>
      <c r="AE1735" s="14" t="s">
        <v>17</v>
      </c>
    </row>
    <row r="1736" spans="1:31">
      <c r="A1736" t="s">
        <v>109</v>
      </c>
      <c r="B1736" t="s">
        <v>94</v>
      </c>
      <c r="C1736" s="216">
        <v>37216</v>
      </c>
      <c r="D1736" s="216">
        <v>37432</v>
      </c>
      <c r="E1736">
        <v>2002</v>
      </c>
      <c r="F1736">
        <v>4</v>
      </c>
      <c r="G1736">
        <v>10</v>
      </c>
      <c r="H1736">
        <v>44.134897560975602</v>
      </c>
      <c r="I1736">
        <v>2.6328940391540527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Z1736" s="14" t="s">
        <v>17</v>
      </c>
      <c r="AA1736" s="14" t="s">
        <v>17</v>
      </c>
      <c r="AB1736" s="14" t="s">
        <v>17</v>
      </c>
      <c r="AC1736" s="14" t="s">
        <v>17</v>
      </c>
      <c r="AD1736" s="14" t="s">
        <v>17</v>
      </c>
      <c r="AE1736" s="14" t="s">
        <v>17</v>
      </c>
    </row>
    <row r="1737" spans="1:31">
      <c r="A1737" t="s">
        <v>109</v>
      </c>
      <c r="B1737" t="s">
        <v>94</v>
      </c>
      <c r="C1737" s="216">
        <v>37216</v>
      </c>
      <c r="D1737" s="216">
        <v>37432</v>
      </c>
      <c r="E1737">
        <v>2002</v>
      </c>
      <c r="F1737">
        <v>4</v>
      </c>
      <c r="G1737">
        <v>11</v>
      </c>
      <c r="H1737">
        <v>51.340595121951225</v>
      </c>
      <c r="I1737">
        <v>2.4006681442260742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Z1737" s="14" t="s">
        <v>17</v>
      </c>
      <c r="AA1737" s="14" t="s">
        <v>17</v>
      </c>
      <c r="AB1737" s="14" t="s">
        <v>17</v>
      </c>
      <c r="AC1737" s="14" t="s">
        <v>17</v>
      </c>
      <c r="AD1737" s="14" t="s">
        <v>17</v>
      </c>
      <c r="AE1737" s="14" t="s">
        <v>17</v>
      </c>
    </row>
    <row r="1738" spans="1:31">
      <c r="A1738" t="s">
        <v>109</v>
      </c>
      <c r="B1738" t="s">
        <v>94</v>
      </c>
      <c r="C1738" s="216">
        <v>37216</v>
      </c>
      <c r="D1738" s="216">
        <v>37432</v>
      </c>
      <c r="E1738">
        <v>2002</v>
      </c>
      <c r="F1738">
        <v>4</v>
      </c>
      <c r="G1738">
        <v>12</v>
      </c>
      <c r="H1738">
        <v>50.317377804878042</v>
      </c>
      <c r="I1738">
        <v>2.6083133220672607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Z1738" s="14" t="s">
        <v>17</v>
      </c>
      <c r="AA1738" s="14" t="s">
        <v>17</v>
      </c>
      <c r="AB1738" s="14" t="s">
        <v>17</v>
      </c>
      <c r="AC1738" s="14" t="s">
        <v>17</v>
      </c>
      <c r="AD1738" s="14" t="s">
        <v>17</v>
      </c>
      <c r="AE1738" s="14" t="s">
        <v>17</v>
      </c>
    </row>
    <row r="1739" spans="1:31">
      <c r="A1739" t="s">
        <v>109</v>
      </c>
      <c r="B1739" t="s">
        <v>94</v>
      </c>
      <c r="C1739" s="216">
        <v>37216</v>
      </c>
      <c r="D1739" s="216">
        <v>37432</v>
      </c>
      <c r="E1739">
        <v>2002</v>
      </c>
      <c r="F1739">
        <v>4</v>
      </c>
      <c r="G1739">
        <v>13</v>
      </c>
      <c r="H1739">
        <v>33.944454634146346</v>
      </c>
      <c r="I1739">
        <v>2.4873178005218506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Z1739" s="14" t="s">
        <v>17</v>
      </c>
      <c r="AA1739" s="14" t="s">
        <v>17</v>
      </c>
      <c r="AB1739" s="14" t="s">
        <v>17</v>
      </c>
      <c r="AC1739" s="14" t="s">
        <v>17</v>
      </c>
      <c r="AD1739" s="14" t="s">
        <v>17</v>
      </c>
      <c r="AE1739" s="14" t="s">
        <v>17</v>
      </c>
    </row>
    <row r="1740" spans="1:31">
      <c r="A1740" t="s">
        <v>109</v>
      </c>
      <c r="B1740" t="s">
        <v>94</v>
      </c>
      <c r="C1740" s="216">
        <v>37216</v>
      </c>
      <c r="D1740" s="216">
        <v>37432</v>
      </c>
      <c r="E1740">
        <v>2002</v>
      </c>
      <c r="F1740">
        <v>4</v>
      </c>
      <c r="G1740">
        <v>14</v>
      </c>
      <c r="H1740">
        <v>51.579820975609756</v>
      </c>
      <c r="I1740">
        <v>2.4550673961639404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4" t="s">
        <v>17</v>
      </c>
      <c r="Y1740" s="14" t="s">
        <v>17</v>
      </c>
      <c r="Z1740" s="14" t="s">
        <v>17</v>
      </c>
      <c r="AA1740" s="14" t="s">
        <v>17</v>
      </c>
      <c r="AB1740" s="14" t="s">
        <v>17</v>
      </c>
      <c r="AC1740" s="14" t="s">
        <v>17</v>
      </c>
      <c r="AD1740" s="14" t="s">
        <v>17</v>
      </c>
      <c r="AE1740" s="14" t="s">
        <v>17</v>
      </c>
    </row>
    <row r="1741" spans="1:31">
      <c r="A1741" t="s">
        <v>109</v>
      </c>
      <c r="B1741" t="s">
        <v>94</v>
      </c>
      <c r="C1741" s="216">
        <v>37537</v>
      </c>
      <c r="D1741" s="216">
        <v>37789</v>
      </c>
      <c r="E1741">
        <v>2003</v>
      </c>
      <c r="F1741">
        <v>1</v>
      </c>
      <c r="G1741">
        <v>1</v>
      </c>
      <c r="H1741">
        <v>29.881097560975618</v>
      </c>
      <c r="I1741" s="4">
        <v>1.9703879356384277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54">
        <v>0.46797389099999998</v>
      </c>
      <c r="Y1741" s="14">
        <v>89</v>
      </c>
      <c r="Z1741" s="14" t="s">
        <v>17</v>
      </c>
      <c r="AA1741" s="14" t="s">
        <v>17</v>
      </c>
      <c r="AB1741" s="14" t="s">
        <v>17</v>
      </c>
      <c r="AC1741" s="14" t="s">
        <v>17</v>
      </c>
      <c r="AD1741" s="14">
        <f t="shared" si="3"/>
        <v>5.2581336067415727E-3</v>
      </c>
      <c r="AE1741" s="14" t="s">
        <v>17</v>
      </c>
    </row>
    <row r="1742" spans="1:31">
      <c r="A1742" t="s">
        <v>109</v>
      </c>
      <c r="B1742" t="s">
        <v>94</v>
      </c>
      <c r="C1742" s="216">
        <v>37537</v>
      </c>
      <c r="D1742" s="216">
        <v>37789</v>
      </c>
      <c r="E1742">
        <v>2003</v>
      </c>
      <c r="F1742">
        <v>1</v>
      </c>
      <c r="G1742">
        <v>2</v>
      </c>
      <c r="H1742">
        <v>32.094512195121958</v>
      </c>
      <c r="I1742" s="4">
        <v>1.9146268367767334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54">
        <v>0.43982700000000002</v>
      </c>
      <c r="Y1742" s="14">
        <v>89</v>
      </c>
      <c r="Z1742" s="14" t="s">
        <v>17</v>
      </c>
      <c r="AA1742" s="14" t="s">
        <v>17</v>
      </c>
      <c r="AB1742" s="14" t="s">
        <v>17</v>
      </c>
      <c r="AC1742" s="14" t="s">
        <v>17</v>
      </c>
      <c r="AD1742" s="14">
        <f t="shared" si="3"/>
        <v>4.941876404494382E-3</v>
      </c>
      <c r="AE1742" s="14" t="s">
        <v>17</v>
      </c>
    </row>
    <row r="1743" spans="1:31">
      <c r="A1743" t="s">
        <v>109</v>
      </c>
      <c r="B1743" t="s">
        <v>94</v>
      </c>
      <c r="C1743" s="216">
        <v>37537</v>
      </c>
      <c r="D1743" s="216">
        <v>37789</v>
      </c>
      <c r="E1743">
        <v>2003</v>
      </c>
      <c r="F1743">
        <v>1</v>
      </c>
      <c r="G1743">
        <v>3</v>
      </c>
      <c r="H1743">
        <v>53.951981707317081</v>
      </c>
      <c r="I1743" s="4">
        <v>1.8519691228866577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54" t="s">
        <v>17</v>
      </c>
      <c r="Y1743" s="14">
        <v>89</v>
      </c>
      <c r="Z1743" s="14" t="s">
        <v>17</v>
      </c>
      <c r="AA1743" s="14" t="s">
        <v>17</v>
      </c>
      <c r="AB1743" s="14" t="s">
        <v>17</v>
      </c>
      <c r="AC1743" s="14" t="s">
        <v>17</v>
      </c>
      <c r="AE1743" s="14" t="s">
        <v>17</v>
      </c>
    </row>
    <row r="1744" spans="1:31">
      <c r="A1744" t="s">
        <v>109</v>
      </c>
      <c r="B1744" t="s">
        <v>94</v>
      </c>
      <c r="C1744" s="216">
        <v>37537</v>
      </c>
      <c r="D1744" s="216">
        <v>37789</v>
      </c>
      <c r="E1744">
        <v>2003</v>
      </c>
      <c r="F1744">
        <v>1</v>
      </c>
      <c r="G1744">
        <v>4</v>
      </c>
      <c r="H1744">
        <v>50.355182926829272</v>
      </c>
      <c r="I1744" s="4">
        <v>1.821092963218689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54">
        <v>0.70128621700000005</v>
      </c>
      <c r="Y1744" s="14">
        <v>89</v>
      </c>
      <c r="Z1744" s="14" t="s">
        <v>17</v>
      </c>
      <c r="AA1744" s="14" t="s">
        <v>17</v>
      </c>
      <c r="AB1744" s="14" t="s">
        <v>17</v>
      </c>
      <c r="AC1744" s="14" t="s">
        <v>17</v>
      </c>
      <c r="AD1744" s="14">
        <f t="shared" si="3"/>
        <v>7.8796204157303377E-3</v>
      </c>
      <c r="AE1744" s="14" t="s">
        <v>17</v>
      </c>
    </row>
    <row r="1745" spans="1:31">
      <c r="A1745" t="s">
        <v>109</v>
      </c>
      <c r="B1745" t="s">
        <v>94</v>
      </c>
      <c r="C1745" s="216">
        <v>37537</v>
      </c>
      <c r="D1745" s="216">
        <v>37789</v>
      </c>
      <c r="E1745">
        <v>2003</v>
      </c>
      <c r="F1745">
        <v>1</v>
      </c>
      <c r="G1745">
        <v>5</v>
      </c>
      <c r="H1745">
        <v>71.935975609756099</v>
      </c>
      <c r="I1745" s="4">
        <v>1.9638280868530273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54">
        <v>0.75533109799999998</v>
      </c>
      <c r="Y1745" s="14">
        <v>89</v>
      </c>
      <c r="Z1745" s="14" t="s">
        <v>17</v>
      </c>
      <c r="AA1745" s="14" t="s">
        <v>17</v>
      </c>
      <c r="AB1745" s="14" t="s">
        <v>17</v>
      </c>
      <c r="AC1745" s="14" t="s">
        <v>17</v>
      </c>
      <c r="AD1745" s="14">
        <f t="shared" si="3"/>
        <v>8.4868662696629214E-3</v>
      </c>
      <c r="AE1745" s="14" t="s">
        <v>17</v>
      </c>
    </row>
    <row r="1746" spans="1:31">
      <c r="A1746" t="s">
        <v>109</v>
      </c>
      <c r="B1746" t="s">
        <v>94</v>
      </c>
      <c r="C1746" s="216">
        <v>37537</v>
      </c>
      <c r="D1746" s="216">
        <v>37789</v>
      </c>
      <c r="E1746">
        <v>2003</v>
      </c>
      <c r="F1746">
        <v>1</v>
      </c>
      <c r="G1746">
        <v>6</v>
      </c>
      <c r="H1746">
        <v>80.78963414634147</v>
      </c>
      <c r="I1746" s="4">
        <v>2.2099466323852539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54">
        <v>0.76742703400000001</v>
      </c>
      <c r="Y1746" s="14">
        <v>89</v>
      </c>
      <c r="Z1746" s="14" t="s">
        <v>17</v>
      </c>
      <c r="AA1746" s="14" t="s">
        <v>17</v>
      </c>
      <c r="AB1746" s="14" t="s">
        <v>17</v>
      </c>
      <c r="AC1746" s="14" t="s">
        <v>17</v>
      </c>
      <c r="AD1746" s="14">
        <f t="shared" si="3"/>
        <v>8.6227756629213489E-3</v>
      </c>
      <c r="AE1746" s="14" t="s">
        <v>17</v>
      </c>
    </row>
    <row r="1747" spans="1:31">
      <c r="A1747" t="s">
        <v>109</v>
      </c>
      <c r="B1747" t="s">
        <v>94</v>
      </c>
      <c r="C1747" s="216">
        <v>37537</v>
      </c>
      <c r="D1747" s="216">
        <v>37789</v>
      </c>
      <c r="E1747">
        <v>2003</v>
      </c>
      <c r="F1747">
        <v>1</v>
      </c>
      <c r="G1747">
        <v>7</v>
      </c>
      <c r="H1747">
        <v>88.813262195121965</v>
      </c>
      <c r="I1747" s="4">
        <v>2.6728212833404541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54">
        <v>0.80169577400000003</v>
      </c>
      <c r="Y1747" s="14">
        <v>89</v>
      </c>
      <c r="Z1747" s="14" t="s">
        <v>17</v>
      </c>
      <c r="AA1747" s="14" t="s">
        <v>17</v>
      </c>
      <c r="AB1747" s="14" t="s">
        <v>17</v>
      </c>
      <c r="AC1747" s="14" t="s">
        <v>17</v>
      </c>
      <c r="AD1747" s="14">
        <f t="shared" si="3"/>
        <v>9.0078176853932591E-3</v>
      </c>
      <c r="AE1747" s="14" t="s">
        <v>17</v>
      </c>
    </row>
    <row r="1748" spans="1:31">
      <c r="A1748" t="s">
        <v>109</v>
      </c>
      <c r="B1748" t="s">
        <v>94</v>
      </c>
      <c r="C1748" s="216">
        <v>37537</v>
      </c>
      <c r="D1748" s="216">
        <v>37789</v>
      </c>
      <c r="E1748">
        <v>2003</v>
      </c>
      <c r="F1748">
        <v>1</v>
      </c>
      <c r="G1748">
        <v>8</v>
      </c>
      <c r="H1748">
        <v>70.275914634146346</v>
      </c>
      <c r="I1748" s="4">
        <v>2.5467772483825684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Z1748" s="14" t="s">
        <v>17</v>
      </c>
      <c r="AA1748" s="14" t="s">
        <v>17</v>
      </c>
      <c r="AB1748" s="14" t="s">
        <v>17</v>
      </c>
      <c r="AC1748" s="14" t="s">
        <v>17</v>
      </c>
      <c r="AD1748" s="14" t="s">
        <v>17</v>
      </c>
      <c r="AE1748" s="14" t="s">
        <v>17</v>
      </c>
    </row>
    <row r="1749" spans="1:31">
      <c r="A1749" t="s">
        <v>109</v>
      </c>
      <c r="B1749" t="s">
        <v>94</v>
      </c>
      <c r="C1749" s="216">
        <v>37537</v>
      </c>
      <c r="D1749" s="216">
        <v>37789</v>
      </c>
      <c r="E1749">
        <v>2003</v>
      </c>
      <c r="F1749">
        <v>1</v>
      </c>
      <c r="G1749">
        <v>9</v>
      </c>
      <c r="H1749">
        <v>73.319359756097569</v>
      </c>
      <c r="I1749" s="4">
        <v>2.2185816764831543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Z1749" s="14" t="s">
        <v>17</v>
      </c>
      <c r="AA1749" s="14" t="s">
        <v>17</v>
      </c>
      <c r="AB1749" s="14" t="s">
        <v>17</v>
      </c>
      <c r="AC1749" s="14" t="s">
        <v>17</v>
      </c>
      <c r="AD1749" s="14" t="s">
        <v>17</v>
      </c>
      <c r="AE1749" s="14" t="s">
        <v>17</v>
      </c>
    </row>
    <row r="1750" spans="1:31">
      <c r="A1750" t="s">
        <v>109</v>
      </c>
      <c r="B1750" t="s">
        <v>94</v>
      </c>
      <c r="C1750" s="216">
        <v>37537</v>
      </c>
      <c r="D1750" s="216">
        <v>37789</v>
      </c>
      <c r="E1750">
        <v>2003</v>
      </c>
      <c r="F1750">
        <v>1</v>
      </c>
      <c r="G1750">
        <v>10</v>
      </c>
      <c r="H1750">
        <v>83.279725609756113</v>
      </c>
      <c r="I1750" s="4">
        <v>2.1574103832244873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Z1750" s="14" t="s">
        <v>17</v>
      </c>
      <c r="AA1750" s="14" t="s">
        <v>17</v>
      </c>
      <c r="AB1750" s="14" t="s">
        <v>17</v>
      </c>
      <c r="AC1750" s="14" t="s">
        <v>17</v>
      </c>
      <c r="AD1750" s="14" t="s">
        <v>17</v>
      </c>
      <c r="AE1750" s="14" t="s">
        <v>17</v>
      </c>
    </row>
    <row r="1751" spans="1:31">
      <c r="A1751" t="s">
        <v>109</v>
      </c>
      <c r="B1751" t="s">
        <v>94</v>
      </c>
      <c r="C1751" s="216">
        <v>37537</v>
      </c>
      <c r="D1751" s="216">
        <v>37789</v>
      </c>
      <c r="E1751">
        <v>2003</v>
      </c>
      <c r="F1751">
        <v>1</v>
      </c>
      <c r="G1751">
        <v>11</v>
      </c>
      <c r="H1751">
        <v>73.042682926829272</v>
      </c>
      <c r="I1751" s="4">
        <v>2.6758465766906738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Z1751" s="14" t="s">
        <v>17</v>
      </c>
      <c r="AA1751" s="14" t="s">
        <v>17</v>
      </c>
      <c r="AB1751" s="14" t="s">
        <v>17</v>
      </c>
      <c r="AC1751" s="14" t="s">
        <v>17</v>
      </c>
      <c r="AD1751" s="14" t="s">
        <v>17</v>
      </c>
      <c r="AE1751" s="14" t="s">
        <v>17</v>
      </c>
    </row>
    <row r="1752" spans="1:31">
      <c r="A1752" t="s">
        <v>109</v>
      </c>
      <c r="B1752" t="s">
        <v>94</v>
      </c>
      <c r="C1752" s="216">
        <v>37537</v>
      </c>
      <c r="D1752" s="216">
        <v>37789</v>
      </c>
      <c r="E1752">
        <v>2003</v>
      </c>
      <c r="F1752">
        <v>1</v>
      </c>
      <c r="G1752">
        <v>12</v>
      </c>
      <c r="H1752">
        <v>97.943597560975618</v>
      </c>
      <c r="I1752" s="4">
        <v>2.6636064052581787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Z1752" s="14" t="s">
        <v>17</v>
      </c>
      <c r="AA1752" s="14" t="s">
        <v>17</v>
      </c>
      <c r="AB1752" s="14" t="s">
        <v>17</v>
      </c>
      <c r="AC1752" s="14" t="s">
        <v>17</v>
      </c>
      <c r="AD1752" s="14" t="s">
        <v>17</v>
      </c>
      <c r="AE1752" s="14" t="s">
        <v>17</v>
      </c>
    </row>
    <row r="1753" spans="1:31">
      <c r="A1753" t="s">
        <v>109</v>
      </c>
      <c r="B1753" t="s">
        <v>94</v>
      </c>
      <c r="C1753" s="216">
        <v>37537</v>
      </c>
      <c r="D1753" s="216">
        <v>37789</v>
      </c>
      <c r="E1753">
        <v>2003</v>
      </c>
      <c r="F1753">
        <v>1</v>
      </c>
      <c r="G1753">
        <v>13</v>
      </c>
      <c r="H1753">
        <v>71.382621951219519</v>
      </c>
      <c r="I1753" t="s">
        <v>17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Z1753" s="14" t="s">
        <v>17</v>
      </c>
      <c r="AA1753" s="14" t="s">
        <v>17</v>
      </c>
      <c r="AB1753" s="14" t="s">
        <v>17</v>
      </c>
      <c r="AC1753" s="14" t="s">
        <v>17</v>
      </c>
      <c r="AD1753" s="14" t="s">
        <v>17</v>
      </c>
      <c r="AE1753" s="14" t="s">
        <v>17</v>
      </c>
    </row>
    <row r="1754" spans="1:31">
      <c r="A1754" t="s">
        <v>109</v>
      </c>
      <c r="B1754" t="s">
        <v>94</v>
      </c>
      <c r="C1754" s="216">
        <v>37537</v>
      </c>
      <c r="D1754" s="216">
        <v>37789</v>
      </c>
      <c r="E1754">
        <v>2003</v>
      </c>
      <c r="F1754">
        <v>1</v>
      </c>
      <c r="G1754">
        <v>14</v>
      </c>
      <c r="H1754">
        <v>76.639481707317088</v>
      </c>
      <c r="I1754" s="4">
        <v>2.1257412433624268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4" t="s">
        <v>17</v>
      </c>
      <c r="Y1754" s="14" t="s">
        <v>17</v>
      </c>
      <c r="Z1754" s="14" t="s">
        <v>17</v>
      </c>
      <c r="AA1754" s="14" t="s">
        <v>17</v>
      </c>
      <c r="AB1754" s="14" t="s">
        <v>17</v>
      </c>
      <c r="AC1754" s="14" t="s">
        <v>17</v>
      </c>
      <c r="AD1754" s="14" t="s">
        <v>17</v>
      </c>
      <c r="AE1754" s="14" t="s">
        <v>17</v>
      </c>
    </row>
    <row r="1755" spans="1:31">
      <c r="A1755" t="s">
        <v>109</v>
      </c>
      <c r="B1755" t="s">
        <v>94</v>
      </c>
      <c r="C1755" s="216">
        <v>37537</v>
      </c>
      <c r="D1755" s="216">
        <v>37789</v>
      </c>
      <c r="E1755">
        <v>2003</v>
      </c>
      <c r="F1755">
        <v>2</v>
      </c>
      <c r="G1755">
        <v>1</v>
      </c>
      <c r="H1755">
        <v>22.6875</v>
      </c>
      <c r="I1755" s="4">
        <v>1.8945884704589844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54">
        <v>0.42804341000000001</v>
      </c>
      <c r="Y1755" s="14">
        <v>89</v>
      </c>
      <c r="Z1755" s="14" t="s">
        <v>17</v>
      </c>
      <c r="AA1755" s="14" t="s">
        <v>17</v>
      </c>
      <c r="AB1755" s="14" t="s">
        <v>17</v>
      </c>
      <c r="AC1755" s="14" t="s">
        <v>17</v>
      </c>
      <c r="AD1755" s="14">
        <f t="shared" si="3"/>
        <v>4.8094765168539329E-3</v>
      </c>
      <c r="AE1755" s="14" t="s">
        <v>17</v>
      </c>
    </row>
    <row r="1756" spans="1:31">
      <c r="A1756" t="s">
        <v>109</v>
      </c>
      <c r="B1756" t="s">
        <v>94</v>
      </c>
      <c r="C1756" s="216">
        <v>37537</v>
      </c>
      <c r="D1756" s="216">
        <v>37789</v>
      </c>
      <c r="E1756">
        <v>2003</v>
      </c>
      <c r="F1756">
        <v>2</v>
      </c>
      <c r="G1756">
        <v>2</v>
      </c>
      <c r="H1756">
        <v>39.564786585365859</v>
      </c>
      <c r="I1756" s="4">
        <v>1.7768585681915283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54">
        <v>0.56648767899999997</v>
      </c>
      <c r="Y1756" s="14">
        <v>89</v>
      </c>
      <c r="Z1756" s="14" t="s">
        <v>17</v>
      </c>
      <c r="AA1756" s="14" t="s">
        <v>17</v>
      </c>
      <c r="AB1756" s="14" t="s">
        <v>17</v>
      </c>
      <c r="AC1756" s="14" t="s">
        <v>17</v>
      </c>
      <c r="AD1756" s="14">
        <f t="shared" si="3"/>
        <v>6.3650301011235954E-3</v>
      </c>
      <c r="AE1756" s="14" t="s">
        <v>17</v>
      </c>
    </row>
    <row r="1757" spans="1:31">
      <c r="A1757" t="s">
        <v>109</v>
      </c>
      <c r="B1757" t="s">
        <v>94</v>
      </c>
      <c r="C1757" s="216">
        <v>37537</v>
      </c>
      <c r="D1757" s="216">
        <v>37789</v>
      </c>
      <c r="E1757">
        <v>2003</v>
      </c>
      <c r="F1757">
        <v>2</v>
      </c>
      <c r="G1757">
        <v>3</v>
      </c>
      <c r="H1757">
        <v>44.268292682926834</v>
      </c>
      <c r="I1757" s="4">
        <v>1.8751169443130493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54">
        <v>0.60980182500000002</v>
      </c>
      <c r="Y1757" s="14">
        <v>89</v>
      </c>
      <c r="Z1757" s="14" t="s">
        <v>17</v>
      </c>
      <c r="AA1757" s="14" t="s">
        <v>17</v>
      </c>
      <c r="AB1757" s="14" t="s">
        <v>17</v>
      </c>
      <c r="AC1757" s="14" t="s">
        <v>17</v>
      </c>
      <c r="AD1757" s="14">
        <f t="shared" si="3"/>
        <v>6.8517058988764043E-3</v>
      </c>
      <c r="AE1757" s="14" t="s">
        <v>17</v>
      </c>
    </row>
    <row r="1758" spans="1:31">
      <c r="A1758" t="s">
        <v>109</v>
      </c>
      <c r="B1758" t="s">
        <v>94</v>
      </c>
      <c r="C1758" s="216">
        <v>37537</v>
      </c>
      <c r="D1758" s="216">
        <v>37789</v>
      </c>
      <c r="E1758">
        <v>2003</v>
      </c>
      <c r="F1758">
        <v>2</v>
      </c>
      <c r="G1758">
        <v>4</v>
      </c>
      <c r="H1758">
        <v>73.596036585365866</v>
      </c>
      <c r="I1758" s="4">
        <v>2.3964643478393555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54">
        <v>0.70548253699999997</v>
      </c>
      <c r="Y1758" s="14">
        <v>89</v>
      </c>
      <c r="Z1758" s="14" t="s">
        <v>17</v>
      </c>
      <c r="AA1758" s="14" t="s">
        <v>17</v>
      </c>
      <c r="AB1758" s="14" t="s">
        <v>17</v>
      </c>
      <c r="AC1758" s="14" t="s">
        <v>17</v>
      </c>
      <c r="AD1758" s="14">
        <f t="shared" si="3"/>
        <v>7.9267700786516855E-3</v>
      </c>
      <c r="AE1758" s="14" t="s">
        <v>17</v>
      </c>
    </row>
    <row r="1759" spans="1:31">
      <c r="A1759" t="s">
        <v>109</v>
      </c>
      <c r="B1759" t="s">
        <v>94</v>
      </c>
      <c r="C1759" s="216">
        <v>37537</v>
      </c>
      <c r="D1759" s="216">
        <v>37789</v>
      </c>
      <c r="E1759">
        <v>2003</v>
      </c>
      <c r="F1759">
        <v>2</v>
      </c>
      <c r="G1759">
        <v>5</v>
      </c>
      <c r="H1759">
        <v>69.999237804878064</v>
      </c>
      <c r="I1759" s="4">
        <v>1.8725122213363647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54">
        <v>0.74419301900000001</v>
      </c>
      <c r="Y1759" s="14">
        <v>89</v>
      </c>
      <c r="Z1759" s="14" t="s">
        <v>17</v>
      </c>
      <c r="AA1759" s="14" t="s">
        <v>17</v>
      </c>
      <c r="AB1759" s="14" t="s">
        <v>17</v>
      </c>
      <c r="AC1759" s="14" t="s">
        <v>17</v>
      </c>
      <c r="AD1759" s="14">
        <f t="shared" si="3"/>
        <v>8.3617193146067418E-3</v>
      </c>
      <c r="AE1759" s="14" t="s">
        <v>17</v>
      </c>
    </row>
    <row r="1760" spans="1:31">
      <c r="A1760" t="s">
        <v>109</v>
      </c>
      <c r="B1760" t="s">
        <v>94</v>
      </c>
      <c r="C1760" s="216">
        <v>37537</v>
      </c>
      <c r="D1760" s="216">
        <v>37789</v>
      </c>
      <c r="E1760">
        <v>2003</v>
      </c>
      <c r="F1760">
        <v>2</v>
      </c>
      <c r="G1760">
        <v>6</v>
      </c>
      <c r="H1760">
        <v>98.773628048780509</v>
      </c>
      <c r="I1760" s="4">
        <v>2.2884190082550049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54">
        <v>0.803211389</v>
      </c>
      <c r="Y1760" s="14">
        <v>89</v>
      </c>
      <c r="Z1760" s="14" t="s">
        <v>17</v>
      </c>
      <c r="AA1760" s="14" t="s">
        <v>17</v>
      </c>
      <c r="AB1760" s="14" t="s">
        <v>17</v>
      </c>
      <c r="AC1760" s="14" t="s">
        <v>17</v>
      </c>
      <c r="AD1760" s="14">
        <f t="shared" si="3"/>
        <v>9.02484706741573E-3</v>
      </c>
      <c r="AE1760" s="14" t="s">
        <v>17</v>
      </c>
    </row>
    <row r="1761" spans="1:31">
      <c r="A1761" t="s">
        <v>109</v>
      </c>
      <c r="B1761" t="s">
        <v>94</v>
      </c>
      <c r="C1761" s="216">
        <v>37537</v>
      </c>
      <c r="D1761" s="216">
        <v>37789</v>
      </c>
      <c r="E1761">
        <v>2003</v>
      </c>
      <c r="F1761">
        <v>2</v>
      </c>
      <c r="G1761">
        <v>7</v>
      </c>
      <c r="H1761">
        <v>84.939786585365866</v>
      </c>
      <c r="I1761" s="4">
        <v>2.7278752326965332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54">
        <v>0.822571685</v>
      </c>
      <c r="Y1761" s="14">
        <v>89</v>
      </c>
      <c r="Z1761" s="14" t="s">
        <v>17</v>
      </c>
      <c r="AA1761" s="14" t="s">
        <v>17</v>
      </c>
      <c r="AB1761" s="14" t="s">
        <v>17</v>
      </c>
      <c r="AC1761" s="14" t="s">
        <v>17</v>
      </c>
      <c r="AD1761" s="14">
        <f t="shared" si="3"/>
        <v>9.2423784831460673E-3</v>
      </c>
      <c r="AE1761" s="14" t="s">
        <v>17</v>
      </c>
    </row>
    <row r="1762" spans="1:31">
      <c r="A1762" t="s">
        <v>109</v>
      </c>
      <c r="B1762" t="s">
        <v>94</v>
      </c>
      <c r="C1762" s="216">
        <v>37537</v>
      </c>
      <c r="D1762" s="216">
        <v>37789</v>
      </c>
      <c r="E1762">
        <v>2003</v>
      </c>
      <c r="F1762">
        <v>2</v>
      </c>
      <c r="G1762">
        <v>8</v>
      </c>
      <c r="H1762">
        <v>74.149390243902445</v>
      </c>
      <c r="I1762" s="4">
        <v>2.210676908493042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Z1762" s="14" t="s">
        <v>17</v>
      </c>
      <c r="AA1762" s="14" t="s">
        <v>17</v>
      </c>
      <c r="AB1762" s="14" t="s">
        <v>17</v>
      </c>
      <c r="AC1762" s="14" t="s">
        <v>17</v>
      </c>
      <c r="AD1762" s="14" t="s">
        <v>17</v>
      </c>
      <c r="AE1762" s="14" t="s">
        <v>17</v>
      </c>
    </row>
    <row r="1763" spans="1:31">
      <c r="A1763" t="s">
        <v>109</v>
      </c>
      <c r="B1763" t="s">
        <v>94</v>
      </c>
      <c r="C1763" s="216">
        <v>37537</v>
      </c>
      <c r="D1763" s="216">
        <v>37789</v>
      </c>
      <c r="E1763">
        <v>2003</v>
      </c>
      <c r="F1763">
        <v>2</v>
      </c>
      <c r="G1763">
        <v>9</v>
      </c>
      <c r="H1763">
        <v>90.473323170731732</v>
      </c>
      <c r="I1763" s="4">
        <v>2.2187459468841553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Z1763" s="14" t="s">
        <v>17</v>
      </c>
      <c r="AA1763" s="14" t="s">
        <v>17</v>
      </c>
      <c r="AB1763" s="14" t="s">
        <v>17</v>
      </c>
      <c r="AC1763" s="14" t="s">
        <v>17</v>
      </c>
      <c r="AD1763" s="14" t="s">
        <v>17</v>
      </c>
      <c r="AE1763" s="14" t="s">
        <v>17</v>
      </c>
    </row>
    <row r="1764" spans="1:31">
      <c r="A1764" t="s">
        <v>109</v>
      </c>
      <c r="B1764" t="s">
        <v>94</v>
      </c>
      <c r="C1764" s="216">
        <v>37537</v>
      </c>
      <c r="D1764" s="216">
        <v>37789</v>
      </c>
      <c r="E1764">
        <v>2003</v>
      </c>
      <c r="F1764">
        <v>2</v>
      </c>
      <c r="G1764">
        <v>10</v>
      </c>
      <c r="H1764">
        <v>97.113567073170742</v>
      </c>
      <c r="I1764" s="4">
        <v>2.2094707489013672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Z1764" s="14" t="s">
        <v>17</v>
      </c>
      <c r="AA1764" s="14" t="s">
        <v>17</v>
      </c>
      <c r="AB1764" s="14" t="s">
        <v>17</v>
      </c>
      <c r="AC1764" s="14" t="s">
        <v>17</v>
      </c>
      <c r="AD1764" s="14" t="s">
        <v>17</v>
      </c>
      <c r="AE1764" s="14" t="s">
        <v>17</v>
      </c>
    </row>
    <row r="1765" spans="1:31">
      <c r="A1765" t="s">
        <v>109</v>
      </c>
      <c r="B1765" t="s">
        <v>94</v>
      </c>
      <c r="C1765" s="216">
        <v>37537</v>
      </c>
      <c r="D1765" s="216">
        <v>37789</v>
      </c>
      <c r="E1765">
        <v>2003</v>
      </c>
      <c r="F1765">
        <v>2</v>
      </c>
      <c r="G1765">
        <v>11</v>
      </c>
      <c r="H1765">
        <v>87.153201219512212</v>
      </c>
      <c r="I1765" s="4">
        <v>2.3096871376037598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Z1765" s="14" t="s">
        <v>17</v>
      </c>
      <c r="AA1765" s="14" t="s">
        <v>17</v>
      </c>
      <c r="AB1765" s="14" t="s">
        <v>17</v>
      </c>
      <c r="AC1765" s="14" t="s">
        <v>17</v>
      </c>
      <c r="AD1765" s="14" t="s">
        <v>17</v>
      </c>
      <c r="AE1765" s="14" t="s">
        <v>17</v>
      </c>
    </row>
    <row r="1766" spans="1:31">
      <c r="A1766" t="s">
        <v>109</v>
      </c>
      <c r="B1766" t="s">
        <v>94</v>
      </c>
      <c r="C1766" s="216">
        <v>37537</v>
      </c>
      <c r="D1766" s="216">
        <v>37789</v>
      </c>
      <c r="E1766">
        <v>2003</v>
      </c>
      <c r="F1766">
        <v>2</v>
      </c>
      <c r="G1766">
        <v>12</v>
      </c>
      <c r="H1766">
        <v>97.666920731707307</v>
      </c>
      <c r="I1766" s="4">
        <v>2.4047732353210449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Z1766" s="14" t="s">
        <v>17</v>
      </c>
      <c r="AA1766" s="14" t="s">
        <v>17</v>
      </c>
      <c r="AB1766" s="14" t="s">
        <v>17</v>
      </c>
      <c r="AC1766" s="14" t="s">
        <v>17</v>
      </c>
      <c r="AD1766" s="14" t="s">
        <v>17</v>
      </c>
      <c r="AE1766" s="14" t="s">
        <v>17</v>
      </c>
    </row>
    <row r="1767" spans="1:31">
      <c r="A1767" t="s">
        <v>109</v>
      </c>
      <c r="B1767" t="s">
        <v>94</v>
      </c>
      <c r="C1767" s="216">
        <v>37537</v>
      </c>
      <c r="D1767" s="216">
        <v>37789</v>
      </c>
      <c r="E1767">
        <v>2003</v>
      </c>
      <c r="F1767">
        <v>2</v>
      </c>
      <c r="G1767">
        <v>13</v>
      </c>
      <c r="H1767">
        <v>77.746189024390247</v>
      </c>
      <c r="I1767" s="4">
        <v>2.7419147491455078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Z1767" s="14" t="s">
        <v>17</v>
      </c>
      <c r="AA1767" s="14" t="s">
        <v>17</v>
      </c>
      <c r="AB1767" s="14" t="s">
        <v>17</v>
      </c>
      <c r="AC1767" s="14" t="s">
        <v>17</v>
      </c>
      <c r="AD1767" s="14" t="s">
        <v>17</v>
      </c>
      <c r="AE1767" s="14" t="s">
        <v>17</v>
      </c>
    </row>
    <row r="1768" spans="1:31">
      <c r="A1768" t="s">
        <v>109</v>
      </c>
      <c r="B1768" t="s">
        <v>94</v>
      </c>
      <c r="C1768" s="216">
        <v>37537</v>
      </c>
      <c r="D1768" s="216">
        <v>37789</v>
      </c>
      <c r="E1768">
        <v>2003</v>
      </c>
      <c r="F1768">
        <v>2</v>
      </c>
      <c r="G1768">
        <v>14</v>
      </c>
      <c r="H1768">
        <v>95.730182926829286</v>
      </c>
      <c r="I1768" s="4">
        <v>2.243032693862915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4" t="s">
        <v>17</v>
      </c>
      <c r="Y1768" s="14" t="s">
        <v>17</v>
      </c>
      <c r="Z1768" s="14" t="s">
        <v>17</v>
      </c>
      <c r="AA1768" s="14" t="s">
        <v>17</v>
      </c>
      <c r="AB1768" s="14" t="s">
        <v>17</v>
      </c>
      <c r="AC1768" s="14" t="s">
        <v>17</v>
      </c>
      <c r="AD1768" s="14" t="s">
        <v>17</v>
      </c>
      <c r="AE1768" s="14" t="s">
        <v>17</v>
      </c>
    </row>
    <row r="1769" spans="1:31">
      <c r="A1769" t="s">
        <v>109</v>
      </c>
      <c r="B1769" t="s">
        <v>94</v>
      </c>
      <c r="C1769" s="216">
        <v>37537</v>
      </c>
      <c r="D1769" s="216">
        <v>37789</v>
      </c>
      <c r="E1769">
        <v>2003</v>
      </c>
      <c r="F1769">
        <v>3</v>
      </c>
      <c r="G1769">
        <v>1</v>
      </c>
      <c r="H1769">
        <v>32.094512195121958</v>
      </c>
      <c r="I1769" s="4">
        <v>1.8384608030319214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54">
        <v>0.461603661</v>
      </c>
      <c r="Y1769" s="14">
        <v>89</v>
      </c>
      <c r="Z1769" s="14" t="s">
        <v>17</v>
      </c>
      <c r="AA1769" s="14" t="s">
        <v>17</v>
      </c>
      <c r="AB1769" s="14" t="s">
        <v>17</v>
      </c>
      <c r="AC1769" s="14" t="s">
        <v>17</v>
      </c>
      <c r="AD1769" s="14">
        <f t="shared" si="3"/>
        <v>5.1865579887640451E-3</v>
      </c>
      <c r="AE1769" s="14" t="s">
        <v>17</v>
      </c>
    </row>
    <row r="1770" spans="1:31">
      <c r="A1770" t="s">
        <v>109</v>
      </c>
      <c r="B1770" t="s">
        <v>94</v>
      </c>
      <c r="C1770" s="216">
        <v>37537</v>
      </c>
      <c r="D1770" s="216">
        <v>37789</v>
      </c>
      <c r="E1770">
        <v>2003</v>
      </c>
      <c r="F1770">
        <v>3</v>
      </c>
      <c r="G1770">
        <v>2</v>
      </c>
      <c r="H1770">
        <v>38.734756097560982</v>
      </c>
      <c r="I1770" s="4">
        <v>1.8395529985427856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54">
        <v>0.55479744200000003</v>
      </c>
      <c r="Y1770" s="14">
        <v>89</v>
      </c>
      <c r="Z1770" s="14" t="s">
        <v>17</v>
      </c>
      <c r="AA1770" s="14" t="s">
        <v>17</v>
      </c>
      <c r="AB1770" s="14" t="s">
        <v>17</v>
      </c>
      <c r="AC1770" s="14" t="s">
        <v>17</v>
      </c>
      <c r="AD1770" s="14">
        <f t="shared" si="3"/>
        <v>6.233679123595506E-3</v>
      </c>
      <c r="AE1770" s="14" t="s">
        <v>17</v>
      </c>
    </row>
    <row r="1771" spans="1:31">
      <c r="A1771" t="s">
        <v>109</v>
      </c>
      <c r="B1771" t="s">
        <v>94</v>
      </c>
      <c r="C1771" s="216">
        <v>37537</v>
      </c>
      <c r="D1771" s="216">
        <v>37789</v>
      </c>
      <c r="E1771">
        <v>2003</v>
      </c>
      <c r="F1771">
        <v>3</v>
      </c>
      <c r="G1771">
        <v>3</v>
      </c>
      <c r="H1771">
        <v>63.082317073170742</v>
      </c>
      <c r="I1771" s="4">
        <v>1.9332047700881958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54">
        <v>0.75973327800000001</v>
      </c>
      <c r="Y1771" s="14">
        <v>89</v>
      </c>
      <c r="Z1771" s="14" t="s">
        <v>17</v>
      </c>
      <c r="AA1771" s="14" t="s">
        <v>17</v>
      </c>
      <c r="AB1771" s="14" t="s">
        <v>17</v>
      </c>
      <c r="AC1771" s="14" t="s">
        <v>17</v>
      </c>
      <c r="AD1771" s="14">
        <f t="shared" si="3"/>
        <v>8.5363289662921341E-3</v>
      </c>
      <c r="AE1771" s="14" t="s">
        <v>17</v>
      </c>
    </row>
    <row r="1772" spans="1:31">
      <c r="A1772" t="s">
        <v>109</v>
      </c>
      <c r="B1772" t="s">
        <v>94</v>
      </c>
      <c r="C1772" s="216">
        <v>37537</v>
      </c>
      <c r="D1772" s="216">
        <v>37789</v>
      </c>
      <c r="E1772">
        <v>2003</v>
      </c>
      <c r="F1772">
        <v>3</v>
      </c>
      <c r="G1772">
        <v>4</v>
      </c>
      <c r="H1772">
        <v>74.426067073170742</v>
      </c>
      <c r="I1772" s="4">
        <v>1.9973645210266113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54">
        <v>0.78487313000000003</v>
      </c>
      <c r="Y1772" s="14">
        <v>89</v>
      </c>
      <c r="Z1772" s="14" t="s">
        <v>17</v>
      </c>
      <c r="AA1772" s="14" t="s">
        <v>17</v>
      </c>
      <c r="AB1772" s="14" t="s">
        <v>17</v>
      </c>
      <c r="AC1772" s="14" t="s">
        <v>17</v>
      </c>
      <c r="AD1772" s="14">
        <f t="shared" si="3"/>
        <v>8.8187992134831465E-3</v>
      </c>
      <c r="AE1772" s="14" t="s">
        <v>17</v>
      </c>
    </row>
    <row r="1773" spans="1:31">
      <c r="A1773" t="s">
        <v>109</v>
      </c>
      <c r="B1773" t="s">
        <v>94</v>
      </c>
      <c r="C1773" s="216">
        <v>37537</v>
      </c>
      <c r="D1773" s="216">
        <v>37789</v>
      </c>
      <c r="E1773">
        <v>2003</v>
      </c>
      <c r="F1773">
        <v>3</v>
      </c>
      <c r="G1773">
        <v>5</v>
      </c>
      <c r="H1773">
        <v>73.319359756097569</v>
      </c>
      <c r="I1773" s="4">
        <v>2.2845780849456787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54">
        <v>0.77330563500000005</v>
      </c>
      <c r="Y1773" s="14">
        <v>89</v>
      </c>
      <c r="Z1773" s="14" t="s">
        <v>17</v>
      </c>
      <c r="AA1773" s="14" t="s">
        <v>17</v>
      </c>
      <c r="AB1773" s="14" t="s">
        <v>17</v>
      </c>
      <c r="AC1773" s="14" t="s">
        <v>17</v>
      </c>
      <c r="AD1773" s="14">
        <f t="shared" si="3"/>
        <v>8.6888273595505626E-3</v>
      </c>
      <c r="AE1773" s="14" t="s">
        <v>17</v>
      </c>
    </row>
    <row r="1774" spans="1:31">
      <c r="A1774" t="s">
        <v>109</v>
      </c>
      <c r="B1774" t="s">
        <v>94</v>
      </c>
      <c r="C1774" s="216">
        <v>37537</v>
      </c>
      <c r="D1774" s="216">
        <v>37789</v>
      </c>
      <c r="E1774">
        <v>2003</v>
      </c>
      <c r="F1774">
        <v>3</v>
      </c>
      <c r="G1774">
        <v>6</v>
      </c>
      <c r="H1774">
        <v>91.856707317073202</v>
      </c>
      <c r="I1774" s="4">
        <v>2.5081124305725098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54">
        <v>0.79255108900000004</v>
      </c>
      <c r="Y1774" s="14">
        <v>89</v>
      </c>
      <c r="Z1774" s="14" t="s">
        <v>17</v>
      </c>
      <c r="AA1774" s="14" t="s">
        <v>17</v>
      </c>
      <c r="AB1774" s="14" t="s">
        <v>17</v>
      </c>
      <c r="AC1774" s="14" t="s">
        <v>17</v>
      </c>
      <c r="AD1774" s="14">
        <f t="shared" ref="AD1774:AD1831" si="4">X1774/Y1774</f>
        <v>8.9050684157303377E-3</v>
      </c>
      <c r="AE1774" s="14" t="s">
        <v>17</v>
      </c>
    </row>
    <row r="1775" spans="1:31">
      <c r="A1775" t="s">
        <v>109</v>
      </c>
      <c r="B1775" t="s">
        <v>94</v>
      </c>
      <c r="C1775" s="216">
        <v>37537</v>
      </c>
      <c r="D1775" s="216">
        <v>37789</v>
      </c>
      <c r="E1775">
        <v>2003</v>
      </c>
      <c r="F1775">
        <v>3</v>
      </c>
      <c r="G1775">
        <v>7</v>
      </c>
      <c r="H1775">
        <v>85.769817073170742</v>
      </c>
      <c r="I1775" s="4">
        <v>2.4342656135559082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54">
        <v>0.80792036199999995</v>
      </c>
      <c r="Y1775" s="14">
        <v>89</v>
      </c>
      <c r="Z1775" s="14" t="s">
        <v>17</v>
      </c>
      <c r="AA1775" s="14" t="s">
        <v>17</v>
      </c>
      <c r="AB1775" s="14" t="s">
        <v>17</v>
      </c>
      <c r="AC1775" s="14" t="s">
        <v>17</v>
      </c>
      <c r="AD1775" s="14">
        <f t="shared" si="4"/>
        <v>9.0777568764044934E-3</v>
      </c>
      <c r="AE1775" s="14" t="s">
        <v>17</v>
      </c>
    </row>
    <row r="1776" spans="1:31">
      <c r="A1776" t="s">
        <v>109</v>
      </c>
      <c r="B1776" t="s">
        <v>94</v>
      </c>
      <c r="C1776" s="216">
        <v>37537</v>
      </c>
      <c r="D1776" s="216">
        <v>37789</v>
      </c>
      <c r="E1776">
        <v>2003</v>
      </c>
      <c r="F1776">
        <v>3</v>
      </c>
      <c r="G1776">
        <v>8</v>
      </c>
      <c r="H1776">
        <v>91.580030487804891</v>
      </c>
      <c r="I1776" s="4">
        <v>2.2002105712890625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Z1776" s="14" t="s">
        <v>17</v>
      </c>
      <c r="AA1776" s="14" t="s">
        <v>17</v>
      </c>
      <c r="AB1776" s="14" t="s">
        <v>17</v>
      </c>
      <c r="AC1776" s="14" t="s">
        <v>17</v>
      </c>
      <c r="AD1776" s="14" t="s">
        <v>17</v>
      </c>
      <c r="AE1776" s="14" t="s">
        <v>17</v>
      </c>
    </row>
    <row r="1777" spans="1:31">
      <c r="A1777" t="s">
        <v>109</v>
      </c>
      <c r="B1777" t="s">
        <v>94</v>
      </c>
      <c r="C1777" s="216">
        <v>37537</v>
      </c>
      <c r="D1777" s="216">
        <v>37789</v>
      </c>
      <c r="E1777">
        <v>2003</v>
      </c>
      <c r="F1777">
        <v>3</v>
      </c>
      <c r="G1777">
        <v>9</v>
      </c>
      <c r="H1777">
        <v>72.489329268292693</v>
      </c>
      <c r="I1777" s="4">
        <v>2.1215794086456299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Z1777" s="14" t="s">
        <v>17</v>
      </c>
      <c r="AA1777" s="14" t="s">
        <v>17</v>
      </c>
      <c r="AB1777" s="14" t="s">
        <v>17</v>
      </c>
      <c r="AC1777" s="14" t="s">
        <v>17</v>
      </c>
      <c r="AD1777" s="14" t="s">
        <v>17</v>
      </c>
      <c r="AE1777" s="14" t="s">
        <v>17</v>
      </c>
    </row>
    <row r="1778" spans="1:31">
      <c r="A1778" t="s">
        <v>109</v>
      </c>
      <c r="B1778" t="s">
        <v>94</v>
      </c>
      <c r="C1778" s="216">
        <v>37537</v>
      </c>
      <c r="D1778" s="216">
        <v>37789</v>
      </c>
      <c r="E1778">
        <v>2003</v>
      </c>
      <c r="F1778">
        <v>3</v>
      </c>
      <c r="G1778">
        <v>10</v>
      </c>
      <c r="H1778">
        <v>96.006859756097583</v>
      </c>
      <c r="I1778" s="4">
        <v>2.18829345703125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Z1778" s="14" t="s">
        <v>17</v>
      </c>
      <c r="AA1778" s="14" t="s">
        <v>17</v>
      </c>
      <c r="AB1778" s="14" t="s">
        <v>17</v>
      </c>
      <c r="AC1778" s="14" t="s">
        <v>17</v>
      </c>
      <c r="AD1778" s="14" t="s">
        <v>17</v>
      </c>
      <c r="AE1778" s="14" t="s">
        <v>17</v>
      </c>
    </row>
    <row r="1779" spans="1:31">
      <c r="A1779" t="s">
        <v>109</v>
      </c>
      <c r="B1779" t="s">
        <v>94</v>
      </c>
      <c r="C1779" s="216">
        <v>37537</v>
      </c>
      <c r="D1779" s="216">
        <v>37789</v>
      </c>
      <c r="E1779">
        <v>2003</v>
      </c>
      <c r="F1779">
        <v>3</v>
      </c>
      <c r="G1779">
        <v>11</v>
      </c>
      <c r="H1779">
        <v>86.876524390243915</v>
      </c>
      <c r="I1779" s="4">
        <v>2.466053469106555E-3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Z1779" s="14" t="s">
        <v>17</v>
      </c>
      <c r="AA1779" s="14" t="s">
        <v>17</v>
      </c>
      <c r="AB1779" s="14" t="s">
        <v>17</v>
      </c>
      <c r="AC1779" s="14" t="s">
        <v>17</v>
      </c>
      <c r="AD1779" s="14" t="s">
        <v>17</v>
      </c>
      <c r="AE1779" s="14" t="s">
        <v>17</v>
      </c>
    </row>
    <row r="1780" spans="1:31">
      <c r="A1780" t="s">
        <v>109</v>
      </c>
      <c r="B1780" t="s">
        <v>94</v>
      </c>
      <c r="C1780" s="216">
        <v>37537</v>
      </c>
      <c r="D1780" s="216">
        <v>37789</v>
      </c>
      <c r="E1780">
        <v>2003</v>
      </c>
      <c r="F1780">
        <v>3</v>
      </c>
      <c r="G1780">
        <v>12</v>
      </c>
      <c r="H1780">
        <v>78.576219512195138</v>
      </c>
      <c r="I1780" s="4">
        <v>2.4702868461608887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Z1780" s="14" t="s">
        <v>17</v>
      </c>
      <c r="AA1780" s="14" t="s">
        <v>17</v>
      </c>
      <c r="AB1780" s="14" t="s">
        <v>17</v>
      </c>
      <c r="AC1780" s="14" t="s">
        <v>17</v>
      </c>
      <c r="AD1780" s="14" t="s">
        <v>17</v>
      </c>
      <c r="AE1780" s="14" t="s">
        <v>17</v>
      </c>
    </row>
    <row r="1781" spans="1:31">
      <c r="A1781" t="s">
        <v>109</v>
      </c>
      <c r="B1781" t="s">
        <v>94</v>
      </c>
      <c r="C1781" s="216">
        <v>37537</v>
      </c>
      <c r="D1781" s="216">
        <v>37789</v>
      </c>
      <c r="E1781">
        <v>2003</v>
      </c>
      <c r="F1781">
        <v>3</v>
      </c>
      <c r="G1781">
        <v>13</v>
      </c>
      <c r="H1781">
        <v>71.935975609756099</v>
      </c>
      <c r="I1781" s="4">
        <v>3.0354354381561279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Z1781" s="14" t="s">
        <v>17</v>
      </c>
      <c r="AA1781" s="14" t="s">
        <v>17</v>
      </c>
      <c r="AB1781" s="14" t="s">
        <v>17</v>
      </c>
      <c r="AC1781" s="14" t="s">
        <v>17</v>
      </c>
      <c r="AD1781" s="14" t="s">
        <v>17</v>
      </c>
      <c r="AE1781" s="14" t="s">
        <v>17</v>
      </c>
    </row>
    <row r="1782" spans="1:31">
      <c r="A1782" t="s">
        <v>109</v>
      </c>
      <c r="B1782" t="s">
        <v>94</v>
      </c>
      <c r="C1782" s="216">
        <v>37537</v>
      </c>
      <c r="D1782" s="216">
        <v>37789</v>
      </c>
      <c r="E1782">
        <v>2003</v>
      </c>
      <c r="F1782">
        <v>3</v>
      </c>
      <c r="G1782">
        <v>14</v>
      </c>
      <c r="H1782">
        <v>88.259908536585371</v>
      </c>
      <c r="I1782" s="4">
        <v>2.0872418880462646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4" t="s">
        <v>17</v>
      </c>
      <c r="Y1782" s="14" t="s">
        <v>17</v>
      </c>
      <c r="Z1782" s="14" t="s">
        <v>17</v>
      </c>
      <c r="AA1782" s="14" t="s">
        <v>17</v>
      </c>
      <c r="AB1782" s="14" t="s">
        <v>17</v>
      </c>
      <c r="AC1782" s="14" t="s">
        <v>17</v>
      </c>
      <c r="AD1782" s="14" t="s">
        <v>17</v>
      </c>
      <c r="AE1782" s="14" t="s">
        <v>17</v>
      </c>
    </row>
    <row r="1783" spans="1:31">
      <c r="A1783" t="s">
        <v>109</v>
      </c>
      <c r="B1783" t="s">
        <v>94</v>
      </c>
      <c r="C1783" s="216">
        <v>37537</v>
      </c>
      <c r="D1783" s="216">
        <v>37789</v>
      </c>
      <c r="E1783">
        <v>2003</v>
      </c>
      <c r="F1783">
        <v>4</v>
      </c>
      <c r="G1783">
        <v>1</v>
      </c>
      <c r="H1783">
        <v>36.798018292682933</v>
      </c>
      <c r="I1783" s="4">
        <v>1.9064465761184692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54">
        <v>0.55406825000000004</v>
      </c>
      <c r="Y1783" s="14">
        <v>89</v>
      </c>
      <c r="Z1783" s="14" t="s">
        <v>17</v>
      </c>
      <c r="AA1783" s="14" t="s">
        <v>17</v>
      </c>
      <c r="AB1783" s="14" t="s">
        <v>17</v>
      </c>
      <c r="AC1783" s="14" t="s">
        <v>17</v>
      </c>
      <c r="AD1783" s="14">
        <f t="shared" si="4"/>
        <v>6.2254859550561802E-3</v>
      </c>
      <c r="AE1783" s="14" t="s">
        <v>17</v>
      </c>
    </row>
    <row r="1784" spans="1:31">
      <c r="A1784" t="s">
        <v>109</v>
      </c>
      <c r="B1784" t="s">
        <v>94</v>
      </c>
      <c r="C1784" s="216">
        <v>37537</v>
      </c>
      <c r="D1784" s="216">
        <v>37789</v>
      </c>
      <c r="E1784">
        <v>2003</v>
      </c>
      <c r="F1784">
        <v>4</v>
      </c>
      <c r="G1784">
        <v>2</v>
      </c>
      <c r="H1784">
        <v>48.141768292682926</v>
      </c>
      <c r="I1784" s="4">
        <v>2.0777962207794189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54">
        <v>0.60317079200000001</v>
      </c>
      <c r="Y1784" s="14">
        <v>89</v>
      </c>
      <c r="Z1784" s="14" t="s">
        <v>17</v>
      </c>
      <c r="AA1784" s="14" t="s">
        <v>17</v>
      </c>
      <c r="AB1784" s="14" t="s">
        <v>17</v>
      </c>
      <c r="AC1784" s="14" t="s">
        <v>17</v>
      </c>
      <c r="AD1784" s="14">
        <f t="shared" si="4"/>
        <v>6.7771999101123599E-3</v>
      </c>
      <c r="AE1784" s="14" t="s">
        <v>17</v>
      </c>
    </row>
    <row r="1785" spans="1:31">
      <c r="A1785" t="s">
        <v>109</v>
      </c>
      <c r="B1785" t="s">
        <v>94</v>
      </c>
      <c r="C1785" s="216">
        <v>37537</v>
      </c>
      <c r="D1785" s="216">
        <v>37789</v>
      </c>
      <c r="E1785">
        <v>2003</v>
      </c>
      <c r="F1785">
        <v>4</v>
      </c>
      <c r="G1785">
        <v>3</v>
      </c>
      <c r="H1785">
        <v>57.548780487804883</v>
      </c>
      <c r="I1785" s="4">
        <v>1.9055101871490479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54">
        <v>0.72085941099999995</v>
      </c>
      <c r="Y1785" s="14">
        <v>89</v>
      </c>
      <c r="Z1785" s="14" t="s">
        <v>17</v>
      </c>
      <c r="AA1785" s="14" t="s">
        <v>17</v>
      </c>
      <c r="AB1785" s="14" t="s">
        <v>17</v>
      </c>
      <c r="AC1785" s="14" t="s">
        <v>17</v>
      </c>
      <c r="AD1785" s="14">
        <f t="shared" si="4"/>
        <v>8.0995439438202241E-3</v>
      </c>
      <c r="AE1785" s="14" t="s">
        <v>17</v>
      </c>
    </row>
    <row r="1786" spans="1:31">
      <c r="A1786" t="s">
        <v>109</v>
      </c>
      <c r="B1786" t="s">
        <v>94</v>
      </c>
      <c r="C1786" s="216">
        <v>37537</v>
      </c>
      <c r="D1786" s="216">
        <v>37789</v>
      </c>
      <c r="E1786">
        <v>2003</v>
      </c>
      <c r="F1786">
        <v>4</v>
      </c>
      <c r="G1786">
        <v>4</v>
      </c>
      <c r="H1786">
        <v>72.766006097560989</v>
      </c>
      <c r="I1786" s="4">
        <v>2.2631800174713135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54">
        <v>0.76361431000000002</v>
      </c>
      <c r="Y1786" s="14">
        <v>89</v>
      </c>
      <c r="Z1786" s="14" t="s">
        <v>17</v>
      </c>
      <c r="AA1786" s="14" t="s">
        <v>17</v>
      </c>
      <c r="AB1786" s="14" t="s">
        <v>17</v>
      </c>
      <c r="AC1786" s="14" t="s">
        <v>17</v>
      </c>
      <c r="AD1786" s="14">
        <f t="shared" si="4"/>
        <v>8.5799360674157308E-3</v>
      </c>
      <c r="AE1786" s="14" t="s">
        <v>17</v>
      </c>
    </row>
    <row r="1787" spans="1:31">
      <c r="A1787" t="s">
        <v>109</v>
      </c>
      <c r="B1787" t="s">
        <v>94</v>
      </c>
      <c r="C1787" s="216">
        <v>37537</v>
      </c>
      <c r="D1787" s="216">
        <v>37789</v>
      </c>
      <c r="E1787">
        <v>2003</v>
      </c>
      <c r="F1787">
        <v>4</v>
      </c>
      <c r="G1787">
        <v>5</v>
      </c>
      <c r="H1787">
        <v>87.706554878048792</v>
      </c>
      <c r="I1787" s="4">
        <v>2.2155613899230957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54">
        <v>0.81385938899999999</v>
      </c>
      <c r="Y1787" s="14">
        <v>89</v>
      </c>
      <c r="Z1787" s="14" t="s">
        <v>17</v>
      </c>
      <c r="AA1787" s="14" t="s">
        <v>17</v>
      </c>
      <c r="AB1787" s="14" t="s">
        <v>17</v>
      </c>
      <c r="AC1787" s="14" t="s">
        <v>17</v>
      </c>
      <c r="AD1787" s="14">
        <f t="shared" si="4"/>
        <v>9.1444875168539327E-3</v>
      </c>
      <c r="AE1787" s="14" t="s">
        <v>17</v>
      </c>
    </row>
    <row r="1788" spans="1:31">
      <c r="A1788" t="s">
        <v>109</v>
      </c>
      <c r="B1788" t="s">
        <v>94</v>
      </c>
      <c r="C1788" s="216">
        <v>37537</v>
      </c>
      <c r="D1788" s="216">
        <v>37789</v>
      </c>
      <c r="E1788">
        <v>2003</v>
      </c>
      <c r="F1788">
        <v>4</v>
      </c>
      <c r="G1788">
        <v>6</v>
      </c>
      <c r="H1788">
        <v>85.493140243902445</v>
      </c>
      <c r="I1788" s="4">
        <v>2.7509527206420898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54">
        <v>0.82757874099999995</v>
      </c>
      <c r="Y1788" s="14">
        <v>89</v>
      </c>
      <c r="Z1788" s="14" t="s">
        <v>17</v>
      </c>
      <c r="AA1788" s="14" t="s">
        <v>17</v>
      </c>
      <c r="AB1788" s="14" t="s">
        <v>17</v>
      </c>
      <c r="AC1788" s="14" t="s">
        <v>17</v>
      </c>
      <c r="AD1788" s="14">
        <f t="shared" si="4"/>
        <v>9.2986375393258429E-3</v>
      </c>
      <c r="AE1788" s="14" t="s">
        <v>17</v>
      </c>
    </row>
    <row r="1789" spans="1:31">
      <c r="A1789" t="s">
        <v>109</v>
      </c>
      <c r="B1789" t="s">
        <v>94</v>
      </c>
      <c r="C1789" s="216">
        <v>37537</v>
      </c>
      <c r="D1789" s="216">
        <v>37789</v>
      </c>
      <c r="E1789">
        <v>2003</v>
      </c>
      <c r="F1789">
        <v>4</v>
      </c>
      <c r="G1789">
        <v>7</v>
      </c>
      <c r="H1789">
        <v>93.793445121951237</v>
      </c>
      <c r="I1789" s="4">
        <v>2.6286838054656982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55">
        <v>0.82997088500000005</v>
      </c>
      <c r="Y1789" s="14">
        <v>89</v>
      </c>
      <c r="Z1789" s="14" t="s">
        <v>17</v>
      </c>
      <c r="AA1789" s="14" t="s">
        <v>17</v>
      </c>
      <c r="AB1789" s="14" t="s">
        <v>17</v>
      </c>
      <c r="AC1789" s="14" t="s">
        <v>17</v>
      </c>
      <c r="AD1789" s="14">
        <f t="shared" si="4"/>
        <v>9.3255155617977536E-3</v>
      </c>
      <c r="AE1789" s="14" t="s">
        <v>17</v>
      </c>
    </row>
    <row r="1790" spans="1:31">
      <c r="A1790" t="s">
        <v>109</v>
      </c>
      <c r="B1790" t="s">
        <v>94</v>
      </c>
      <c r="C1790" s="216">
        <v>37537</v>
      </c>
      <c r="D1790" s="216">
        <v>37789</v>
      </c>
      <c r="E1790">
        <v>2003</v>
      </c>
      <c r="F1790">
        <v>4</v>
      </c>
      <c r="G1790">
        <v>8</v>
      </c>
      <c r="H1790">
        <v>81.896341463414643</v>
      </c>
      <c r="I1790" s="4">
        <v>2.1955821514129639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Z1790" s="14" t="s">
        <v>17</v>
      </c>
      <c r="AA1790" s="14" t="s">
        <v>17</v>
      </c>
      <c r="AB1790" s="14" t="s">
        <v>17</v>
      </c>
      <c r="AC1790" s="14" t="s">
        <v>17</v>
      </c>
      <c r="AD1790" s="14" t="s">
        <v>17</v>
      </c>
      <c r="AE1790" s="14" t="s">
        <v>17</v>
      </c>
    </row>
    <row r="1791" spans="1:31">
      <c r="A1791" t="s">
        <v>109</v>
      </c>
      <c r="B1791" t="s">
        <v>94</v>
      </c>
      <c r="C1791" s="216">
        <v>37537</v>
      </c>
      <c r="D1791" s="216">
        <v>37789</v>
      </c>
      <c r="E1791">
        <v>2003</v>
      </c>
      <c r="F1791">
        <v>4</v>
      </c>
      <c r="G1791">
        <v>9</v>
      </c>
      <c r="H1791">
        <v>93.793445121951237</v>
      </c>
      <c r="I1791" s="4">
        <v>2.3037607669830322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Z1791" s="14" t="s">
        <v>17</v>
      </c>
      <c r="AA1791" s="14" t="s">
        <v>17</v>
      </c>
      <c r="AB1791" s="14" t="s">
        <v>17</v>
      </c>
      <c r="AC1791" s="14" t="s">
        <v>17</v>
      </c>
      <c r="AD1791" s="14" t="s">
        <v>17</v>
      </c>
      <c r="AE1791" s="14" t="s">
        <v>17</v>
      </c>
    </row>
    <row r="1792" spans="1:31">
      <c r="A1792" t="s">
        <v>109</v>
      </c>
      <c r="B1792" t="s">
        <v>94</v>
      </c>
      <c r="C1792" s="216">
        <v>37537</v>
      </c>
      <c r="D1792" s="216">
        <v>37789</v>
      </c>
      <c r="E1792">
        <v>2003</v>
      </c>
      <c r="F1792">
        <v>4</v>
      </c>
      <c r="G1792">
        <v>10</v>
      </c>
      <c r="H1792">
        <v>89.089939024390276</v>
      </c>
      <c r="I1792" s="4">
        <v>2.5254726409912109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Z1792" s="14" t="s">
        <v>17</v>
      </c>
      <c r="AA1792" s="14" t="s">
        <v>17</v>
      </c>
      <c r="AB1792" s="14" t="s">
        <v>17</v>
      </c>
      <c r="AC1792" s="14" t="s">
        <v>17</v>
      </c>
      <c r="AD1792" s="14" t="s">
        <v>17</v>
      </c>
      <c r="AE1792" s="14" t="s">
        <v>17</v>
      </c>
    </row>
    <row r="1793" spans="1:31">
      <c r="A1793" t="s">
        <v>109</v>
      </c>
      <c r="B1793" t="s">
        <v>94</v>
      </c>
      <c r="C1793" s="216">
        <v>37537</v>
      </c>
      <c r="D1793" s="216">
        <v>37789</v>
      </c>
      <c r="E1793">
        <v>2003</v>
      </c>
      <c r="F1793">
        <v>4</v>
      </c>
      <c r="G1793">
        <v>11</v>
      </c>
      <c r="H1793">
        <v>89.643292682926841</v>
      </c>
      <c r="I1793" s="4">
        <v>2.401524543762207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Z1793" s="14" t="s">
        <v>17</v>
      </c>
      <c r="AA1793" s="14" t="s">
        <v>17</v>
      </c>
      <c r="AB1793" s="14" t="s">
        <v>17</v>
      </c>
      <c r="AC1793" s="14" t="s">
        <v>17</v>
      </c>
      <c r="AD1793" s="14" t="s">
        <v>17</v>
      </c>
      <c r="AE1793" s="14" t="s">
        <v>17</v>
      </c>
    </row>
    <row r="1794" spans="1:31">
      <c r="A1794" t="s">
        <v>109</v>
      </c>
      <c r="B1794" t="s">
        <v>94</v>
      </c>
      <c r="C1794" s="216">
        <v>37537</v>
      </c>
      <c r="D1794" s="216">
        <v>37789</v>
      </c>
      <c r="E1794">
        <v>2003</v>
      </c>
      <c r="F1794">
        <v>4</v>
      </c>
      <c r="G1794">
        <v>12</v>
      </c>
      <c r="H1794">
        <v>100.15701219512198</v>
      </c>
      <c r="I1794" s="4">
        <v>2.2904746532440186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Z1794" s="14" t="s">
        <v>17</v>
      </c>
      <c r="AA1794" s="14" t="s">
        <v>17</v>
      </c>
      <c r="AB1794" s="14" t="s">
        <v>17</v>
      </c>
      <c r="AC1794" s="14" t="s">
        <v>17</v>
      </c>
      <c r="AD1794" s="14" t="s">
        <v>17</v>
      </c>
      <c r="AE1794" s="14" t="s">
        <v>17</v>
      </c>
    </row>
    <row r="1795" spans="1:31">
      <c r="A1795" t="s">
        <v>109</v>
      </c>
      <c r="B1795" t="s">
        <v>94</v>
      </c>
      <c r="C1795" s="216">
        <v>37537</v>
      </c>
      <c r="D1795" s="216">
        <v>37789</v>
      </c>
      <c r="E1795">
        <v>2003</v>
      </c>
      <c r="F1795">
        <v>4</v>
      </c>
      <c r="G1795">
        <v>13</v>
      </c>
      <c r="H1795">
        <v>68.339176829268297</v>
      </c>
      <c r="I1795" s="4">
        <v>2.7298452854156494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Z1795" s="14" t="s">
        <v>17</v>
      </c>
      <c r="AA1795" s="14" t="s">
        <v>17</v>
      </c>
      <c r="AB1795" s="14" t="s">
        <v>17</v>
      </c>
      <c r="AC1795" s="14" t="s">
        <v>17</v>
      </c>
      <c r="AD1795" s="14" t="s">
        <v>17</v>
      </c>
      <c r="AE1795" s="14" t="s">
        <v>17</v>
      </c>
    </row>
    <row r="1796" spans="1:31">
      <c r="A1796" t="s">
        <v>109</v>
      </c>
      <c r="B1796" t="s">
        <v>94</v>
      </c>
      <c r="C1796" s="216">
        <v>37537</v>
      </c>
      <c r="D1796" s="216">
        <v>37789</v>
      </c>
      <c r="E1796">
        <v>2003</v>
      </c>
      <c r="F1796">
        <v>4</v>
      </c>
      <c r="G1796">
        <v>14</v>
      </c>
      <c r="H1796">
        <v>96.006859756097583</v>
      </c>
      <c r="I1796" s="4">
        <v>2.0536959171295166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4" t="s">
        <v>17</v>
      </c>
      <c r="Y1796" s="14" t="s">
        <v>17</v>
      </c>
      <c r="Z1796" s="14" t="s">
        <v>17</v>
      </c>
      <c r="AA1796" s="14" t="s">
        <v>17</v>
      </c>
      <c r="AB1796" s="14" t="s">
        <v>17</v>
      </c>
      <c r="AC1796" s="14" t="s">
        <v>17</v>
      </c>
      <c r="AD1796" s="14" t="s">
        <v>17</v>
      </c>
      <c r="AE1796" s="14" t="s">
        <v>17</v>
      </c>
    </row>
    <row r="1797" spans="1:31">
      <c r="A1797" t="s">
        <v>109</v>
      </c>
      <c r="B1797" t="s">
        <v>94</v>
      </c>
      <c r="C1797" s="216">
        <v>37909</v>
      </c>
      <c r="D1797" s="216">
        <v>38149</v>
      </c>
      <c r="E1797">
        <v>2004</v>
      </c>
      <c r="F1797">
        <v>1</v>
      </c>
      <c r="G1797">
        <v>1</v>
      </c>
      <c r="H1797">
        <v>28.829725609756103</v>
      </c>
      <c r="I1797" s="4">
        <v>2.3469808101654053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56">
        <v>0.28158666666666665</v>
      </c>
      <c r="Y1797" s="14">
        <v>85</v>
      </c>
      <c r="Z1797" s="14" t="s">
        <v>17</v>
      </c>
      <c r="AA1797" s="14" t="s">
        <v>17</v>
      </c>
      <c r="AB1797" s="14" t="s">
        <v>17</v>
      </c>
      <c r="AC1797" s="14" t="s">
        <v>17</v>
      </c>
      <c r="AD1797" s="14">
        <f t="shared" si="4"/>
        <v>3.3127843137254901E-3</v>
      </c>
      <c r="AE1797" s="14" t="s">
        <v>17</v>
      </c>
    </row>
    <row r="1798" spans="1:31">
      <c r="A1798" t="s">
        <v>109</v>
      </c>
      <c r="B1798" t="s">
        <v>94</v>
      </c>
      <c r="C1798" s="216">
        <v>37909</v>
      </c>
      <c r="D1798" s="216">
        <v>38149</v>
      </c>
      <c r="E1798">
        <v>2004</v>
      </c>
      <c r="F1798">
        <v>1</v>
      </c>
      <c r="G1798">
        <v>2</v>
      </c>
      <c r="H1798">
        <v>15.862804878048783</v>
      </c>
      <c r="I1798">
        <v>2.3791935443878174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56">
        <v>0.40662968122921689</v>
      </c>
      <c r="Y1798" s="14">
        <v>85</v>
      </c>
      <c r="Z1798" s="14" t="s">
        <v>17</v>
      </c>
      <c r="AA1798" s="14" t="s">
        <v>17</v>
      </c>
      <c r="AB1798" s="14" t="s">
        <v>17</v>
      </c>
      <c r="AC1798" s="14" t="s">
        <v>17</v>
      </c>
      <c r="AD1798" s="14">
        <f t="shared" si="4"/>
        <v>4.7838786026966696E-3</v>
      </c>
      <c r="AE1798" s="14" t="s">
        <v>17</v>
      </c>
    </row>
    <row r="1799" spans="1:31">
      <c r="A1799" t="s">
        <v>109</v>
      </c>
      <c r="B1799" t="s">
        <v>94</v>
      </c>
      <c r="C1799" s="216">
        <v>37909</v>
      </c>
      <c r="D1799" s="216">
        <v>38149</v>
      </c>
      <c r="E1799">
        <v>2004</v>
      </c>
      <c r="F1799">
        <v>1</v>
      </c>
      <c r="G1799">
        <v>3</v>
      </c>
      <c r="H1799">
        <v>25.8969512195122</v>
      </c>
      <c r="I1799">
        <v>2.3755354881286621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56">
        <v>0.62222316176470593</v>
      </c>
      <c r="Y1799" s="14">
        <v>85</v>
      </c>
      <c r="Z1799" s="14" t="s">
        <v>17</v>
      </c>
      <c r="AA1799" s="14" t="s">
        <v>17</v>
      </c>
      <c r="AB1799" s="14" t="s">
        <v>17</v>
      </c>
      <c r="AC1799" s="14" t="s">
        <v>17</v>
      </c>
      <c r="AD1799" s="14">
        <f t="shared" si="4"/>
        <v>7.320272491349482E-3</v>
      </c>
      <c r="AE1799" s="14" t="s">
        <v>17</v>
      </c>
    </row>
    <row r="1800" spans="1:31">
      <c r="A1800" t="s">
        <v>109</v>
      </c>
      <c r="B1800" t="s">
        <v>94</v>
      </c>
      <c r="C1800" s="216">
        <v>37909</v>
      </c>
      <c r="D1800" s="216">
        <v>38149</v>
      </c>
      <c r="E1800">
        <v>2004</v>
      </c>
      <c r="F1800">
        <v>1</v>
      </c>
      <c r="G1800">
        <v>4</v>
      </c>
      <c r="H1800">
        <v>26.19207317073171</v>
      </c>
      <c r="I1800">
        <v>2.3474993705749512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56">
        <v>0.6585271062271062</v>
      </c>
      <c r="Y1800" s="14">
        <v>85</v>
      </c>
      <c r="Z1800" s="14" t="s">
        <v>17</v>
      </c>
      <c r="AA1800" s="14" t="s">
        <v>17</v>
      </c>
      <c r="AB1800" s="14" t="s">
        <v>17</v>
      </c>
      <c r="AC1800" s="14" t="s">
        <v>17</v>
      </c>
      <c r="AD1800" s="14">
        <f t="shared" si="4"/>
        <v>7.7473777203188963E-3</v>
      </c>
      <c r="AE1800" s="14" t="s">
        <v>17</v>
      </c>
    </row>
    <row r="1801" spans="1:31">
      <c r="A1801" t="s">
        <v>109</v>
      </c>
      <c r="B1801" t="s">
        <v>94</v>
      </c>
      <c r="C1801" s="216">
        <v>37909</v>
      </c>
      <c r="D1801" s="216">
        <v>38149</v>
      </c>
      <c r="E1801">
        <v>2004</v>
      </c>
      <c r="F1801">
        <v>1</v>
      </c>
      <c r="G1801">
        <v>5</v>
      </c>
      <c r="H1801">
        <v>45.780792682926837</v>
      </c>
      <c r="I1801">
        <v>2.3678464889526367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56">
        <v>0.77760709150326812</v>
      </c>
      <c r="Y1801" s="14">
        <v>85</v>
      </c>
      <c r="Z1801" s="14" t="s">
        <v>17</v>
      </c>
      <c r="AA1801" s="14" t="s">
        <v>17</v>
      </c>
      <c r="AB1801" s="14" t="s">
        <v>17</v>
      </c>
      <c r="AC1801" s="14" t="s">
        <v>17</v>
      </c>
      <c r="AD1801" s="14">
        <f t="shared" si="4"/>
        <v>9.1483187235678609E-3</v>
      </c>
      <c r="AE1801" s="14" t="s">
        <v>17</v>
      </c>
    </row>
    <row r="1802" spans="1:31">
      <c r="A1802" t="s">
        <v>109</v>
      </c>
      <c r="B1802" t="s">
        <v>94</v>
      </c>
      <c r="C1802" s="216">
        <v>37909</v>
      </c>
      <c r="D1802" s="216">
        <v>38149</v>
      </c>
      <c r="E1802">
        <v>2004</v>
      </c>
      <c r="F1802">
        <v>1</v>
      </c>
      <c r="G1802">
        <v>6</v>
      </c>
      <c r="H1802">
        <v>46.850609756097569</v>
      </c>
      <c r="I1802">
        <v>2.3888192176818848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56">
        <v>0.45086569444444441</v>
      </c>
      <c r="Y1802" s="14">
        <v>85</v>
      </c>
      <c r="Z1802" s="14" t="s">
        <v>17</v>
      </c>
      <c r="AA1802" s="14" t="s">
        <v>17</v>
      </c>
      <c r="AB1802" s="14" t="s">
        <v>17</v>
      </c>
      <c r="AC1802" s="14" t="s">
        <v>17</v>
      </c>
      <c r="AD1802" s="14">
        <f t="shared" si="4"/>
        <v>5.3043022875816992E-3</v>
      </c>
      <c r="AE1802" s="14" t="s">
        <v>17</v>
      </c>
    </row>
    <row r="1803" spans="1:31">
      <c r="A1803" t="s">
        <v>109</v>
      </c>
      <c r="B1803" t="s">
        <v>94</v>
      </c>
      <c r="C1803" s="216">
        <v>37909</v>
      </c>
      <c r="D1803" s="216">
        <v>38149</v>
      </c>
      <c r="E1803">
        <v>2004</v>
      </c>
      <c r="F1803">
        <v>1</v>
      </c>
      <c r="G1803">
        <v>7</v>
      </c>
      <c r="H1803">
        <v>64.816158536585377</v>
      </c>
      <c r="I1803">
        <v>2.5534071922302246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56">
        <v>0.48169725490196075</v>
      </c>
      <c r="Y1803" s="14">
        <v>85</v>
      </c>
      <c r="Z1803" s="14" t="s">
        <v>17</v>
      </c>
      <c r="AA1803" s="14" t="s">
        <v>17</v>
      </c>
      <c r="AB1803" s="14" t="s">
        <v>17</v>
      </c>
      <c r="AC1803" s="14" t="s">
        <v>17</v>
      </c>
      <c r="AD1803" s="14">
        <f t="shared" si="4"/>
        <v>5.6670265282583619E-3</v>
      </c>
      <c r="AE1803" s="14" t="s">
        <v>17</v>
      </c>
    </row>
    <row r="1804" spans="1:31">
      <c r="A1804" t="s">
        <v>109</v>
      </c>
      <c r="B1804" t="s">
        <v>94</v>
      </c>
      <c r="C1804" s="216">
        <v>37909</v>
      </c>
      <c r="D1804" s="216">
        <v>38149</v>
      </c>
      <c r="E1804">
        <v>2004</v>
      </c>
      <c r="F1804">
        <v>1</v>
      </c>
      <c r="G1804">
        <v>8</v>
      </c>
      <c r="H1804">
        <v>60.647560975609764</v>
      </c>
      <c r="I1804">
        <v>2.6197855472564697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Z1804" s="14" t="s">
        <v>17</v>
      </c>
      <c r="AA1804" s="14" t="s">
        <v>17</v>
      </c>
      <c r="AB1804" s="14" t="s">
        <v>17</v>
      </c>
      <c r="AC1804" s="14" t="s">
        <v>17</v>
      </c>
      <c r="AD1804" s="14" t="s">
        <v>17</v>
      </c>
      <c r="AE1804" s="14" t="s">
        <v>17</v>
      </c>
    </row>
    <row r="1805" spans="1:31">
      <c r="A1805" t="s">
        <v>109</v>
      </c>
      <c r="B1805" t="s">
        <v>94</v>
      </c>
      <c r="C1805" s="216">
        <v>37909</v>
      </c>
      <c r="D1805" s="216">
        <v>38149</v>
      </c>
      <c r="E1805">
        <v>2004</v>
      </c>
      <c r="F1805">
        <v>1</v>
      </c>
      <c r="G1805">
        <v>9</v>
      </c>
      <c r="H1805">
        <v>53.656859756097568</v>
      </c>
      <c r="I1805">
        <v>2.2266499996185303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Z1805" s="14" t="s">
        <v>17</v>
      </c>
      <c r="AA1805" s="14" t="s">
        <v>17</v>
      </c>
      <c r="AB1805" s="14" t="s">
        <v>17</v>
      </c>
      <c r="AC1805" s="14" t="s">
        <v>17</v>
      </c>
      <c r="AD1805" s="14" t="s">
        <v>17</v>
      </c>
      <c r="AE1805" s="14" t="s">
        <v>17</v>
      </c>
    </row>
    <row r="1806" spans="1:31">
      <c r="A1806" t="s">
        <v>109</v>
      </c>
      <c r="B1806" t="s">
        <v>94</v>
      </c>
      <c r="C1806" s="216">
        <v>37909</v>
      </c>
      <c r="D1806" s="216">
        <v>38149</v>
      </c>
      <c r="E1806">
        <v>2004</v>
      </c>
      <c r="F1806">
        <v>1</v>
      </c>
      <c r="G1806">
        <v>10</v>
      </c>
      <c r="H1806">
        <v>51.757012195121952</v>
      </c>
      <c r="I1806">
        <v>2.2702572345733643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Z1806" s="14" t="s">
        <v>17</v>
      </c>
      <c r="AA1806" s="14" t="s">
        <v>17</v>
      </c>
      <c r="AB1806" s="14" t="s">
        <v>17</v>
      </c>
      <c r="AC1806" s="14" t="s">
        <v>17</v>
      </c>
      <c r="AD1806" s="14" t="s">
        <v>17</v>
      </c>
      <c r="AE1806" s="14" t="s">
        <v>17</v>
      </c>
    </row>
    <row r="1807" spans="1:31">
      <c r="A1807" t="s">
        <v>109</v>
      </c>
      <c r="B1807" t="s">
        <v>94</v>
      </c>
      <c r="C1807" s="216">
        <v>37909</v>
      </c>
      <c r="D1807" s="216">
        <v>38149</v>
      </c>
      <c r="E1807">
        <v>2004</v>
      </c>
      <c r="F1807">
        <v>1</v>
      </c>
      <c r="G1807">
        <v>11</v>
      </c>
      <c r="H1807">
        <v>52.845274390243908</v>
      </c>
      <c r="I1807">
        <v>2.4559853076934814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Z1807" s="14" t="s">
        <v>17</v>
      </c>
      <c r="AA1807" s="14" t="s">
        <v>17</v>
      </c>
      <c r="AB1807" s="14" t="s">
        <v>17</v>
      </c>
      <c r="AC1807" s="14" t="s">
        <v>17</v>
      </c>
      <c r="AD1807" s="14" t="s">
        <v>17</v>
      </c>
      <c r="AE1807" s="14" t="s">
        <v>17</v>
      </c>
    </row>
    <row r="1808" spans="1:31">
      <c r="A1808" t="s">
        <v>109</v>
      </c>
      <c r="B1808" t="s">
        <v>94</v>
      </c>
      <c r="C1808" s="216">
        <v>37909</v>
      </c>
      <c r="D1808" s="216">
        <v>38149</v>
      </c>
      <c r="E1808">
        <v>2004</v>
      </c>
      <c r="F1808">
        <v>1</v>
      </c>
      <c r="G1808">
        <v>12</v>
      </c>
      <c r="H1808">
        <v>58.268140243902444</v>
      </c>
      <c r="I1808">
        <v>2.3265626430511475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Z1808" s="14" t="s">
        <v>17</v>
      </c>
      <c r="AA1808" s="14" t="s">
        <v>17</v>
      </c>
      <c r="AB1808" s="14" t="s">
        <v>17</v>
      </c>
      <c r="AC1808" s="14" t="s">
        <v>17</v>
      </c>
      <c r="AD1808" s="14" t="s">
        <v>17</v>
      </c>
      <c r="AE1808" s="14" t="s">
        <v>17</v>
      </c>
    </row>
    <row r="1809" spans="1:31">
      <c r="A1809" t="s">
        <v>109</v>
      </c>
      <c r="B1809" t="s">
        <v>94</v>
      </c>
      <c r="C1809" s="216">
        <v>37909</v>
      </c>
      <c r="D1809" s="216">
        <v>38149</v>
      </c>
      <c r="E1809">
        <v>2004</v>
      </c>
      <c r="F1809">
        <v>1</v>
      </c>
      <c r="G1809">
        <v>13</v>
      </c>
      <c r="H1809">
        <v>53.361737804878061</v>
      </c>
      <c r="I1809">
        <v>2.6430191993713379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Z1809" s="14" t="s">
        <v>17</v>
      </c>
      <c r="AA1809" s="14" t="s">
        <v>17</v>
      </c>
      <c r="AB1809" s="14" t="s">
        <v>17</v>
      </c>
      <c r="AC1809" s="14" t="s">
        <v>17</v>
      </c>
      <c r="AD1809" s="14" t="s">
        <v>17</v>
      </c>
      <c r="AE1809" s="14" t="s">
        <v>17</v>
      </c>
    </row>
    <row r="1810" spans="1:31">
      <c r="A1810" t="s">
        <v>109</v>
      </c>
      <c r="B1810" t="s">
        <v>94</v>
      </c>
      <c r="C1810" s="216">
        <v>37909</v>
      </c>
      <c r="D1810" s="216">
        <v>38149</v>
      </c>
      <c r="E1810">
        <v>2004</v>
      </c>
      <c r="F1810">
        <v>1</v>
      </c>
      <c r="G1810">
        <v>14</v>
      </c>
      <c r="H1810">
        <v>56.29451219512196</v>
      </c>
      <c r="I1810">
        <v>2.1893661022186279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4" t="s">
        <v>17</v>
      </c>
      <c r="Y1810" s="14" t="s">
        <v>17</v>
      </c>
      <c r="Z1810" s="14" t="s">
        <v>17</v>
      </c>
      <c r="AA1810" s="14" t="s">
        <v>17</v>
      </c>
      <c r="AB1810" s="14" t="s">
        <v>17</v>
      </c>
      <c r="AC1810" s="14" t="s">
        <v>17</v>
      </c>
      <c r="AD1810" s="14" t="s">
        <v>17</v>
      </c>
      <c r="AE1810" s="14" t="s">
        <v>17</v>
      </c>
    </row>
    <row r="1811" spans="1:31">
      <c r="A1811" t="s">
        <v>109</v>
      </c>
      <c r="B1811" t="s">
        <v>94</v>
      </c>
      <c r="C1811" s="216">
        <v>37909</v>
      </c>
      <c r="D1811" s="216">
        <v>38149</v>
      </c>
      <c r="E1811">
        <v>2004</v>
      </c>
      <c r="F1811">
        <v>2</v>
      </c>
      <c r="G1811">
        <v>1</v>
      </c>
      <c r="H1811">
        <v>19.072256097560977</v>
      </c>
      <c r="I1811">
        <v>2.3478150367736816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56">
        <v>0.75848927793339571</v>
      </c>
      <c r="Y1811" s="14">
        <v>85</v>
      </c>
      <c r="Z1811" s="14" t="s">
        <v>17</v>
      </c>
      <c r="AA1811" s="14" t="s">
        <v>17</v>
      </c>
      <c r="AB1811" s="14" t="s">
        <v>17</v>
      </c>
      <c r="AC1811" s="14" t="s">
        <v>17</v>
      </c>
      <c r="AD1811" s="14">
        <f t="shared" si="4"/>
        <v>8.9234032698046559E-3</v>
      </c>
      <c r="AE1811" s="14" t="s">
        <v>17</v>
      </c>
    </row>
    <row r="1812" spans="1:31">
      <c r="A1812" t="s">
        <v>109</v>
      </c>
      <c r="B1812" t="s">
        <v>94</v>
      </c>
      <c r="C1812" s="216">
        <v>37909</v>
      </c>
      <c r="D1812" s="216">
        <v>38149</v>
      </c>
      <c r="E1812">
        <v>2004</v>
      </c>
      <c r="F1812">
        <v>2</v>
      </c>
      <c r="G1812">
        <v>2</v>
      </c>
      <c r="H1812">
        <v>20.086737804878052</v>
      </c>
      <c r="I1812">
        <v>2.22501540184021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56">
        <v>0.46692928921568627</v>
      </c>
      <c r="Y1812" s="14">
        <v>85</v>
      </c>
      <c r="Z1812" s="14" t="s">
        <v>17</v>
      </c>
      <c r="AA1812" s="14" t="s">
        <v>17</v>
      </c>
      <c r="AB1812" s="14" t="s">
        <v>17</v>
      </c>
      <c r="AC1812" s="14" t="s">
        <v>17</v>
      </c>
      <c r="AD1812" s="14">
        <f t="shared" si="4"/>
        <v>5.4932857554786619E-3</v>
      </c>
      <c r="AE1812" s="14" t="s">
        <v>17</v>
      </c>
    </row>
    <row r="1813" spans="1:31">
      <c r="A1813" t="s">
        <v>109</v>
      </c>
      <c r="B1813" t="s">
        <v>94</v>
      </c>
      <c r="C1813" s="216">
        <v>37909</v>
      </c>
      <c r="D1813" s="216">
        <v>38149</v>
      </c>
      <c r="E1813">
        <v>2004</v>
      </c>
      <c r="F1813">
        <v>2</v>
      </c>
      <c r="G1813">
        <v>3</v>
      </c>
      <c r="H1813">
        <v>23.720426829268295</v>
      </c>
      <c r="I1813">
        <v>2.2837004661560059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56">
        <v>0.78385666666666676</v>
      </c>
      <c r="Y1813" s="14">
        <v>85</v>
      </c>
      <c r="Z1813" s="14" t="s">
        <v>17</v>
      </c>
      <c r="AA1813" s="14" t="s">
        <v>17</v>
      </c>
      <c r="AB1813" s="14" t="s">
        <v>17</v>
      </c>
      <c r="AC1813" s="14" t="s">
        <v>17</v>
      </c>
      <c r="AD1813" s="14">
        <f t="shared" si="4"/>
        <v>9.2218431372549023E-3</v>
      </c>
      <c r="AE1813" s="14" t="s">
        <v>17</v>
      </c>
    </row>
    <row r="1814" spans="1:31">
      <c r="A1814" t="s">
        <v>109</v>
      </c>
      <c r="B1814" t="s">
        <v>94</v>
      </c>
      <c r="C1814" s="216">
        <v>37909</v>
      </c>
      <c r="D1814" s="216">
        <v>38149</v>
      </c>
      <c r="E1814">
        <v>2004</v>
      </c>
      <c r="F1814">
        <v>2</v>
      </c>
      <c r="G1814">
        <v>4</v>
      </c>
      <c r="H1814">
        <v>39.122103658536595</v>
      </c>
      <c r="I1814">
        <v>2.182711124420166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56">
        <v>0.80166663614163625</v>
      </c>
      <c r="Y1814" s="14">
        <v>85</v>
      </c>
      <c r="Z1814" s="14" t="s">
        <v>17</v>
      </c>
      <c r="AA1814" s="14" t="s">
        <v>17</v>
      </c>
      <c r="AB1814" s="14" t="s">
        <v>17</v>
      </c>
      <c r="AC1814" s="14" t="s">
        <v>17</v>
      </c>
      <c r="AD1814" s="14">
        <f t="shared" si="4"/>
        <v>9.4313721899016035E-3</v>
      </c>
      <c r="AE1814" s="14" t="s">
        <v>17</v>
      </c>
    </row>
    <row r="1815" spans="1:31">
      <c r="A1815" t="s">
        <v>109</v>
      </c>
      <c r="B1815" t="s">
        <v>94</v>
      </c>
      <c r="C1815" s="216">
        <v>37909</v>
      </c>
      <c r="D1815" s="216">
        <v>38149</v>
      </c>
      <c r="E1815">
        <v>2004</v>
      </c>
      <c r="F1815">
        <v>2</v>
      </c>
      <c r="G1815">
        <v>5</v>
      </c>
      <c r="H1815">
        <v>50.558079268292694</v>
      </c>
      <c r="I1815">
        <v>2.1829714775085449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56">
        <v>0.37495098039215691</v>
      </c>
      <c r="Y1815" s="14">
        <v>85</v>
      </c>
      <c r="Z1815" s="14" t="s">
        <v>17</v>
      </c>
      <c r="AA1815" s="14" t="s">
        <v>17</v>
      </c>
      <c r="AB1815" s="14" t="s">
        <v>17</v>
      </c>
      <c r="AC1815" s="14" t="s">
        <v>17</v>
      </c>
      <c r="AD1815" s="14">
        <f t="shared" si="4"/>
        <v>4.4111880046136106E-3</v>
      </c>
      <c r="AE1815" s="14" t="s">
        <v>17</v>
      </c>
    </row>
    <row r="1816" spans="1:31">
      <c r="A1816" t="s">
        <v>109</v>
      </c>
      <c r="B1816" t="s">
        <v>94</v>
      </c>
      <c r="C1816" s="216">
        <v>37909</v>
      </c>
      <c r="D1816" s="216">
        <v>38149</v>
      </c>
      <c r="E1816">
        <v>2004</v>
      </c>
      <c r="F1816">
        <v>2</v>
      </c>
      <c r="G1816">
        <v>6</v>
      </c>
      <c r="H1816">
        <v>63.543445121951237</v>
      </c>
      <c r="I1816">
        <v>2.6573300361633301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56">
        <v>0.41123816993464063</v>
      </c>
      <c r="Y1816" s="14">
        <v>85</v>
      </c>
      <c r="Z1816" s="14" t="s">
        <v>17</v>
      </c>
      <c r="AA1816" s="14" t="s">
        <v>17</v>
      </c>
      <c r="AB1816" s="14" t="s">
        <v>17</v>
      </c>
      <c r="AC1816" s="14" t="s">
        <v>17</v>
      </c>
      <c r="AD1816" s="14">
        <f t="shared" si="4"/>
        <v>4.8380961168781253E-3</v>
      </c>
      <c r="AE1816" s="14" t="s">
        <v>17</v>
      </c>
    </row>
    <row r="1817" spans="1:31">
      <c r="A1817" t="s">
        <v>109</v>
      </c>
      <c r="B1817" t="s">
        <v>94</v>
      </c>
      <c r="C1817" s="216">
        <v>37909</v>
      </c>
      <c r="D1817" s="216">
        <v>38149</v>
      </c>
      <c r="E1817">
        <v>2004</v>
      </c>
      <c r="F1817">
        <v>2</v>
      </c>
      <c r="G1817">
        <v>7</v>
      </c>
      <c r="H1817">
        <v>59.264176829268301</v>
      </c>
      <c r="I1817">
        <v>2.925889253616333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56">
        <v>0.52164138888888889</v>
      </c>
      <c r="Y1817" s="14">
        <v>85</v>
      </c>
      <c r="Z1817" s="14" t="s">
        <v>17</v>
      </c>
      <c r="AA1817" s="14" t="s">
        <v>17</v>
      </c>
      <c r="AB1817" s="14" t="s">
        <v>17</v>
      </c>
      <c r="AC1817" s="14" t="s">
        <v>17</v>
      </c>
      <c r="AD1817" s="14">
        <f t="shared" si="4"/>
        <v>6.1369575163398695E-3</v>
      </c>
      <c r="AE1817" s="14" t="s">
        <v>17</v>
      </c>
    </row>
    <row r="1818" spans="1:31">
      <c r="A1818" t="s">
        <v>109</v>
      </c>
      <c r="B1818" t="s">
        <v>94</v>
      </c>
      <c r="C1818" s="216">
        <v>37909</v>
      </c>
      <c r="D1818" s="216">
        <v>38149</v>
      </c>
      <c r="E1818">
        <v>2004</v>
      </c>
      <c r="F1818">
        <v>2</v>
      </c>
      <c r="G1818">
        <v>8</v>
      </c>
      <c r="H1818">
        <v>61.625152439024397</v>
      </c>
      <c r="I1818">
        <v>2.3995285034179688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Z1818" s="14" t="s">
        <v>17</v>
      </c>
      <c r="AA1818" s="14" t="s">
        <v>17</v>
      </c>
      <c r="AB1818" s="14" t="s">
        <v>17</v>
      </c>
      <c r="AC1818" s="14" t="s">
        <v>17</v>
      </c>
      <c r="AD1818" s="14" t="s">
        <v>17</v>
      </c>
      <c r="AE1818" s="14" t="s">
        <v>17</v>
      </c>
    </row>
    <row r="1819" spans="1:31">
      <c r="A1819" t="s">
        <v>109</v>
      </c>
      <c r="B1819" t="s">
        <v>94</v>
      </c>
      <c r="C1819" s="216">
        <v>37909</v>
      </c>
      <c r="D1819" s="216">
        <v>38149</v>
      </c>
      <c r="E1819">
        <v>2004</v>
      </c>
      <c r="F1819">
        <v>2</v>
      </c>
      <c r="G1819">
        <v>9</v>
      </c>
      <c r="H1819">
        <v>62.233841463414649</v>
      </c>
      <c r="I1819">
        <v>2.2381582260131836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Z1819" s="14" t="s">
        <v>17</v>
      </c>
      <c r="AA1819" s="14" t="s">
        <v>17</v>
      </c>
      <c r="AB1819" s="14" t="s">
        <v>17</v>
      </c>
      <c r="AC1819" s="14" t="s">
        <v>17</v>
      </c>
      <c r="AD1819" s="14" t="s">
        <v>17</v>
      </c>
      <c r="AE1819" s="14" t="s">
        <v>17</v>
      </c>
    </row>
    <row r="1820" spans="1:31">
      <c r="A1820" t="s">
        <v>109</v>
      </c>
      <c r="B1820" t="s">
        <v>94</v>
      </c>
      <c r="C1820" s="216">
        <v>37909</v>
      </c>
      <c r="D1820" s="216">
        <v>38149</v>
      </c>
      <c r="E1820">
        <v>2004</v>
      </c>
      <c r="F1820">
        <v>2</v>
      </c>
      <c r="G1820">
        <v>10</v>
      </c>
      <c r="H1820">
        <v>56.995426829268304</v>
      </c>
      <c r="I1820">
        <v>2.2259595394134521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Z1820" s="14" t="s">
        <v>17</v>
      </c>
      <c r="AA1820" s="14" t="s">
        <v>17</v>
      </c>
      <c r="AB1820" s="14" t="s">
        <v>17</v>
      </c>
      <c r="AC1820" s="14" t="s">
        <v>17</v>
      </c>
      <c r="AD1820" s="14" t="s">
        <v>17</v>
      </c>
      <c r="AE1820" s="14" t="s">
        <v>17</v>
      </c>
    </row>
    <row r="1821" spans="1:31">
      <c r="A1821" t="s">
        <v>109</v>
      </c>
      <c r="B1821" t="s">
        <v>94</v>
      </c>
      <c r="C1821" s="216">
        <v>37909</v>
      </c>
      <c r="D1821" s="216">
        <v>38149</v>
      </c>
      <c r="E1821">
        <v>2004</v>
      </c>
      <c r="F1821">
        <v>2</v>
      </c>
      <c r="G1821">
        <v>11</v>
      </c>
      <c r="H1821">
        <v>65.775304878048786</v>
      </c>
      <c r="I1821">
        <v>2.4922440052032471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Z1821" s="14" t="s">
        <v>17</v>
      </c>
      <c r="AA1821" s="14" t="s">
        <v>17</v>
      </c>
      <c r="AB1821" s="14" t="s">
        <v>17</v>
      </c>
      <c r="AC1821" s="14" t="s">
        <v>17</v>
      </c>
      <c r="AD1821" s="14" t="s">
        <v>17</v>
      </c>
      <c r="AE1821" s="14" t="s">
        <v>17</v>
      </c>
    </row>
    <row r="1822" spans="1:31">
      <c r="A1822" t="s">
        <v>109</v>
      </c>
      <c r="B1822" t="s">
        <v>94</v>
      </c>
      <c r="C1822" s="216">
        <v>37909</v>
      </c>
      <c r="D1822" s="216">
        <v>38149</v>
      </c>
      <c r="E1822">
        <v>2004</v>
      </c>
      <c r="F1822">
        <v>2</v>
      </c>
      <c r="G1822">
        <v>12</v>
      </c>
      <c r="H1822">
        <v>69.685670731707333</v>
      </c>
      <c r="I1822">
        <v>2.5477943420410156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Z1822" s="14" t="s">
        <v>17</v>
      </c>
      <c r="AA1822" s="14" t="s">
        <v>17</v>
      </c>
      <c r="AB1822" s="14" t="s">
        <v>17</v>
      </c>
      <c r="AC1822" s="14" t="s">
        <v>17</v>
      </c>
      <c r="AD1822" s="14" t="s">
        <v>17</v>
      </c>
      <c r="AE1822" s="14" t="s">
        <v>17</v>
      </c>
    </row>
    <row r="1823" spans="1:31">
      <c r="A1823" t="s">
        <v>109</v>
      </c>
      <c r="B1823" t="s">
        <v>94</v>
      </c>
      <c r="C1823" s="216">
        <v>37909</v>
      </c>
      <c r="D1823" s="216">
        <v>38149</v>
      </c>
      <c r="E1823">
        <v>2004</v>
      </c>
      <c r="F1823">
        <v>2</v>
      </c>
      <c r="G1823">
        <v>13</v>
      </c>
      <c r="H1823">
        <v>54.837347560975623</v>
      </c>
      <c r="I1823">
        <v>2.8993265628814697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Z1823" s="14" t="s">
        <v>17</v>
      </c>
      <c r="AA1823" s="14" t="s">
        <v>17</v>
      </c>
      <c r="AB1823" s="14" t="s">
        <v>17</v>
      </c>
      <c r="AC1823" s="14" t="s">
        <v>17</v>
      </c>
      <c r="AD1823" s="14" t="s">
        <v>17</v>
      </c>
      <c r="AE1823" s="14" t="s">
        <v>17</v>
      </c>
    </row>
    <row r="1824" spans="1:31">
      <c r="A1824" t="s">
        <v>109</v>
      </c>
      <c r="B1824" t="s">
        <v>94</v>
      </c>
      <c r="C1824" s="216">
        <v>37909</v>
      </c>
      <c r="D1824" s="216">
        <v>38149</v>
      </c>
      <c r="E1824">
        <v>2004</v>
      </c>
      <c r="F1824">
        <v>2</v>
      </c>
      <c r="G1824">
        <v>14</v>
      </c>
      <c r="H1824">
        <v>63.045426829268301</v>
      </c>
      <c r="I1824">
        <v>2.1897103786468506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4" t="s">
        <v>17</v>
      </c>
      <c r="Y1824" s="14" t="s">
        <v>17</v>
      </c>
      <c r="Z1824" s="14" t="s">
        <v>17</v>
      </c>
      <c r="AA1824" s="14" t="s">
        <v>17</v>
      </c>
      <c r="AB1824" s="14" t="s">
        <v>17</v>
      </c>
      <c r="AC1824" s="14" t="s">
        <v>17</v>
      </c>
      <c r="AD1824" s="14" t="s">
        <v>17</v>
      </c>
      <c r="AE1824" s="14" t="s">
        <v>17</v>
      </c>
    </row>
    <row r="1825" spans="1:31">
      <c r="A1825" t="s">
        <v>109</v>
      </c>
      <c r="B1825" t="s">
        <v>94</v>
      </c>
      <c r="C1825" s="216">
        <v>37909</v>
      </c>
      <c r="D1825" s="216">
        <v>38149</v>
      </c>
      <c r="E1825">
        <v>2004</v>
      </c>
      <c r="F1825">
        <v>3</v>
      </c>
      <c r="G1825">
        <v>1</v>
      </c>
      <c r="H1825">
        <v>23.572865853658538</v>
      </c>
      <c r="I1825">
        <v>2.2561113834381104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56">
        <v>0.44419108974358973</v>
      </c>
      <c r="Y1825" s="14">
        <v>85</v>
      </c>
      <c r="Z1825" s="14" t="s">
        <v>17</v>
      </c>
      <c r="AA1825" s="14" t="s">
        <v>17</v>
      </c>
      <c r="AB1825" s="14" t="s">
        <v>17</v>
      </c>
      <c r="AC1825" s="14" t="s">
        <v>17</v>
      </c>
      <c r="AD1825" s="14">
        <f t="shared" si="4"/>
        <v>5.2257775263951731E-3</v>
      </c>
      <c r="AE1825" s="14" t="s">
        <v>17</v>
      </c>
    </row>
    <row r="1826" spans="1:31">
      <c r="A1826" t="s">
        <v>109</v>
      </c>
      <c r="B1826" t="s">
        <v>94</v>
      </c>
      <c r="C1826" s="216">
        <v>37909</v>
      </c>
      <c r="D1826" s="216">
        <v>38149</v>
      </c>
      <c r="E1826">
        <v>2004</v>
      </c>
      <c r="F1826">
        <v>3</v>
      </c>
      <c r="G1826">
        <v>2</v>
      </c>
      <c r="H1826">
        <v>20.289634146341466</v>
      </c>
      <c r="I1826">
        <v>2.3387014865875244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56">
        <v>0.38981925925925925</v>
      </c>
      <c r="Y1826" s="14">
        <v>85</v>
      </c>
      <c r="Z1826" s="14" t="s">
        <v>17</v>
      </c>
      <c r="AA1826" s="14" t="s">
        <v>17</v>
      </c>
      <c r="AB1826" s="14" t="s">
        <v>17</v>
      </c>
      <c r="AC1826" s="14" t="s">
        <v>17</v>
      </c>
      <c r="AD1826" s="14">
        <f t="shared" si="4"/>
        <v>4.5861089324618735E-3</v>
      </c>
      <c r="AE1826" s="14" t="s">
        <v>17</v>
      </c>
    </row>
    <row r="1827" spans="1:31">
      <c r="A1827" t="s">
        <v>109</v>
      </c>
      <c r="B1827" t="s">
        <v>94</v>
      </c>
      <c r="C1827" s="216">
        <v>37909</v>
      </c>
      <c r="D1827" s="216">
        <v>38149</v>
      </c>
      <c r="E1827">
        <v>2004</v>
      </c>
      <c r="F1827">
        <v>3</v>
      </c>
      <c r="G1827">
        <v>3</v>
      </c>
      <c r="H1827">
        <v>34.953506097560982</v>
      </c>
      <c r="I1827">
        <v>2.3095531463623047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56">
        <v>0.82346994047619049</v>
      </c>
      <c r="Y1827" s="14">
        <v>85</v>
      </c>
      <c r="Z1827" s="14" t="s">
        <v>17</v>
      </c>
      <c r="AA1827" s="14" t="s">
        <v>17</v>
      </c>
      <c r="AB1827" s="14" t="s">
        <v>17</v>
      </c>
      <c r="AC1827" s="14" t="s">
        <v>17</v>
      </c>
      <c r="AD1827" s="14">
        <f t="shared" si="4"/>
        <v>9.6878816526610647E-3</v>
      </c>
      <c r="AE1827" s="14" t="s">
        <v>17</v>
      </c>
    </row>
    <row r="1828" spans="1:31">
      <c r="A1828" t="s">
        <v>109</v>
      </c>
      <c r="B1828" t="s">
        <v>94</v>
      </c>
      <c r="C1828" s="216">
        <v>37909</v>
      </c>
      <c r="D1828" s="216">
        <v>38149</v>
      </c>
      <c r="E1828">
        <v>2004</v>
      </c>
      <c r="F1828">
        <v>3</v>
      </c>
      <c r="G1828">
        <v>4</v>
      </c>
      <c r="H1828">
        <v>41.888871951219521</v>
      </c>
      <c r="I1828">
        <v>2.0720500946044922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56">
        <v>0.6555509259259259</v>
      </c>
      <c r="Y1828" s="14">
        <v>85</v>
      </c>
      <c r="Z1828" s="14" t="s">
        <v>17</v>
      </c>
      <c r="AA1828" s="14" t="s">
        <v>17</v>
      </c>
      <c r="AB1828" s="14" t="s">
        <v>17</v>
      </c>
      <c r="AC1828" s="14" t="s">
        <v>17</v>
      </c>
      <c r="AD1828" s="14">
        <f t="shared" si="4"/>
        <v>7.7123638344226576E-3</v>
      </c>
      <c r="AE1828" s="14" t="s">
        <v>17</v>
      </c>
    </row>
    <row r="1829" spans="1:31">
      <c r="A1829" t="s">
        <v>109</v>
      </c>
      <c r="B1829" t="s">
        <v>94</v>
      </c>
      <c r="C1829" s="216">
        <v>37909</v>
      </c>
      <c r="D1829" s="216">
        <v>38149</v>
      </c>
      <c r="E1829">
        <v>2004</v>
      </c>
      <c r="F1829">
        <v>3</v>
      </c>
      <c r="G1829">
        <v>5</v>
      </c>
      <c r="H1829">
        <v>58.139024390243911</v>
      </c>
      <c r="I1829">
        <v>2.2513236999511719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56">
        <v>0.75277365079365077</v>
      </c>
      <c r="Y1829" s="14">
        <v>85</v>
      </c>
      <c r="Z1829" s="14" t="s">
        <v>17</v>
      </c>
      <c r="AA1829" s="14" t="s">
        <v>17</v>
      </c>
      <c r="AB1829" s="14" t="s">
        <v>17</v>
      </c>
      <c r="AC1829" s="14" t="s">
        <v>17</v>
      </c>
      <c r="AD1829" s="14">
        <f t="shared" si="4"/>
        <v>8.8561605975723615E-3</v>
      </c>
      <c r="AE1829" s="14" t="s">
        <v>17</v>
      </c>
    </row>
    <row r="1830" spans="1:31">
      <c r="A1830" t="s">
        <v>109</v>
      </c>
      <c r="B1830" t="s">
        <v>94</v>
      </c>
      <c r="C1830" s="216">
        <v>37909</v>
      </c>
      <c r="D1830" s="216">
        <v>38149</v>
      </c>
      <c r="E1830">
        <v>2004</v>
      </c>
      <c r="F1830">
        <v>3</v>
      </c>
      <c r="G1830">
        <v>6</v>
      </c>
      <c r="H1830">
        <v>63.266768292682926</v>
      </c>
      <c r="I1830">
        <v>2.315178394317627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56">
        <v>0.66846755952380965</v>
      </c>
      <c r="Y1830" s="14">
        <v>85</v>
      </c>
      <c r="Z1830" s="14" t="s">
        <v>17</v>
      </c>
      <c r="AA1830" s="14" t="s">
        <v>17</v>
      </c>
      <c r="AB1830" s="14" t="s">
        <v>17</v>
      </c>
      <c r="AC1830" s="14" t="s">
        <v>17</v>
      </c>
      <c r="AD1830" s="14">
        <f t="shared" si="4"/>
        <v>7.864324229691879E-3</v>
      </c>
      <c r="AE1830" s="14" t="s">
        <v>17</v>
      </c>
    </row>
    <row r="1831" spans="1:31">
      <c r="A1831" t="s">
        <v>109</v>
      </c>
      <c r="B1831" t="s">
        <v>94</v>
      </c>
      <c r="C1831" s="216">
        <v>37909</v>
      </c>
      <c r="D1831" s="216">
        <v>38149</v>
      </c>
      <c r="E1831">
        <v>2004</v>
      </c>
      <c r="F1831">
        <v>3</v>
      </c>
      <c r="G1831">
        <v>7</v>
      </c>
      <c r="H1831">
        <v>61.3484756097561</v>
      </c>
      <c r="I1831">
        <v>2.7378814220428467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56">
        <v>0.76474540975364513</v>
      </c>
      <c r="Y1831" s="14">
        <v>85</v>
      </c>
      <c r="Z1831" s="14" t="s">
        <v>17</v>
      </c>
      <c r="AA1831" s="14" t="s">
        <v>17</v>
      </c>
      <c r="AB1831" s="14" t="s">
        <v>17</v>
      </c>
      <c r="AC1831" s="14" t="s">
        <v>17</v>
      </c>
      <c r="AD1831" s="14">
        <f t="shared" si="4"/>
        <v>8.9970048206311198E-3</v>
      </c>
      <c r="AE1831" s="14" t="s">
        <v>17</v>
      </c>
    </row>
    <row r="1832" spans="1:31">
      <c r="A1832" t="s">
        <v>109</v>
      </c>
      <c r="B1832" t="s">
        <v>94</v>
      </c>
      <c r="C1832" s="216">
        <v>37909</v>
      </c>
      <c r="D1832" s="216">
        <v>38149</v>
      </c>
      <c r="E1832">
        <v>2004</v>
      </c>
      <c r="F1832">
        <v>3</v>
      </c>
      <c r="G1832">
        <v>8</v>
      </c>
      <c r="H1832">
        <v>59.78064024390244</v>
      </c>
      <c r="I1832">
        <v>2.2456626892089844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Z1832" s="14" t="s">
        <v>17</v>
      </c>
      <c r="AA1832" s="14" t="s">
        <v>17</v>
      </c>
      <c r="AB1832" s="14" t="s">
        <v>17</v>
      </c>
      <c r="AC1832" s="14" t="s">
        <v>17</v>
      </c>
      <c r="AD1832" s="14" t="s">
        <v>17</v>
      </c>
      <c r="AE1832" s="14" t="s">
        <v>17</v>
      </c>
    </row>
    <row r="1833" spans="1:31">
      <c r="A1833" t="s">
        <v>109</v>
      </c>
      <c r="B1833" t="s">
        <v>94</v>
      </c>
      <c r="C1833" s="216">
        <v>37909</v>
      </c>
      <c r="D1833" s="216">
        <v>38149</v>
      </c>
      <c r="E1833">
        <v>2004</v>
      </c>
      <c r="F1833">
        <v>3</v>
      </c>
      <c r="G1833">
        <v>9</v>
      </c>
      <c r="H1833">
        <v>56.11006097560977</v>
      </c>
      <c r="I1833">
        <v>2.4306418895721436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Z1833" s="14" t="s">
        <v>17</v>
      </c>
      <c r="AA1833" s="14" t="s">
        <v>17</v>
      </c>
      <c r="AB1833" s="14" t="s">
        <v>17</v>
      </c>
      <c r="AC1833" s="14" t="s">
        <v>17</v>
      </c>
      <c r="AD1833" s="14" t="s">
        <v>17</v>
      </c>
      <c r="AE1833" s="14" t="s">
        <v>17</v>
      </c>
    </row>
    <row r="1834" spans="1:31">
      <c r="A1834" t="s">
        <v>109</v>
      </c>
      <c r="B1834" t="s">
        <v>94</v>
      </c>
      <c r="C1834" s="216">
        <v>37909</v>
      </c>
      <c r="D1834" s="216">
        <v>38149</v>
      </c>
      <c r="E1834">
        <v>2004</v>
      </c>
      <c r="F1834">
        <v>3</v>
      </c>
      <c r="G1834">
        <v>10</v>
      </c>
      <c r="H1834">
        <v>58.175914634146345</v>
      </c>
      <c r="I1834">
        <v>2.2660312652587891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Z1834" s="14" t="s">
        <v>17</v>
      </c>
      <c r="AA1834" s="14" t="s">
        <v>17</v>
      </c>
      <c r="AB1834" s="14" t="s">
        <v>17</v>
      </c>
      <c r="AC1834" s="14" t="s">
        <v>17</v>
      </c>
      <c r="AD1834" s="14" t="s">
        <v>17</v>
      </c>
      <c r="AE1834" s="14" t="s">
        <v>17</v>
      </c>
    </row>
    <row r="1835" spans="1:31">
      <c r="A1835" t="s">
        <v>109</v>
      </c>
      <c r="B1835" t="s">
        <v>94</v>
      </c>
      <c r="C1835" s="216">
        <v>37909</v>
      </c>
      <c r="D1835" s="216">
        <v>38149</v>
      </c>
      <c r="E1835">
        <v>2004</v>
      </c>
      <c r="F1835">
        <v>3</v>
      </c>
      <c r="G1835">
        <v>11</v>
      </c>
      <c r="H1835">
        <v>71.382621951219534</v>
      </c>
      <c r="I1835">
        <v>2.5456595420837402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Z1835" s="14" t="s">
        <v>17</v>
      </c>
      <c r="AA1835" s="14" t="s">
        <v>17</v>
      </c>
      <c r="AB1835" s="14" t="s">
        <v>17</v>
      </c>
      <c r="AC1835" s="14" t="s">
        <v>17</v>
      </c>
      <c r="AD1835" s="14" t="s">
        <v>17</v>
      </c>
      <c r="AE1835" s="14" t="s">
        <v>17</v>
      </c>
    </row>
    <row r="1836" spans="1:31">
      <c r="A1836" t="s">
        <v>109</v>
      </c>
      <c r="B1836" t="s">
        <v>94</v>
      </c>
      <c r="C1836" s="216">
        <v>37909</v>
      </c>
      <c r="D1836" s="216">
        <v>38149</v>
      </c>
      <c r="E1836">
        <v>2004</v>
      </c>
      <c r="F1836">
        <v>3</v>
      </c>
      <c r="G1836">
        <v>12</v>
      </c>
      <c r="H1836">
        <v>62.658079268292688</v>
      </c>
      <c r="I1836">
        <v>2.494687557220459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Z1836" s="14" t="s">
        <v>17</v>
      </c>
      <c r="AA1836" s="14" t="s">
        <v>17</v>
      </c>
      <c r="AB1836" s="14" t="s">
        <v>17</v>
      </c>
      <c r="AC1836" s="14" t="s">
        <v>17</v>
      </c>
      <c r="AD1836" s="14" t="s">
        <v>17</v>
      </c>
      <c r="AE1836" s="14" t="s">
        <v>17</v>
      </c>
    </row>
    <row r="1837" spans="1:31">
      <c r="A1837" t="s">
        <v>109</v>
      </c>
      <c r="B1837" t="s">
        <v>94</v>
      </c>
      <c r="C1837" s="216">
        <v>37909</v>
      </c>
      <c r="D1837" s="216">
        <v>38149</v>
      </c>
      <c r="E1837">
        <v>2004</v>
      </c>
      <c r="F1837">
        <v>3</v>
      </c>
      <c r="G1837">
        <v>13</v>
      </c>
      <c r="H1837">
        <v>47.367073170731715</v>
      </c>
      <c r="I1837">
        <v>3.319063663482666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Z1837" s="14" t="s">
        <v>17</v>
      </c>
      <c r="AA1837" s="14" t="s">
        <v>17</v>
      </c>
      <c r="AB1837" s="14" t="s">
        <v>17</v>
      </c>
      <c r="AC1837" s="14" t="s">
        <v>17</v>
      </c>
      <c r="AD1837" s="14" t="s">
        <v>17</v>
      </c>
      <c r="AE1837" s="14" t="s">
        <v>17</v>
      </c>
    </row>
    <row r="1838" spans="1:31">
      <c r="A1838" t="s">
        <v>109</v>
      </c>
      <c r="B1838" t="s">
        <v>94</v>
      </c>
      <c r="C1838" s="216">
        <v>37909</v>
      </c>
      <c r="D1838" s="216">
        <v>38149</v>
      </c>
      <c r="E1838">
        <v>2004</v>
      </c>
      <c r="F1838">
        <v>3</v>
      </c>
      <c r="G1838">
        <v>14</v>
      </c>
      <c r="H1838">
        <v>65.609298780487819</v>
      </c>
      <c r="I1838">
        <v>2.3688125610351563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4" t="s">
        <v>17</v>
      </c>
      <c r="Y1838" s="14" t="s">
        <v>17</v>
      </c>
      <c r="Z1838" s="14" t="s">
        <v>17</v>
      </c>
      <c r="AA1838" s="14" t="s">
        <v>17</v>
      </c>
      <c r="AB1838" s="14" t="s">
        <v>17</v>
      </c>
      <c r="AC1838" s="14" t="s">
        <v>17</v>
      </c>
      <c r="AD1838" s="14" t="s">
        <v>17</v>
      </c>
      <c r="AE1838" s="14" t="s">
        <v>17</v>
      </c>
    </row>
    <row r="1839" spans="1:31">
      <c r="A1839" t="s">
        <v>109</v>
      </c>
      <c r="B1839" t="s">
        <v>94</v>
      </c>
      <c r="C1839" s="216">
        <v>37909</v>
      </c>
      <c r="D1839" s="216">
        <v>38149</v>
      </c>
      <c r="E1839">
        <v>2004</v>
      </c>
      <c r="F1839">
        <v>4</v>
      </c>
      <c r="G1839">
        <v>1</v>
      </c>
      <c r="H1839">
        <v>30.342225609756103</v>
      </c>
      <c r="I1839">
        <v>2.236797571182251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56">
        <v>0.51151794871794865</v>
      </c>
      <c r="Y1839" s="14">
        <v>85</v>
      </c>
      <c r="Z1839" s="14" t="s">
        <v>17</v>
      </c>
      <c r="AA1839" s="14" t="s">
        <v>17</v>
      </c>
      <c r="AB1839" s="14" t="s">
        <v>17</v>
      </c>
      <c r="AC1839" s="14" t="s">
        <v>17</v>
      </c>
      <c r="AD1839" s="14">
        <f t="shared" ref="AD1839:AD1901" si="5">X1839/Y1839</f>
        <v>6.0178582202111601E-3</v>
      </c>
      <c r="AE1839" s="14" t="s">
        <v>17</v>
      </c>
    </row>
    <row r="1840" spans="1:31">
      <c r="A1840" t="s">
        <v>109</v>
      </c>
      <c r="B1840" t="s">
        <v>94</v>
      </c>
      <c r="C1840" s="216">
        <v>37909</v>
      </c>
      <c r="D1840" s="216">
        <v>38149</v>
      </c>
      <c r="E1840">
        <v>2004</v>
      </c>
      <c r="F1840">
        <v>4</v>
      </c>
      <c r="G1840">
        <v>2</v>
      </c>
      <c r="H1840">
        <v>23.92332317073171</v>
      </c>
      <c r="I1840">
        <v>2.3691525459289551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56">
        <v>0.80696152777777774</v>
      </c>
      <c r="Y1840" s="14">
        <v>85</v>
      </c>
      <c r="Z1840" s="14" t="s">
        <v>17</v>
      </c>
      <c r="AA1840" s="14" t="s">
        <v>17</v>
      </c>
      <c r="AB1840" s="14" t="s">
        <v>17</v>
      </c>
      <c r="AC1840" s="14" t="s">
        <v>17</v>
      </c>
      <c r="AD1840" s="14">
        <f t="shared" si="5"/>
        <v>9.4936650326797375E-3</v>
      </c>
      <c r="AE1840" s="14" t="s">
        <v>17</v>
      </c>
    </row>
    <row r="1841" spans="1:31">
      <c r="A1841" t="s">
        <v>109</v>
      </c>
      <c r="B1841" t="s">
        <v>94</v>
      </c>
      <c r="C1841" s="216">
        <v>37909</v>
      </c>
      <c r="D1841" s="216">
        <v>38149</v>
      </c>
      <c r="E1841">
        <v>2004</v>
      </c>
      <c r="F1841">
        <v>4</v>
      </c>
      <c r="G1841">
        <v>3</v>
      </c>
      <c r="H1841">
        <v>30.877134146341465</v>
      </c>
      <c r="I1841">
        <v>2.1957361698150635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56">
        <v>0.68398998778998787</v>
      </c>
      <c r="Y1841" s="14">
        <v>85</v>
      </c>
      <c r="Z1841" s="14" t="s">
        <v>17</v>
      </c>
      <c r="AA1841" s="14" t="s">
        <v>17</v>
      </c>
      <c r="AB1841" s="14" t="s">
        <v>17</v>
      </c>
      <c r="AC1841" s="14" t="s">
        <v>17</v>
      </c>
      <c r="AD1841" s="14">
        <f t="shared" si="5"/>
        <v>8.0469410328233865E-3</v>
      </c>
      <c r="AE1841" s="14" t="s">
        <v>17</v>
      </c>
    </row>
    <row r="1842" spans="1:31">
      <c r="A1842" t="s">
        <v>109</v>
      </c>
      <c r="B1842" t="s">
        <v>94</v>
      </c>
      <c r="C1842" s="216">
        <v>37909</v>
      </c>
      <c r="D1842" s="216">
        <v>38149</v>
      </c>
      <c r="E1842">
        <v>2004</v>
      </c>
      <c r="F1842">
        <v>4</v>
      </c>
      <c r="G1842">
        <v>4</v>
      </c>
      <c r="H1842">
        <v>37.166920731707329</v>
      </c>
      <c r="I1842">
        <v>2.0159943103790283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56">
        <v>0.52038967320261442</v>
      </c>
      <c r="Y1842" s="14">
        <v>85</v>
      </c>
      <c r="Z1842" s="14" t="s">
        <v>17</v>
      </c>
      <c r="AA1842" s="14" t="s">
        <v>17</v>
      </c>
      <c r="AB1842" s="14" t="s">
        <v>17</v>
      </c>
      <c r="AC1842" s="14" t="s">
        <v>17</v>
      </c>
      <c r="AD1842" s="14">
        <f t="shared" si="5"/>
        <v>6.1222314494425228E-3</v>
      </c>
      <c r="AE1842" s="14" t="s">
        <v>17</v>
      </c>
    </row>
    <row r="1843" spans="1:31">
      <c r="A1843" t="s">
        <v>109</v>
      </c>
      <c r="B1843" t="s">
        <v>94</v>
      </c>
      <c r="C1843" s="216">
        <v>37909</v>
      </c>
      <c r="D1843" s="216">
        <v>38149</v>
      </c>
      <c r="E1843">
        <v>2004</v>
      </c>
      <c r="F1843">
        <v>4</v>
      </c>
      <c r="G1843">
        <v>5</v>
      </c>
      <c r="H1843">
        <v>60.592225609756106</v>
      </c>
      <c r="I1843">
        <v>2.6375637054443359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56">
        <v>0.81581638888888885</v>
      </c>
      <c r="Y1843" s="14">
        <v>85</v>
      </c>
      <c r="Z1843" s="14" t="s">
        <v>17</v>
      </c>
      <c r="AA1843" s="14" t="s">
        <v>17</v>
      </c>
      <c r="AB1843" s="14" t="s">
        <v>17</v>
      </c>
      <c r="AC1843" s="14" t="s">
        <v>17</v>
      </c>
      <c r="AD1843" s="14">
        <f t="shared" si="5"/>
        <v>9.5978398692810451E-3</v>
      </c>
      <c r="AE1843" s="14" t="s">
        <v>17</v>
      </c>
    </row>
    <row r="1844" spans="1:31">
      <c r="A1844" t="s">
        <v>109</v>
      </c>
      <c r="B1844" t="s">
        <v>94</v>
      </c>
      <c r="C1844" s="216">
        <v>37909</v>
      </c>
      <c r="D1844" s="216">
        <v>38149</v>
      </c>
      <c r="E1844">
        <v>2004</v>
      </c>
      <c r="F1844">
        <v>4</v>
      </c>
      <c r="G1844">
        <v>6</v>
      </c>
      <c r="H1844">
        <v>51.240548780487813</v>
      </c>
      <c r="I1844">
        <v>2.8225514888763428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56">
        <v>0.74888731209150317</v>
      </c>
      <c r="Y1844" s="14">
        <v>85</v>
      </c>
      <c r="Z1844" s="14" t="s">
        <v>17</v>
      </c>
      <c r="AA1844" s="14" t="s">
        <v>17</v>
      </c>
      <c r="AB1844" s="14" t="s">
        <v>17</v>
      </c>
      <c r="AC1844" s="14" t="s">
        <v>17</v>
      </c>
      <c r="AD1844" s="14">
        <f t="shared" si="5"/>
        <v>8.8104389657823901E-3</v>
      </c>
      <c r="AE1844" s="14" t="s">
        <v>17</v>
      </c>
    </row>
    <row r="1845" spans="1:31">
      <c r="A1845" t="s">
        <v>109</v>
      </c>
      <c r="B1845" t="s">
        <v>94</v>
      </c>
      <c r="C1845" s="216">
        <v>37909</v>
      </c>
      <c r="D1845" s="216">
        <v>38149</v>
      </c>
      <c r="E1845">
        <v>2004</v>
      </c>
      <c r="F1845">
        <v>4</v>
      </c>
      <c r="G1845">
        <v>7</v>
      </c>
      <c r="H1845">
        <v>57.751676829268298</v>
      </c>
      <c r="I1845">
        <v>2.9987106323242188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56">
        <v>0.56409941448801748</v>
      </c>
      <c r="Y1845" s="14">
        <v>85</v>
      </c>
      <c r="Z1845" s="14" t="s">
        <v>17</v>
      </c>
      <c r="AA1845" s="14" t="s">
        <v>17</v>
      </c>
      <c r="AB1845" s="14" t="s">
        <v>17</v>
      </c>
      <c r="AC1845" s="14" t="s">
        <v>17</v>
      </c>
      <c r="AD1845" s="14">
        <f t="shared" si="5"/>
        <v>6.6364636998590288E-3</v>
      </c>
      <c r="AE1845" s="14" t="s">
        <v>17</v>
      </c>
    </row>
    <row r="1846" spans="1:31">
      <c r="A1846" t="s">
        <v>109</v>
      </c>
      <c r="B1846" t="s">
        <v>94</v>
      </c>
      <c r="C1846" s="216">
        <v>37909</v>
      </c>
      <c r="D1846" s="216">
        <v>38149</v>
      </c>
      <c r="E1846">
        <v>2004</v>
      </c>
      <c r="F1846">
        <v>4</v>
      </c>
      <c r="G1846">
        <v>8</v>
      </c>
      <c r="H1846">
        <v>61.293140243902442</v>
      </c>
      <c r="I1846">
        <v>1.9668625593185425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Z1846" s="14" t="s">
        <v>17</v>
      </c>
      <c r="AA1846" s="14" t="s">
        <v>17</v>
      </c>
      <c r="AB1846" s="14" t="s">
        <v>17</v>
      </c>
      <c r="AC1846" s="14" t="s">
        <v>17</v>
      </c>
      <c r="AD1846" s="14" t="s">
        <v>17</v>
      </c>
      <c r="AE1846" s="14" t="s">
        <v>17</v>
      </c>
    </row>
    <row r="1847" spans="1:31">
      <c r="A1847" t="s">
        <v>109</v>
      </c>
      <c r="B1847" t="s">
        <v>94</v>
      </c>
      <c r="C1847" s="216">
        <v>37909</v>
      </c>
      <c r="D1847" s="216">
        <v>38149</v>
      </c>
      <c r="E1847">
        <v>2004</v>
      </c>
      <c r="F1847">
        <v>4</v>
      </c>
      <c r="G1847">
        <v>9</v>
      </c>
      <c r="H1847">
        <v>58.969054878048787</v>
      </c>
      <c r="I1847">
        <v>2.131169319152832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Z1847" s="14" t="s">
        <v>17</v>
      </c>
      <c r="AA1847" s="14" t="s">
        <v>17</v>
      </c>
      <c r="AB1847" s="14" t="s">
        <v>17</v>
      </c>
      <c r="AC1847" s="14" t="s">
        <v>17</v>
      </c>
      <c r="AD1847" s="14" t="s">
        <v>17</v>
      </c>
      <c r="AE1847" s="14" t="s">
        <v>17</v>
      </c>
    </row>
    <row r="1848" spans="1:31">
      <c r="A1848" t="s">
        <v>109</v>
      </c>
      <c r="B1848" t="s">
        <v>94</v>
      </c>
      <c r="C1848" s="216">
        <v>37909</v>
      </c>
      <c r="D1848" s="216">
        <v>38149</v>
      </c>
      <c r="E1848">
        <v>2004</v>
      </c>
      <c r="F1848">
        <v>4</v>
      </c>
      <c r="G1848">
        <v>10</v>
      </c>
      <c r="H1848">
        <v>63.082317073170749</v>
      </c>
      <c r="I1848">
        <v>2.5022091865539551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Z1848" s="14" t="s">
        <v>17</v>
      </c>
      <c r="AA1848" s="14" t="s">
        <v>17</v>
      </c>
      <c r="AB1848" s="14" t="s">
        <v>17</v>
      </c>
      <c r="AC1848" s="14" t="s">
        <v>17</v>
      </c>
      <c r="AD1848" s="14" t="s">
        <v>17</v>
      </c>
      <c r="AE1848" s="14" t="s">
        <v>17</v>
      </c>
    </row>
    <row r="1849" spans="1:31">
      <c r="A1849" t="s">
        <v>109</v>
      </c>
      <c r="B1849" t="s">
        <v>94</v>
      </c>
      <c r="C1849" s="216">
        <v>37909</v>
      </c>
      <c r="D1849" s="216">
        <v>38149</v>
      </c>
      <c r="E1849">
        <v>2004</v>
      </c>
      <c r="F1849">
        <v>4</v>
      </c>
      <c r="G1849">
        <v>11</v>
      </c>
      <c r="H1849">
        <v>63.746341463414645</v>
      </c>
      <c r="I1849">
        <v>2.511476993560791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Z1849" s="14" t="s">
        <v>17</v>
      </c>
      <c r="AA1849" s="14" t="s">
        <v>17</v>
      </c>
      <c r="AB1849" s="14" t="s">
        <v>17</v>
      </c>
      <c r="AC1849" s="14" t="s">
        <v>17</v>
      </c>
      <c r="AD1849" s="14" t="s">
        <v>17</v>
      </c>
      <c r="AE1849" s="14" t="s">
        <v>17</v>
      </c>
    </row>
    <row r="1850" spans="1:31">
      <c r="A1850" t="s">
        <v>109</v>
      </c>
      <c r="B1850" t="s">
        <v>94</v>
      </c>
      <c r="C1850" s="216">
        <v>37909</v>
      </c>
      <c r="D1850" s="216">
        <v>38149</v>
      </c>
      <c r="E1850">
        <v>2004</v>
      </c>
      <c r="F1850">
        <v>4</v>
      </c>
      <c r="G1850">
        <v>12</v>
      </c>
      <c r="H1850">
        <v>64.078353658536599</v>
      </c>
      <c r="I1850">
        <v>2.1114435195922852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Z1850" s="14" t="s">
        <v>17</v>
      </c>
      <c r="AA1850" s="14" t="s">
        <v>17</v>
      </c>
      <c r="AB1850" s="14" t="s">
        <v>17</v>
      </c>
      <c r="AC1850" s="14" t="s">
        <v>17</v>
      </c>
      <c r="AD1850" s="14" t="s">
        <v>17</v>
      </c>
      <c r="AE1850" s="14" t="s">
        <v>17</v>
      </c>
    </row>
    <row r="1851" spans="1:31">
      <c r="A1851" t="s">
        <v>109</v>
      </c>
      <c r="B1851" t="s">
        <v>94</v>
      </c>
      <c r="C1851" s="216">
        <v>37909</v>
      </c>
      <c r="D1851" s="216">
        <v>38149</v>
      </c>
      <c r="E1851">
        <v>2004</v>
      </c>
      <c r="F1851">
        <v>4</v>
      </c>
      <c r="G1851">
        <v>13</v>
      </c>
      <c r="H1851">
        <v>51.996798780487822</v>
      </c>
      <c r="I1851">
        <v>2.9035353660583496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Z1851" s="14" t="s">
        <v>17</v>
      </c>
      <c r="AA1851" s="14" t="s">
        <v>17</v>
      </c>
      <c r="AB1851" s="14" t="s">
        <v>17</v>
      </c>
      <c r="AC1851" s="14" t="s">
        <v>17</v>
      </c>
      <c r="AD1851" s="14" t="s">
        <v>17</v>
      </c>
      <c r="AE1851" s="14" t="s">
        <v>17</v>
      </c>
    </row>
    <row r="1852" spans="1:31">
      <c r="A1852" t="s">
        <v>109</v>
      </c>
      <c r="B1852" t="s">
        <v>94</v>
      </c>
      <c r="C1852" s="216">
        <v>37909</v>
      </c>
      <c r="D1852" s="216">
        <v>38149</v>
      </c>
      <c r="E1852">
        <v>2004</v>
      </c>
      <c r="F1852">
        <v>4</v>
      </c>
      <c r="G1852">
        <v>14</v>
      </c>
      <c r="H1852">
        <v>58.323475609756102</v>
      </c>
      <c r="I1852">
        <v>2.2491927146911621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4" t="s">
        <v>17</v>
      </c>
      <c r="Y1852" s="14" t="s">
        <v>17</v>
      </c>
      <c r="Z1852" s="14" t="s">
        <v>17</v>
      </c>
      <c r="AA1852" s="14" t="s">
        <v>17</v>
      </c>
      <c r="AB1852" s="14" t="s">
        <v>17</v>
      </c>
      <c r="AC1852" s="14" t="s">
        <v>17</v>
      </c>
      <c r="AD1852" s="14" t="s">
        <v>17</v>
      </c>
      <c r="AE1852" s="14" t="s">
        <v>17</v>
      </c>
    </row>
    <row r="1853" spans="1:31">
      <c r="A1853" t="s">
        <v>109</v>
      </c>
      <c r="B1853" t="s">
        <v>27</v>
      </c>
      <c r="C1853" s="216">
        <v>38254</v>
      </c>
      <c r="D1853" s="216">
        <v>38518</v>
      </c>
      <c r="E1853">
        <v>2005</v>
      </c>
      <c r="F1853">
        <v>1</v>
      </c>
      <c r="G1853">
        <v>1</v>
      </c>
      <c r="H1853">
        <v>25.244089838472824</v>
      </c>
      <c r="I1853">
        <v>2.3168840408325195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54">
        <v>0.53811819444444442</v>
      </c>
      <c r="Y1853" s="14">
        <v>103</v>
      </c>
      <c r="Z1853" s="14" t="s">
        <v>17</v>
      </c>
      <c r="AA1853" s="14" t="s">
        <v>17</v>
      </c>
      <c r="AB1853" s="14" t="s">
        <v>17</v>
      </c>
      <c r="AC1853" s="14" t="s">
        <v>17</v>
      </c>
      <c r="AD1853" s="14">
        <f t="shared" si="5"/>
        <v>5.2244484897518879E-3</v>
      </c>
      <c r="AE1853" s="14" t="s">
        <v>17</v>
      </c>
    </row>
    <row r="1854" spans="1:31">
      <c r="A1854" t="s">
        <v>109</v>
      </c>
      <c r="B1854" t="s">
        <v>27</v>
      </c>
      <c r="C1854" s="216">
        <v>38254</v>
      </c>
      <c r="D1854" s="216">
        <v>38518</v>
      </c>
      <c r="E1854">
        <v>2005</v>
      </c>
      <c r="F1854">
        <v>1</v>
      </c>
      <c r="G1854">
        <v>2</v>
      </c>
      <c r="H1854">
        <v>21.668994553528229</v>
      </c>
      <c r="I1854">
        <v>2.4741442203521729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54">
        <v>0.48566982570806094</v>
      </c>
      <c r="Y1854" s="14">
        <v>103</v>
      </c>
      <c r="Z1854" s="14" t="s">
        <v>17</v>
      </c>
      <c r="AA1854" s="14" t="s">
        <v>17</v>
      </c>
      <c r="AB1854" s="14" t="s">
        <v>17</v>
      </c>
      <c r="AC1854" s="14" t="s">
        <v>17</v>
      </c>
      <c r="AD1854" s="14">
        <f t="shared" si="5"/>
        <v>4.7152410262918535E-3</v>
      </c>
      <c r="AE1854" s="14" t="s">
        <v>17</v>
      </c>
    </row>
    <row r="1855" spans="1:31">
      <c r="A1855" t="s">
        <v>109</v>
      </c>
      <c r="B1855" t="s">
        <v>27</v>
      </c>
      <c r="C1855" s="216">
        <v>38254</v>
      </c>
      <c r="D1855" s="216">
        <v>38518</v>
      </c>
      <c r="E1855">
        <v>2005</v>
      </c>
      <c r="F1855">
        <v>1</v>
      </c>
      <c r="G1855">
        <v>3</v>
      </c>
      <c r="H1855">
        <v>26.541831975454574</v>
      </c>
      <c r="I1855">
        <v>2.2797813415527344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54">
        <v>0.63215888888888883</v>
      </c>
      <c r="Y1855" s="14">
        <v>103</v>
      </c>
      <c r="Z1855" s="14" t="s">
        <v>17</v>
      </c>
      <c r="AA1855" s="14" t="s">
        <v>17</v>
      </c>
      <c r="AB1855" s="14" t="s">
        <v>17</v>
      </c>
      <c r="AC1855" s="14" t="s">
        <v>17</v>
      </c>
      <c r="AD1855" s="14">
        <f t="shared" si="5"/>
        <v>6.1374649406688237E-3</v>
      </c>
      <c r="AE1855" s="14" t="s">
        <v>17</v>
      </c>
    </row>
    <row r="1856" spans="1:31">
      <c r="A1856" t="s">
        <v>109</v>
      </c>
      <c r="B1856" t="s">
        <v>27</v>
      </c>
      <c r="C1856" s="216">
        <v>38254</v>
      </c>
      <c r="D1856" s="216">
        <v>38518</v>
      </c>
      <c r="E1856">
        <v>2005</v>
      </c>
      <c r="F1856">
        <v>1</v>
      </c>
      <c r="G1856">
        <v>4</v>
      </c>
      <c r="H1856">
        <v>31.254480918895819</v>
      </c>
      <c r="I1856">
        <v>2.1639151573181152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54">
        <v>0.61889026416122006</v>
      </c>
      <c r="Y1856" s="14">
        <v>103</v>
      </c>
      <c r="Z1856" s="14" t="s">
        <v>17</v>
      </c>
      <c r="AA1856" s="14" t="s">
        <v>17</v>
      </c>
      <c r="AB1856" s="14" t="s">
        <v>17</v>
      </c>
      <c r="AC1856" s="14" t="s">
        <v>17</v>
      </c>
      <c r="AD1856" s="14">
        <f t="shared" si="5"/>
        <v>6.0086433413710687E-3</v>
      </c>
      <c r="AE1856" s="14" t="s">
        <v>17</v>
      </c>
    </row>
    <row r="1857" spans="1:31">
      <c r="A1857" t="s">
        <v>109</v>
      </c>
      <c r="B1857" t="s">
        <v>27</v>
      </c>
      <c r="C1857" s="216">
        <v>38254</v>
      </c>
      <c r="D1857" s="216">
        <v>38518</v>
      </c>
      <c r="E1857">
        <v>2005</v>
      </c>
      <c r="F1857">
        <v>1</v>
      </c>
      <c r="G1857">
        <v>5</v>
      </c>
      <c r="H1857">
        <v>34.436756942308229</v>
      </c>
      <c r="I1857">
        <v>2.1702632904052734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54">
        <v>0.70019543988648092</v>
      </c>
      <c r="Y1857" s="14">
        <v>103</v>
      </c>
      <c r="Z1857" s="14" t="s">
        <v>17</v>
      </c>
      <c r="AA1857" s="14" t="s">
        <v>17</v>
      </c>
      <c r="AB1857" s="14" t="s">
        <v>17</v>
      </c>
      <c r="AC1857" s="14" t="s">
        <v>17</v>
      </c>
      <c r="AD1857" s="14">
        <f t="shared" si="5"/>
        <v>6.7980139794803973E-3</v>
      </c>
      <c r="AE1857" s="14" t="s">
        <v>17</v>
      </c>
    </row>
    <row r="1858" spans="1:31">
      <c r="A1858" t="s">
        <v>109</v>
      </c>
      <c r="B1858" t="s">
        <v>27</v>
      </c>
      <c r="C1858" s="216">
        <v>38254</v>
      </c>
      <c r="D1858" s="216">
        <v>38518</v>
      </c>
      <c r="E1858">
        <v>2005</v>
      </c>
      <c r="F1858">
        <v>1</v>
      </c>
      <c r="G1858">
        <v>6</v>
      </c>
      <c r="H1858">
        <v>32.529864759885712</v>
      </c>
      <c r="I1858">
        <v>2.1525390148162842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54">
        <v>0.65007386982570814</v>
      </c>
      <c r="Y1858" s="14">
        <v>103</v>
      </c>
      <c r="Z1858" s="14" t="s">
        <v>17</v>
      </c>
      <c r="AA1858" s="14" t="s">
        <v>17</v>
      </c>
      <c r="AB1858" s="14" t="s">
        <v>17</v>
      </c>
      <c r="AC1858" s="14" t="s">
        <v>17</v>
      </c>
      <c r="AD1858" s="14">
        <f t="shared" si="5"/>
        <v>6.3113967944243505E-3</v>
      </c>
      <c r="AE1858" s="14" t="s">
        <v>17</v>
      </c>
    </row>
    <row r="1859" spans="1:31">
      <c r="A1859" t="s">
        <v>109</v>
      </c>
      <c r="B1859" t="s">
        <v>27</v>
      </c>
      <c r="C1859" s="216">
        <v>38254</v>
      </c>
      <c r="D1859" s="216">
        <v>38518</v>
      </c>
      <c r="E1859">
        <v>2005</v>
      </c>
      <c r="F1859">
        <v>1</v>
      </c>
      <c r="G1859">
        <v>7</v>
      </c>
      <c r="H1859">
        <v>51.339962865693913</v>
      </c>
      <c r="I1859">
        <v>2.2729043960571289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54">
        <v>0.78319852693602687</v>
      </c>
      <c r="Y1859" s="14">
        <v>103</v>
      </c>
      <c r="Z1859" s="14" t="s">
        <v>17</v>
      </c>
      <c r="AA1859" s="14" t="s">
        <v>17</v>
      </c>
      <c r="AB1859" s="14" t="s">
        <v>17</v>
      </c>
      <c r="AC1859" s="14" t="s">
        <v>17</v>
      </c>
      <c r="AD1859" s="14">
        <f t="shared" si="5"/>
        <v>7.6038691935536593E-3</v>
      </c>
      <c r="AE1859" s="14" t="s">
        <v>17</v>
      </c>
    </row>
    <row r="1860" spans="1:31">
      <c r="A1860" t="s">
        <v>109</v>
      </c>
      <c r="B1860" t="s">
        <v>27</v>
      </c>
      <c r="C1860" s="216">
        <v>38254</v>
      </c>
      <c r="D1860" s="216">
        <v>38518</v>
      </c>
      <c r="E1860">
        <v>2005</v>
      </c>
      <c r="F1860">
        <v>1</v>
      </c>
      <c r="G1860">
        <v>8</v>
      </c>
      <c r="H1860">
        <v>49.080309525701217</v>
      </c>
      <c r="I1860">
        <v>2.1514832973480225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Z1860" s="14" t="s">
        <v>17</v>
      </c>
      <c r="AA1860" s="14" t="s">
        <v>17</v>
      </c>
      <c r="AB1860" s="14" t="s">
        <v>17</v>
      </c>
      <c r="AC1860" s="14" t="s">
        <v>17</v>
      </c>
      <c r="AD1860" s="14" t="s">
        <v>17</v>
      </c>
      <c r="AE1860" s="14" t="s">
        <v>17</v>
      </c>
    </row>
    <row r="1861" spans="1:31">
      <c r="A1861" t="s">
        <v>109</v>
      </c>
      <c r="B1861" t="s">
        <v>27</v>
      </c>
      <c r="C1861" s="216">
        <v>38254</v>
      </c>
      <c r="D1861" s="216">
        <v>38518</v>
      </c>
      <c r="E1861">
        <v>2005</v>
      </c>
      <c r="F1861">
        <v>1</v>
      </c>
      <c r="G1861">
        <v>9</v>
      </c>
      <c r="H1861">
        <v>37.046587355015241</v>
      </c>
      <c r="I1861">
        <v>2.2488045692443848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Z1861" s="14" t="s">
        <v>17</v>
      </c>
      <c r="AA1861" s="14" t="s">
        <v>17</v>
      </c>
      <c r="AB1861" s="14" t="s">
        <v>17</v>
      </c>
      <c r="AC1861" s="14" t="s">
        <v>17</v>
      </c>
      <c r="AD1861" s="14" t="s">
        <v>17</v>
      </c>
      <c r="AE1861" s="14" t="s">
        <v>17</v>
      </c>
    </row>
    <row r="1862" spans="1:31">
      <c r="A1862" t="s">
        <v>109</v>
      </c>
      <c r="B1862" t="s">
        <v>27</v>
      </c>
      <c r="C1862" s="216">
        <v>38254</v>
      </c>
      <c r="D1862" s="216">
        <v>38518</v>
      </c>
      <c r="E1862">
        <v>2005</v>
      </c>
      <c r="F1862">
        <v>1</v>
      </c>
      <c r="G1862">
        <v>10</v>
      </c>
      <c r="H1862">
        <v>36.978264415426828</v>
      </c>
      <c r="I1862">
        <v>2.1121726036071777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Z1862" s="14" t="s">
        <v>17</v>
      </c>
      <c r="AA1862" s="14" t="s">
        <v>17</v>
      </c>
      <c r="AB1862" s="14" t="s">
        <v>17</v>
      </c>
      <c r="AC1862" s="14" t="s">
        <v>17</v>
      </c>
      <c r="AD1862" s="14" t="s">
        <v>17</v>
      </c>
      <c r="AE1862" s="14" t="s">
        <v>17</v>
      </c>
    </row>
    <row r="1863" spans="1:31">
      <c r="A1863" t="s">
        <v>109</v>
      </c>
      <c r="B1863" t="s">
        <v>27</v>
      </c>
      <c r="C1863" s="216">
        <v>38254</v>
      </c>
      <c r="D1863" s="216">
        <v>38518</v>
      </c>
      <c r="E1863">
        <v>2005</v>
      </c>
      <c r="F1863">
        <v>1</v>
      </c>
      <c r="G1863">
        <v>11</v>
      </c>
      <c r="H1863">
        <v>25.061124245152438</v>
      </c>
      <c r="I1863">
        <v>2.4005825519561768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Z1863" s="14" t="s">
        <v>17</v>
      </c>
      <c r="AA1863" s="14" t="s">
        <v>17</v>
      </c>
      <c r="AB1863" s="14" t="s">
        <v>17</v>
      </c>
      <c r="AC1863" s="14" t="s">
        <v>17</v>
      </c>
      <c r="AD1863" s="14" t="s">
        <v>17</v>
      </c>
      <c r="AE1863" s="14" t="s">
        <v>17</v>
      </c>
    </row>
    <row r="1864" spans="1:31">
      <c r="A1864" t="s">
        <v>109</v>
      </c>
      <c r="B1864" t="s">
        <v>27</v>
      </c>
      <c r="C1864" s="216">
        <v>38254</v>
      </c>
      <c r="D1864" s="216">
        <v>38518</v>
      </c>
      <c r="E1864">
        <v>2005</v>
      </c>
      <c r="F1864">
        <v>1</v>
      </c>
      <c r="G1864">
        <v>12</v>
      </c>
      <c r="H1864">
        <v>37.296764365320122</v>
      </c>
      <c r="I1864">
        <v>2.2445063591003418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Z1864" s="14" t="s">
        <v>17</v>
      </c>
      <c r="AA1864" s="14" t="s">
        <v>17</v>
      </c>
      <c r="AB1864" s="14" t="s">
        <v>17</v>
      </c>
      <c r="AC1864" s="14" t="s">
        <v>17</v>
      </c>
      <c r="AD1864" s="14" t="s">
        <v>17</v>
      </c>
      <c r="AE1864" s="14" t="s">
        <v>17</v>
      </c>
    </row>
    <row r="1865" spans="1:31">
      <c r="A1865" t="s">
        <v>109</v>
      </c>
      <c r="B1865" t="s">
        <v>27</v>
      </c>
      <c r="C1865" s="216">
        <v>38254</v>
      </c>
      <c r="D1865" s="216">
        <v>38518</v>
      </c>
      <c r="E1865">
        <v>2005</v>
      </c>
      <c r="F1865">
        <v>1</v>
      </c>
      <c r="G1865">
        <v>13</v>
      </c>
      <c r="H1865">
        <v>22.749951160045732</v>
      </c>
      <c r="I1865">
        <v>2.6850736141204834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Z1865" s="14" t="s">
        <v>17</v>
      </c>
      <c r="AA1865" s="14" t="s">
        <v>17</v>
      </c>
      <c r="AB1865" s="14" t="s">
        <v>17</v>
      </c>
      <c r="AC1865" s="14" t="s">
        <v>17</v>
      </c>
      <c r="AD1865" s="14" t="s">
        <v>17</v>
      </c>
      <c r="AE1865" s="14" t="s">
        <v>17</v>
      </c>
    </row>
    <row r="1866" spans="1:31">
      <c r="A1866" t="s">
        <v>109</v>
      </c>
      <c r="B1866" t="s">
        <v>27</v>
      </c>
      <c r="C1866" s="216">
        <v>38254</v>
      </c>
      <c r="D1866" s="216">
        <v>38518</v>
      </c>
      <c r="E1866">
        <v>2005</v>
      </c>
      <c r="F1866">
        <v>1</v>
      </c>
      <c r="G1866">
        <v>14</v>
      </c>
      <c r="H1866">
        <v>36.178866702637194</v>
      </c>
      <c r="I1866">
        <v>2.1852645874023438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4" t="s">
        <v>17</v>
      </c>
      <c r="Y1866" s="14" t="s">
        <v>17</v>
      </c>
      <c r="Z1866" s="14" t="s">
        <v>17</v>
      </c>
      <c r="AA1866" s="14" t="s">
        <v>17</v>
      </c>
      <c r="AB1866" s="14" t="s">
        <v>17</v>
      </c>
      <c r="AC1866" s="14" t="s">
        <v>17</v>
      </c>
      <c r="AD1866" s="14" t="s">
        <v>17</v>
      </c>
      <c r="AE1866" s="14" t="s">
        <v>17</v>
      </c>
    </row>
    <row r="1867" spans="1:31">
      <c r="A1867" t="s">
        <v>109</v>
      </c>
      <c r="B1867" t="s">
        <v>27</v>
      </c>
      <c r="C1867" s="216">
        <v>38254</v>
      </c>
      <c r="D1867" s="216">
        <v>38518</v>
      </c>
      <c r="E1867">
        <v>2005</v>
      </c>
      <c r="F1867">
        <v>2</v>
      </c>
      <c r="G1867">
        <v>1</v>
      </c>
      <c r="H1867">
        <v>18.660620253344305</v>
      </c>
      <c r="I1867">
        <v>2.3433043956756592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54">
        <v>0.50256375661375674</v>
      </c>
      <c r="Y1867" s="14">
        <v>103</v>
      </c>
      <c r="Z1867" s="14" t="s">
        <v>17</v>
      </c>
      <c r="AA1867" s="14" t="s">
        <v>17</v>
      </c>
      <c r="AB1867" s="14" t="s">
        <v>17</v>
      </c>
      <c r="AC1867" s="14" t="s">
        <v>17</v>
      </c>
      <c r="AD1867" s="14">
        <f t="shared" si="5"/>
        <v>4.8792597729490949E-3</v>
      </c>
      <c r="AE1867" s="14" t="s">
        <v>17</v>
      </c>
    </row>
    <row r="1868" spans="1:31">
      <c r="A1868" t="s">
        <v>109</v>
      </c>
      <c r="B1868" t="s">
        <v>27</v>
      </c>
      <c r="C1868" s="216">
        <v>38254</v>
      </c>
      <c r="D1868" s="216">
        <v>38518</v>
      </c>
      <c r="E1868">
        <v>2005</v>
      </c>
      <c r="F1868">
        <v>2</v>
      </c>
      <c r="G1868">
        <v>2</v>
      </c>
      <c r="H1868">
        <v>25.498099406982526</v>
      </c>
      <c r="I1868">
        <v>2.1199288368225098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54">
        <v>0.59017544494720964</v>
      </c>
      <c r="Y1868" s="14">
        <v>103</v>
      </c>
      <c r="Z1868" s="14" t="s">
        <v>17</v>
      </c>
      <c r="AA1868" s="14" t="s">
        <v>17</v>
      </c>
      <c r="AB1868" s="14" t="s">
        <v>17</v>
      </c>
      <c r="AC1868" s="14" t="s">
        <v>17</v>
      </c>
      <c r="AD1868" s="14">
        <f t="shared" si="5"/>
        <v>5.7298586888078606E-3</v>
      </c>
      <c r="AE1868" s="14" t="s">
        <v>17</v>
      </c>
    </row>
    <row r="1869" spans="1:31">
      <c r="A1869" t="s">
        <v>109</v>
      </c>
      <c r="B1869" t="s">
        <v>27</v>
      </c>
      <c r="C1869" s="216">
        <v>38254</v>
      </c>
      <c r="D1869" s="216">
        <v>38518</v>
      </c>
      <c r="E1869">
        <v>2005</v>
      </c>
      <c r="F1869">
        <v>2</v>
      </c>
      <c r="G1869">
        <v>3</v>
      </c>
      <c r="H1869">
        <v>28.970300956554876</v>
      </c>
      <c r="I1869">
        <v>2.1289436817169189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54">
        <v>0.59749129273504276</v>
      </c>
      <c r="Y1869" s="14">
        <v>103</v>
      </c>
      <c r="Z1869" s="14" t="s">
        <v>17</v>
      </c>
      <c r="AA1869" s="14" t="s">
        <v>17</v>
      </c>
      <c r="AB1869" s="14" t="s">
        <v>17</v>
      </c>
      <c r="AC1869" s="14" t="s">
        <v>17</v>
      </c>
      <c r="AD1869" s="14">
        <f t="shared" si="5"/>
        <v>5.8008863372334251E-3</v>
      </c>
      <c r="AE1869" s="14" t="s">
        <v>17</v>
      </c>
    </row>
    <row r="1870" spans="1:31">
      <c r="A1870" t="s">
        <v>109</v>
      </c>
      <c r="B1870" t="s">
        <v>27</v>
      </c>
      <c r="C1870" s="216">
        <v>38254</v>
      </c>
      <c r="D1870" s="216">
        <v>38518</v>
      </c>
      <c r="E1870">
        <v>2005</v>
      </c>
      <c r="F1870">
        <v>2</v>
      </c>
      <c r="G1870">
        <v>4</v>
      </c>
      <c r="H1870">
        <v>35.908869266507004</v>
      </c>
      <c r="I1870">
        <v>2.0698084831237793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54">
        <v>0.66437114845938383</v>
      </c>
      <c r="Y1870" s="14">
        <v>103</v>
      </c>
      <c r="Z1870" s="14" t="s">
        <v>17</v>
      </c>
      <c r="AA1870" s="14" t="s">
        <v>17</v>
      </c>
      <c r="AB1870" s="14" t="s">
        <v>17</v>
      </c>
      <c r="AC1870" s="14" t="s">
        <v>17</v>
      </c>
      <c r="AD1870" s="14">
        <f t="shared" si="5"/>
        <v>6.4502053248483866E-3</v>
      </c>
      <c r="AE1870" s="14" t="s">
        <v>17</v>
      </c>
    </row>
    <row r="1871" spans="1:31">
      <c r="A1871" t="s">
        <v>109</v>
      </c>
      <c r="B1871" t="s">
        <v>27</v>
      </c>
      <c r="C1871" s="216">
        <v>38254</v>
      </c>
      <c r="D1871" s="216">
        <v>38518</v>
      </c>
      <c r="E1871">
        <v>2005</v>
      </c>
      <c r="F1871">
        <v>2</v>
      </c>
      <c r="G1871">
        <v>5</v>
      </c>
      <c r="H1871">
        <v>34.916445898289176</v>
      </c>
      <c r="I1871">
        <v>2.1133553981781006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54">
        <v>0.70824001984126994</v>
      </c>
      <c r="Y1871" s="14">
        <v>103</v>
      </c>
      <c r="Z1871" s="14" t="s">
        <v>17</v>
      </c>
      <c r="AA1871" s="14" t="s">
        <v>17</v>
      </c>
      <c r="AB1871" s="14" t="s">
        <v>17</v>
      </c>
      <c r="AC1871" s="14" t="s">
        <v>17</v>
      </c>
      <c r="AD1871" s="14">
        <f t="shared" si="5"/>
        <v>6.8761166974880576E-3</v>
      </c>
      <c r="AE1871" s="14" t="s">
        <v>17</v>
      </c>
    </row>
    <row r="1872" spans="1:31">
      <c r="A1872" t="s">
        <v>109</v>
      </c>
      <c r="B1872" t="s">
        <v>27</v>
      </c>
      <c r="C1872" s="216">
        <v>38254</v>
      </c>
      <c r="D1872" s="216">
        <v>38518</v>
      </c>
      <c r="E1872">
        <v>2005</v>
      </c>
      <c r="F1872">
        <v>2</v>
      </c>
      <c r="G1872">
        <v>6</v>
      </c>
      <c r="H1872">
        <v>46.177980222890724</v>
      </c>
      <c r="I1872">
        <v>2.1175520420074463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54">
        <v>0.77530501089324633</v>
      </c>
      <c r="Y1872" s="14">
        <v>103</v>
      </c>
      <c r="Z1872" s="14" t="s">
        <v>17</v>
      </c>
      <c r="AA1872" s="14" t="s">
        <v>17</v>
      </c>
      <c r="AB1872" s="14" t="s">
        <v>17</v>
      </c>
      <c r="AC1872" s="14" t="s">
        <v>17</v>
      </c>
      <c r="AD1872" s="14">
        <f t="shared" si="5"/>
        <v>7.5272331154684112E-3</v>
      </c>
      <c r="AE1872" s="14" t="s">
        <v>17</v>
      </c>
    </row>
    <row r="1873" spans="1:31">
      <c r="A1873" t="s">
        <v>109</v>
      </c>
      <c r="B1873" t="s">
        <v>27</v>
      </c>
      <c r="C1873" s="216">
        <v>38254</v>
      </c>
      <c r="D1873" s="216">
        <v>38518</v>
      </c>
      <c r="E1873">
        <v>2005</v>
      </c>
      <c r="F1873">
        <v>2</v>
      </c>
      <c r="G1873">
        <v>7</v>
      </c>
      <c r="H1873">
        <v>46.035196301231373</v>
      </c>
      <c r="I1873">
        <v>2.440178394317627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54">
        <v>0.79039372549019615</v>
      </c>
      <c r="Y1873" s="14">
        <v>103</v>
      </c>
      <c r="Z1873" s="14" t="s">
        <v>17</v>
      </c>
      <c r="AA1873" s="14" t="s">
        <v>17</v>
      </c>
      <c r="AB1873" s="14" t="s">
        <v>17</v>
      </c>
      <c r="AC1873" s="14" t="s">
        <v>17</v>
      </c>
      <c r="AD1873" s="14">
        <f t="shared" si="5"/>
        <v>7.6737254901960792E-3</v>
      </c>
      <c r="AE1873" s="14" t="s">
        <v>17</v>
      </c>
    </row>
    <row r="1874" spans="1:31">
      <c r="A1874" t="s">
        <v>109</v>
      </c>
      <c r="B1874" t="s">
        <v>27</v>
      </c>
      <c r="C1874" s="216">
        <v>38254</v>
      </c>
      <c r="D1874" s="216">
        <v>38518</v>
      </c>
      <c r="E1874">
        <v>2005</v>
      </c>
      <c r="F1874">
        <v>2</v>
      </c>
      <c r="G1874">
        <v>8</v>
      </c>
      <c r="H1874">
        <v>47.860390002881104</v>
      </c>
      <c r="I1874">
        <v>2.0675156116485596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Z1874" s="14" t="s">
        <v>17</v>
      </c>
      <c r="AA1874" s="14" t="s">
        <v>17</v>
      </c>
      <c r="AB1874" s="14" t="s">
        <v>17</v>
      </c>
      <c r="AC1874" s="14" t="s">
        <v>17</v>
      </c>
      <c r="AD1874" s="14" t="s">
        <v>17</v>
      </c>
      <c r="AE1874" s="14" t="s">
        <v>17</v>
      </c>
    </row>
    <row r="1875" spans="1:31">
      <c r="A1875" t="s">
        <v>109</v>
      </c>
      <c r="B1875" t="s">
        <v>27</v>
      </c>
      <c r="C1875" s="216">
        <v>38254</v>
      </c>
      <c r="D1875" s="216">
        <v>38518</v>
      </c>
      <c r="E1875">
        <v>2005</v>
      </c>
      <c r="F1875">
        <v>2</v>
      </c>
      <c r="G1875">
        <v>9</v>
      </c>
      <c r="H1875">
        <v>45.973919085975609</v>
      </c>
      <c r="I1875">
        <v>2.0407404899597168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Z1875" s="14" t="s">
        <v>17</v>
      </c>
      <c r="AA1875" s="14" t="s">
        <v>17</v>
      </c>
      <c r="AB1875" s="14" t="s">
        <v>17</v>
      </c>
      <c r="AC1875" s="14" t="s">
        <v>17</v>
      </c>
      <c r="AD1875" s="14" t="s">
        <v>17</v>
      </c>
      <c r="AE1875" s="14" t="s">
        <v>17</v>
      </c>
    </row>
    <row r="1876" spans="1:31">
      <c r="A1876" t="s">
        <v>109</v>
      </c>
      <c r="B1876" t="s">
        <v>27</v>
      </c>
      <c r="C1876" s="216">
        <v>38254</v>
      </c>
      <c r="D1876" s="216">
        <v>38518</v>
      </c>
      <c r="E1876">
        <v>2005</v>
      </c>
      <c r="F1876">
        <v>2</v>
      </c>
      <c r="G1876">
        <v>10</v>
      </c>
      <c r="H1876">
        <v>38.504460800152437</v>
      </c>
      <c r="I1876">
        <v>2.0391924381256104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Z1876" s="14" t="s">
        <v>17</v>
      </c>
      <c r="AA1876" s="14" t="s">
        <v>17</v>
      </c>
      <c r="AB1876" s="14" t="s">
        <v>17</v>
      </c>
      <c r="AC1876" s="14" t="s">
        <v>17</v>
      </c>
      <c r="AD1876" s="14" t="s">
        <v>17</v>
      </c>
      <c r="AE1876" s="14" t="s">
        <v>17</v>
      </c>
    </row>
    <row r="1877" spans="1:31">
      <c r="A1877" t="s">
        <v>109</v>
      </c>
      <c r="B1877" t="s">
        <v>27</v>
      </c>
      <c r="C1877" s="216">
        <v>38254</v>
      </c>
      <c r="D1877" s="216">
        <v>38518</v>
      </c>
      <c r="E1877">
        <v>2005</v>
      </c>
      <c r="F1877">
        <v>2</v>
      </c>
      <c r="G1877">
        <v>11</v>
      </c>
      <c r="H1877">
        <v>35.606846648932923</v>
      </c>
      <c r="I1877">
        <v>2.3714673519134521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Z1877" s="14" t="s">
        <v>17</v>
      </c>
      <c r="AA1877" s="14" t="s">
        <v>17</v>
      </c>
      <c r="AB1877" s="14" t="s">
        <v>17</v>
      </c>
      <c r="AC1877" s="14" t="s">
        <v>17</v>
      </c>
      <c r="AD1877" s="14" t="s">
        <v>17</v>
      </c>
      <c r="AE1877" s="14" t="s">
        <v>17</v>
      </c>
    </row>
    <row r="1878" spans="1:31">
      <c r="A1878" t="s">
        <v>109</v>
      </c>
      <c r="B1878" t="s">
        <v>27</v>
      </c>
      <c r="C1878" s="216">
        <v>38254</v>
      </c>
      <c r="D1878" s="216">
        <v>38518</v>
      </c>
      <c r="E1878">
        <v>2005</v>
      </c>
      <c r="F1878">
        <v>2</v>
      </c>
      <c r="G1878">
        <v>12</v>
      </c>
      <c r="H1878">
        <v>42.945760840259148</v>
      </c>
      <c r="I1878">
        <v>2.2487421035766602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Z1878" s="14" t="s">
        <v>17</v>
      </c>
      <c r="AA1878" s="14" t="s">
        <v>17</v>
      </c>
      <c r="AB1878" s="14" t="s">
        <v>17</v>
      </c>
      <c r="AC1878" s="14" t="s">
        <v>17</v>
      </c>
      <c r="AD1878" s="14" t="s">
        <v>17</v>
      </c>
      <c r="AE1878" s="14" t="s">
        <v>17</v>
      </c>
    </row>
    <row r="1879" spans="1:31">
      <c r="A1879" t="s">
        <v>109</v>
      </c>
      <c r="B1879" t="s">
        <v>27</v>
      </c>
      <c r="C1879" s="216">
        <v>38254</v>
      </c>
      <c r="D1879" s="216">
        <v>38518</v>
      </c>
      <c r="E1879">
        <v>2005</v>
      </c>
      <c r="F1879">
        <v>2</v>
      </c>
      <c r="G1879">
        <v>13</v>
      </c>
      <c r="H1879">
        <v>43.834382589954274</v>
      </c>
      <c r="I1879">
        <v>2.559267520904541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Z1879" s="14" t="s">
        <v>17</v>
      </c>
      <c r="AA1879" s="14" t="s">
        <v>17</v>
      </c>
      <c r="AB1879" s="14" t="s">
        <v>17</v>
      </c>
      <c r="AC1879" s="14" t="s">
        <v>17</v>
      </c>
      <c r="AD1879" s="14" t="s">
        <v>17</v>
      </c>
      <c r="AE1879" s="14" t="s">
        <v>17</v>
      </c>
    </row>
    <row r="1880" spans="1:31">
      <c r="A1880" t="s">
        <v>109</v>
      </c>
      <c r="B1880" t="s">
        <v>27</v>
      </c>
      <c r="C1880" s="216">
        <v>38254</v>
      </c>
      <c r="D1880" s="216">
        <v>38518</v>
      </c>
      <c r="E1880">
        <v>2005</v>
      </c>
      <c r="F1880">
        <v>2</v>
      </c>
      <c r="G1880">
        <v>14</v>
      </c>
      <c r="H1880">
        <v>44.4916153295122</v>
      </c>
      <c r="I1880">
        <v>1.9708222150802612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4" t="s">
        <v>17</v>
      </c>
      <c r="Y1880" s="14" t="s">
        <v>17</v>
      </c>
      <c r="Z1880" s="14" t="s">
        <v>17</v>
      </c>
      <c r="AA1880" s="14" t="s">
        <v>17</v>
      </c>
      <c r="AB1880" s="14" t="s">
        <v>17</v>
      </c>
      <c r="AC1880" s="14" t="s">
        <v>17</v>
      </c>
      <c r="AD1880" s="14" t="s">
        <v>17</v>
      </c>
      <c r="AE1880" s="14" t="s">
        <v>17</v>
      </c>
    </row>
    <row r="1881" spans="1:31">
      <c r="A1881" t="s">
        <v>109</v>
      </c>
      <c r="B1881" t="s">
        <v>27</v>
      </c>
      <c r="C1881" s="216">
        <v>38254</v>
      </c>
      <c r="D1881" s="216">
        <v>38518</v>
      </c>
      <c r="E1881">
        <v>2005</v>
      </c>
      <c r="F1881">
        <v>3</v>
      </c>
      <c r="G1881">
        <v>1</v>
      </c>
      <c r="H1881">
        <v>25.860040681143428</v>
      </c>
      <c r="I1881">
        <v>2.3720104694366455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54">
        <v>0.58864632352941182</v>
      </c>
      <c r="Y1881" s="14">
        <v>103</v>
      </c>
      <c r="Z1881" s="14" t="s">
        <v>17</v>
      </c>
      <c r="AA1881" s="14" t="s">
        <v>17</v>
      </c>
      <c r="AB1881" s="14" t="s">
        <v>17</v>
      </c>
      <c r="AC1881" s="14" t="s">
        <v>17</v>
      </c>
      <c r="AD1881" s="14">
        <f t="shared" si="5"/>
        <v>5.715012849800115E-3</v>
      </c>
      <c r="AE1881" s="14" t="s">
        <v>17</v>
      </c>
    </row>
    <row r="1882" spans="1:31">
      <c r="A1882" t="s">
        <v>109</v>
      </c>
      <c r="B1882" t="s">
        <v>27</v>
      </c>
      <c r="C1882" s="216">
        <v>38254</v>
      </c>
      <c r="D1882" s="216">
        <v>38518</v>
      </c>
      <c r="E1882">
        <v>2005</v>
      </c>
      <c r="F1882">
        <v>3</v>
      </c>
      <c r="G1882">
        <v>2</v>
      </c>
      <c r="H1882">
        <v>24.559550027013422</v>
      </c>
      <c r="I1882">
        <v>2.2427468299865723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54">
        <v>0.59152982142857147</v>
      </c>
      <c r="Y1882" s="14">
        <v>103</v>
      </c>
      <c r="Z1882" s="14" t="s">
        <v>17</v>
      </c>
      <c r="AA1882" s="14" t="s">
        <v>17</v>
      </c>
      <c r="AB1882" s="14" t="s">
        <v>17</v>
      </c>
      <c r="AC1882" s="14" t="s">
        <v>17</v>
      </c>
      <c r="AD1882" s="14">
        <f t="shared" si="5"/>
        <v>5.7430079750346742E-3</v>
      </c>
      <c r="AE1882" s="14" t="s">
        <v>17</v>
      </c>
    </row>
    <row r="1883" spans="1:31">
      <c r="A1883" t="s">
        <v>109</v>
      </c>
      <c r="B1883" t="s">
        <v>27</v>
      </c>
      <c r="C1883" s="216">
        <v>38254</v>
      </c>
      <c r="D1883" s="216">
        <v>38518</v>
      </c>
      <c r="E1883">
        <v>2005</v>
      </c>
      <c r="F1883">
        <v>3</v>
      </c>
      <c r="G1883">
        <v>3</v>
      </c>
      <c r="H1883">
        <v>26.166784366642098</v>
      </c>
      <c r="I1883">
        <v>2.3633613586425781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54">
        <v>0.696317731092437</v>
      </c>
      <c r="Y1883" s="14">
        <v>103</v>
      </c>
      <c r="Z1883" s="14" t="s">
        <v>17</v>
      </c>
      <c r="AA1883" s="14" t="s">
        <v>17</v>
      </c>
      <c r="AB1883" s="14" t="s">
        <v>17</v>
      </c>
      <c r="AC1883" s="14" t="s">
        <v>17</v>
      </c>
      <c r="AD1883" s="14">
        <f t="shared" si="5"/>
        <v>6.760366321285796E-3</v>
      </c>
      <c r="AE1883" s="14" t="s">
        <v>17</v>
      </c>
    </row>
    <row r="1884" spans="1:31">
      <c r="A1884" t="s">
        <v>109</v>
      </c>
      <c r="B1884" t="s">
        <v>27</v>
      </c>
      <c r="C1884" s="216">
        <v>38254</v>
      </c>
      <c r="D1884" s="216">
        <v>38518</v>
      </c>
      <c r="E1884">
        <v>2005</v>
      </c>
      <c r="F1884">
        <v>3</v>
      </c>
      <c r="G1884">
        <v>4</v>
      </c>
      <c r="H1884">
        <v>34.568278835107989</v>
      </c>
      <c r="I1884">
        <v>2.130730152130127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54">
        <v>0.7427630753968254</v>
      </c>
      <c r="Y1884" s="14">
        <v>103</v>
      </c>
      <c r="Z1884" s="14" t="s">
        <v>17</v>
      </c>
      <c r="AA1884" s="14" t="s">
        <v>17</v>
      </c>
      <c r="AB1884" s="14" t="s">
        <v>17</v>
      </c>
      <c r="AC1884" s="14" t="s">
        <v>17</v>
      </c>
      <c r="AD1884" s="14">
        <f t="shared" si="5"/>
        <v>7.2112919941439363E-3</v>
      </c>
      <c r="AE1884" s="14" t="s">
        <v>17</v>
      </c>
    </row>
    <row r="1885" spans="1:31">
      <c r="A1885" t="s">
        <v>109</v>
      </c>
      <c r="B1885" t="s">
        <v>27</v>
      </c>
      <c r="C1885" s="216">
        <v>38254</v>
      </c>
      <c r="D1885" s="216">
        <v>38518</v>
      </c>
      <c r="E1885">
        <v>2005</v>
      </c>
      <c r="F1885">
        <v>3</v>
      </c>
      <c r="G1885">
        <v>5</v>
      </c>
      <c r="H1885">
        <v>37.299724890451571</v>
      </c>
      <c r="I1885">
        <v>2.278623104095459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54">
        <v>0.7593502976190476</v>
      </c>
      <c r="Y1885" s="14">
        <v>103</v>
      </c>
      <c r="Z1885" s="14" t="s">
        <v>17</v>
      </c>
      <c r="AA1885" s="14" t="s">
        <v>17</v>
      </c>
      <c r="AB1885" s="14" t="s">
        <v>17</v>
      </c>
      <c r="AC1885" s="14" t="s">
        <v>17</v>
      </c>
      <c r="AD1885" s="14">
        <f t="shared" si="5"/>
        <v>7.3723329865926952E-3</v>
      </c>
      <c r="AE1885" s="14" t="s">
        <v>17</v>
      </c>
    </row>
    <row r="1886" spans="1:31">
      <c r="A1886" t="s">
        <v>109</v>
      </c>
      <c r="B1886" t="s">
        <v>27</v>
      </c>
      <c r="C1886" s="216">
        <v>38254</v>
      </c>
      <c r="D1886" s="216">
        <v>38518</v>
      </c>
      <c r="E1886">
        <v>2005</v>
      </c>
      <c r="F1886">
        <v>3</v>
      </c>
      <c r="G1886">
        <v>6</v>
      </c>
      <c r="H1886">
        <v>44.531312683845343</v>
      </c>
      <c r="I1886" t="s">
        <v>17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54">
        <v>0.75742808823529406</v>
      </c>
      <c r="Y1886" s="14">
        <v>103</v>
      </c>
      <c r="Z1886" s="14" t="s">
        <v>17</v>
      </c>
      <c r="AA1886" s="14" t="s">
        <v>17</v>
      </c>
      <c r="AB1886" s="14" t="s">
        <v>17</v>
      </c>
      <c r="AC1886" s="14" t="s">
        <v>17</v>
      </c>
      <c r="AD1886" s="14">
        <f t="shared" si="5"/>
        <v>7.3536707595659619E-3</v>
      </c>
      <c r="AE1886" s="14" t="s">
        <v>17</v>
      </c>
    </row>
    <row r="1887" spans="1:31">
      <c r="A1887" t="s">
        <v>109</v>
      </c>
      <c r="B1887" t="s">
        <v>27</v>
      </c>
      <c r="C1887" s="216">
        <v>38254</v>
      </c>
      <c r="D1887" s="216">
        <v>38518</v>
      </c>
      <c r="E1887">
        <v>2005</v>
      </c>
      <c r="F1887">
        <v>3</v>
      </c>
      <c r="G1887">
        <v>7</v>
      </c>
      <c r="H1887">
        <v>30.513565219256609</v>
      </c>
      <c r="I1887">
        <v>2.5772430896759033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54">
        <v>0.8058840686274511</v>
      </c>
      <c r="Y1887" s="14">
        <v>103</v>
      </c>
      <c r="Z1887" s="14" t="s">
        <v>17</v>
      </c>
      <c r="AA1887" s="14" t="s">
        <v>17</v>
      </c>
      <c r="AB1887" s="14" t="s">
        <v>17</v>
      </c>
      <c r="AC1887" s="14" t="s">
        <v>17</v>
      </c>
      <c r="AD1887" s="14">
        <f t="shared" si="5"/>
        <v>7.8241171711403018E-3</v>
      </c>
      <c r="AE1887" s="14" t="s">
        <v>17</v>
      </c>
    </row>
    <row r="1888" spans="1:31">
      <c r="A1888" t="s">
        <v>109</v>
      </c>
      <c r="B1888" t="s">
        <v>27</v>
      </c>
      <c r="C1888" s="216">
        <v>38254</v>
      </c>
      <c r="D1888" s="216">
        <v>38518</v>
      </c>
      <c r="E1888">
        <v>2005</v>
      </c>
      <c r="F1888">
        <v>3</v>
      </c>
      <c r="G1888">
        <v>8</v>
      </c>
      <c r="H1888">
        <v>41.144997466006096</v>
      </c>
      <c r="I1888">
        <v>2.1722750663757324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Z1888" s="14" t="s">
        <v>17</v>
      </c>
      <c r="AA1888" s="14" t="s">
        <v>17</v>
      </c>
      <c r="AB1888" s="14" t="s">
        <v>17</v>
      </c>
      <c r="AC1888" s="14" t="s">
        <v>17</v>
      </c>
      <c r="AD1888" s="14" t="s">
        <v>17</v>
      </c>
      <c r="AE1888" s="14" t="s">
        <v>17</v>
      </c>
    </row>
    <row r="1889" spans="1:31">
      <c r="A1889" t="s">
        <v>109</v>
      </c>
      <c r="B1889" t="s">
        <v>27</v>
      </c>
      <c r="C1889" s="216">
        <v>38254</v>
      </c>
      <c r="D1889" s="216">
        <v>38518</v>
      </c>
      <c r="E1889">
        <v>2005</v>
      </c>
      <c r="F1889">
        <v>3</v>
      </c>
      <c r="G1889">
        <v>9</v>
      </c>
      <c r="H1889">
        <v>32.177013796661591</v>
      </c>
      <c r="I1889">
        <v>2.3647444248199463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Z1889" s="14" t="s">
        <v>17</v>
      </c>
      <c r="AA1889" s="14" t="s">
        <v>17</v>
      </c>
      <c r="AB1889" s="14" t="s">
        <v>17</v>
      </c>
      <c r="AC1889" s="14" t="s">
        <v>17</v>
      </c>
      <c r="AD1889" s="14" t="s">
        <v>17</v>
      </c>
      <c r="AE1889" s="14" t="s">
        <v>17</v>
      </c>
    </row>
    <row r="1890" spans="1:31">
      <c r="A1890" t="s">
        <v>109</v>
      </c>
      <c r="B1890" t="s">
        <v>27</v>
      </c>
      <c r="C1890" s="216">
        <v>38254</v>
      </c>
      <c r="D1890" s="216">
        <v>38518</v>
      </c>
      <c r="E1890">
        <v>2005</v>
      </c>
      <c r="F1890">
        <v>3</v>
      </c>
      <c r="G1890">
        <v>10</v>
      </c>
      <c r="H1890">
        <v>43.32314060937501</v>
      </c>
      <c r="I1890">
        <v>2.1499502658843994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Z1890" s="14" t="s">
        <v>17</v>
      </c>
      <c r="AA1890" s="14" t="s">
        <v>17</v>
      </c>
      <c r="AB1890" s="14" t="s">
        <v>17</v>
      </c>
      <c r="AC1890" s="14" t="s">
        <v>17</v>
      </c>
      <c r="AD1890" s="14" t="s">
        <v>17</v>
      </c>
      <c r="AE1890" s="14" t="s">
        <v>17</v>
      </c>
    </row>
    <row r="1891" spans="1:31">
      <c r="A1891" t="s">
        <v>109</v>
      </c>
      <c r="B1891" t="s">
        <v>27</v>
      </c>
      <c r="C1891" s="216">
        <v>38254</v>
      </c>
      <c r="D1891" s="216">
        <v>38518</v>
      </c>
      <c r="E1891">
        <v>2005</v>
      </c>
      <c r="F1891">
        <v>3</v>
      </c>
      <c r="G1891">
        <v>11</v>
      </c>
      <c r="H1891">
        <v>45.557407979573178</v>
      </c>
      <c r="I1891">
        <v>2.2523112297058105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Z1891" s="14" t="s">
        <v>17</v>
      </c>
      <c r="AA1891" s="14" t="s">
        <v>17</v>
      </c>
      <c r="AB1891" s="14" t="s">
        <v>17</v>
      </c>
      <c r="AC1891" s="14" t="s">
        <v>17</v>
      </c>
      <c r="AD1891" s="14" t="s">
        <v>17</v>
      </c>
      <c r="AE1891" s="14" t="s">
        <v>17</v>
      </c>
    </row>
    <row r="1892" spans="1:31">
      <c r="A1892" t="s">
        <v>109</v>
      </c>
      <c r="B1892" t="s">
        <v>27</v>
      </c>
      <c r="C1892" s="216">
        <v>38254</v>
      </c>
      <c r="D1892" s="216">
        <v>38518</v>
      </c>
      <c r="E1892">
        <v>2005</v>
      </c>
      <c r="F1892">
        <v>3</v>
      </c>
      <c r="G1892">
        <v>12</v>
      </c>
      <c r="H1892">
        <v>41.387675307637195</v>
      </c>
      <c r="I1892">
        <v>2.3306183815002441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Z1892" s="14" t="s">
        <v>17</v>
      </c>
      <c r="AA1892" s="14" t="s">
        <v>17</v>
      </c>
      <c r="AB1892" s="14" t="s">
        <v>17</v>
      </c>
      <c r="AC1892" s="14" t="s">
        <v>17</v>
      </c>
      <c r="AD1892" s="14" t="s">
        <v>17</v>
      </c>
      <c r="AE1892" s="14" t="s">
        <v>17</v>
      </c>
    </row>
    <row r="1893" spans="1:31">
      <c r="A1893" t="s">
        <v>109</v>
      </c>
      <c r="B1893" t="s">
        <v>27</v>
      </c>
      <c r="C1893" s="216">
        <v>38254</v>
      </c>
      <c r="D1893" s="216">
        <v>38518</v>
      </c>
      <c r="E1893">
        <v>2005</v>
      </c>
      <c r="F1893">
        <v>3</v>
      </c>
      <c r="G1893">
        <v>13</v>
      </c>
      <c r="H1893">
        <v>48.010369541615852</v>
      </c>
      <c r="I1893">
        <v>2.7785255908966064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Z1893" s="14" t="s">
        <v>17</v>
      </c>
      <c r="AA1893" s="14" t="s">
        <v>17</v>
      </c>
      <c r="AB1893" s="14" t="s">
        <v>17</v>
      </c>
      <c r="AC1893" s="14" t="s">
        <v>17</v>
      </c>
      <c r="AD1893" s="14" t="s">
        <v>17</v>
      </c>
      <c r="AE1893" s="14" t="s">
        <v>17</v>
      </c>
    </row>
    <row r="1894" spans="1:31">
      <c r="A1894" t="s">
        <v>109</v>
      </c>
      <c r="B1894" t="s">
        <v>27</v>
      </c>
      <c r="C1894" s="216">
        <v>38254</v>
      </c>
      <c r="D1894" s="216">
        <v>38518</v>
      </c>
      <c r="E1894">
        <v>2005</v>
      </c>
      <c r="F1894">
        <v>3</v>
      </c>
      <c r="G1894">
        <v>14</v>
      </c>
      <c r="H1894">
        <v>43.810598381737805</v>
      </c>
      <c r="I1894">
        <v>2.2488598823547363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4" t="s">
        <v>17</v>
      </c>
      <c r="Y1894" s="14" t="s">
        <v>17</v>
      </c>
      <c r="Z1894" s="14" t="s">
        <v>17</v>
      </c>
      <c r="AA1894" s="14" t="s">
        <v>17</v>
      </c>
      <c r="AB1894" s="14" t="s">
        <v>17</v>
      </c>
      <c r="AC1894" s="14" t="s">
        <v>17</v>
      </c>
      <c r="AD1894" s="14" t="s">
        <v>17</v>
      </c>
      <c r="AE1894" s="14" t="s">
        <v>17</v>
      </c>
    </row>
    <row r="1895" spans="1:31">
      <c r="A1895" t="s">
        <v>109</v>
      </c>
      <c r="B1895" t="s">
        <v>27</v>
      </c>
      <c r="C1895" s="216">
        <v>38254</v>
      </c>
      <c r="D1895" s="216">
        <v>38518</v>
      </c>
      <c r="E1895">
        <v>2005</v>
      </c>
      <c r="F1895">
        <v>4</v>
      </c>
      <c r="G1895">
        <v>1</v>
      </c>
      <c r="H1895">
        <v>23.01773960578652</v>
      </c>
      <c r="I1895">
        <v>2.333669900894165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54">
        <v>0.5793855555555556</v>
      </c>
      <c r="Y1895" s="14">
        <v>103</v>
      </c>
      <c r="Z1895" s="14" t="s">
        <v>17</v>
      </c>
      <c r="AA1895" s="14" t="s">
        <v>17</v>
      </c>
      <c r="AB1895" s="14" t="s">
        <v>17</v>
      </c>
      <c r="AC1895" s="14" t="s">
        <v>17</v>
      </c>
      <c r="AD1895" s="14">
        <f t="shared" si="5"/>
        <v>5.6251024811218991E-3</v>
      </c>
      <c r="AE1895" s="14" t="s">
        <v>17</v>
      </c>
    </row>
    <row r="1896" spans="1:31">
      <c r="A1896" t="s">
        <v>109</v>
      </c>
      <c r="B1896" t="s">
        <v>27</v>
      </c>
      <c r="C1896" s="216">
        <v>38254</v>
      </c>
      <c r="D1896" s="216">
        <v>38518</v>
      </c>
      <c r="E1896">
        <v>2005</v>
      </c>
      <c r="F1896">
        <v>4</v>
      </c>
      <c r="G1896">
        <v>2</v>
      </c>
      <c r="H1896">
        <v>23.940456048583091</v>
      </c>
      <c r="I1896">
        <v>2.3578388690948486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54">
        <v>0.58345523809523814</v>
      </c>
      <c r="Y1896" s="14">
        <v>103</v>
      </c>
      <c r="Z1896" s="14" t="s">
        <v>17</v>
      </c>
      <c r="AA1896" s="14" t="s">
        <v>17</v>
      </c>
      <c r="AB1896" s="14" t="s">
        <v>17</v>
      </c>
      <c r="AC1896" s="14" t="s">
        <v>17</v>
      </c>
      <c r="AD1896" s="14">
        <f t="shared" si="5"/>
        <v>5.6646139620896907E-3</v>
      </c>
      <c r="AE1896" s="14" t="s">
        <v>17</v>
      </c>
    </row>
    <row r="1897" spans="1:31">
      <c r="A1897" t="s">
        <v>109</v>
      </c>
      <c r="B1897" t="s">
        <v>27</v>
      </c>
      <c r="C1897" s="216">
        <v>38254</v>
      </c>
      <c r="D1897" s="216">
        <v>38518</v>
      </c>
      <c r="E1897">
        <v>2005</v>
      </c>
      <c r="F1897">
        <v>4</v>
      </c>
      <c r="G1897">
        <v>3</v>
      </c>
      <c r="H1897">
        <v>33.100811264599223</v>
      </c>
      <c r="I1897">
        <v>2.0692782402038574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54">
        <v>0.67667838827838833</v>
      </c>
      <c r="Y1897" s="14">
        <v>103</v>
      </c>
      <c r="Z1897" s="14" t="s">
        <v>17</v>
      </c>
      <c r="AA1897" s="14" t="s">
        <v>17</v>
      </c>
      <c r="AB1897" s="14" t="s">
        <v>17</v>
      </c>
      <c r="AC1897" s="14" t="s">
        <v>17</v>
      </c>
      <c r="AD1897" s="14">
        <f t="shared" si="5"/>
        <v>6.5696930900814403E-3</v>
      </c>
      <c r="AE1897" s="14" t="s">
        <v>17</v>
      </c>
    </row>
    <row r="1898" spans="1:31">
      <c r="A1898" t="s">
        <v>109</v>
      </c>
      <c r="B1898" t="s">
        <v>27</v>
      </c>
      <c r="C1898" s="216">
        <v>38254</v>
      </c>
      <c r="D1898" s="216">
        <v>38518</v>
      </c>
      <c r="E1898">
        <v>2005</v>
      </c>
      <c r="F1898">
        <v>4</v>
      </c>
      <c r="G1898">
        <v>4</v>
      </c>
      <c r="H1898">
        <v>31.546548155658957</v>
      </c>
      <c r="I1898">
        <v>2.2752680778503418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54">
        <v>0.73199727564102546</v>
      </c>
      <c r="Y1898" s="14">
        <v>103</v>
      </c>
      <c r="Z1898" s="14" t="s">
        <v>17</v>
      </c>
      <c r="AA1898" s="14" t="s">
        <v>17</v>
      </c>
      <c r="AB1898" s="14" t="s">
        <v>17</v>
      </c>
      <c r="AC1898" s="14" t="s">
        <v>17</v>
      </c>
      <c r="AD1898" s="14">
        <f t="shared" si="5"/>
        <v>7.1067696664177228E-3</v>
      </c>
      <c r="AE1898" s="14" t="s">
        <v>17</v>
      </c>
    </row>
    <row r="1899" spans="1:31">
      <c r="A1899" t="s">
        <v>109</v>
      </c>
      <c r="B1899" t="s">
        <v>27</v>
      </c>
      <c r="C1899" s="216">
        <v>38254</v>
      </c>
      <c r="D1899" s="216">
        <v>38518</v>
      </c>
      <c r="E1899">
        <v>2005</v>
      </c>
      <c r="F1899">
        <v>4</v>
      </c>
      <c r="G1899">
        <v>5</v>
      </c>
      <c r="H1899">
        <v>45.820697412005252</v>
      </c>
      <c r="I1899">
        <v>2.4578831195831299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54">
        <v>0.77639111111111092</v>
      </c>
      <c r="Y1899" s="14">
        <v>103</v>
      </c>
      <c r="Z1899" s="14" t="s">
        <v>17</v>
      </c>
      <c r="AA1899" s="14" t="s">
        <v>17</v>
      </c>
      <c r="AB1899" s="14" t="s">
        <v>17</v>
      </c>
      <c r="AC1899" s="14" t="s">
        <v>17</v>
      </c>
      <c r="AD1899" s="14">
        <f t="shared" si="5"/>
        <v>7.5377777777777761E-3</v>
      </c>
      <c r="AE1899" s="14" t="s">
        <v>17</v>
      </c>
    </row>
    <row r="1900" spans="1:31">
      <c r="A1900" t="s">
        <v>109</v>
      </c>
      <c r="B1900" t="s">
        <v>27</v>
      </c>
      <c r="C1900" s="216">
        <v>38254</v>
      </c>
      <c r="D1900" s="216">
        <v>38518</v>
      </c>
      <c r="E1900">
        <v>2005</v>
      </c>
      <c r="F1900">
        <v>4</v>
      </c>
      <c r="G1900">
        <v>6</v>
      </c>
      <c r="H1900">
        <v>31.944693912114797</v>
      </c>
      <c r="I1900">
        <v>2.503868579864502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54">
        <v>0.79506428571428567</v>
      </c>
      <c r="Y1900" s="14">
        <v>103</v>
      </c>
      <c r="Z1900" s="14" t="s">
        <v>17</v>
      </c>
      <c r="AA1900" s="14" t="s">
        <v>17</v>
      </c>
      <c r="AB1900" s="14" t="s">
        <v>17</v>
      </c>
      <c r="AC1900" s="14" t="s">
        <v>17</v>
      </c>
      <c r="AD1900" s="14">
        <f t="shared" si="5"/>
        <v>7.7190707350901517E-3</v>
      </c>
      <c r="AE1900" s="14" t="s">
        <v>17</v>
      </c>
    </row>
    <row r="1901" spans="1:31">
      <c r="A1901" t="s">
        <v>109</v>
      </c>
      <c r="B1901" t="s">
        <v>27</v>
      </c>
      <c r="C1901" s="216">
        <v>38254</v>
      </c>
      <c r="D1901" s="216">
        <v>38518</v>
      </c>
      <c r="E1901">
        <v>2005</v>
      </c>
      <c r="F1901">
        <v>4</v>
      </c>
      <c r="G1901">
        <v>7</v>
      </c>
      <c r="H1901">
        <v>43.229460727941976</v>
      </c>
      <c r="I1901">
        <v>2.7338714599609375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54">
        <v>0.77947168650793641</v>
      </c>
      <c r="Y1901" s="14">
        <v>103</v>
      </c>
      <c r="Z1901" s="14" t="s">
        <v>17</v>
      </c>
      <c r="AA1901" s="14" t="s">
        <v>17</v>
      </c>
      <c r="AB1901" s="14" t="s">
        <v>17</v>
      </c>
      <c r="AC1901" s="14" t="s">
        <v>17</v>
      </c>
      <c r="AD1901" s="14">
        <f t="shared" si="5"/>
        <v>7.5676862767760818E-3</v>
      </c>
      <c r="AE1901" s="14" t="s">
        <v>17</v>
      </c>
    </row>
    <row r="1902" spans="1:31">
      <c r="A1902" t="s">
        <v>109</v>
      </c>
      <c r="B1902" t="s">
        <v>27</v>
      </c>
      <c r="C1902" s="216">
        <v>38254</v>
      </c>
      <c r="D1902" s="216">
        <v>38518</v>
      </c>
      <c r="E1902">
        <v>2005</v>
      </c>
      <c r="F1902">
        <v>4</v>
      </c>
      <c r="G1902">
        <v>8</v>
      </c>
      <c r="H1902">
        <v>41.485700570975609</v>
      </c>
      <c r="I1902">
        <v>2.1092479228973389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Z1902" s="14" t="s">
        <v>17</v>
      </c>
      <c r="AA1902" s="14" t="s">
        <v>17</v>
      </c>
      <c r="AB1902" s="14" t="s">
        <v>17</v>
      </c>
      <c r="AC1902" s="14" t="s">
        <v>17</v>
      </c>
      <c r="AD1902" s="14" t="s">
        <v>17</v>
      </c>
      <c r="AE1902" s="14" t="s">
        <v>17</v>
      </c>
    </row>
    <row r="1903" spans="1:31">
      <c r="A1903" t="s">
        <v>109</v>
      </c>
      <c r="B1903" t="s">
        <v>27</v>
      </c>
      <c r="C1903" s="216">
        <v>38254</v>
      </c>
      <c r="D1903" s="216">
        <v>38518</v>
      </c>
      <c r="E1903">
        <v>2005</v>
      </c>
      <c r="F1903">
        <v>4</v>
      </c>
      <c r="G1903">
        <v>9</v>
      </c>
      <c r="H1903">
        <v>33.892564531173782</v>
      </c>
      <c r="I1903">
        <v>2.165064811706543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Z1903" s="14" t="s">
        <v>17</v>
      </c>
      <c r="AA1903" s="14" t="s">
        <v>17</v>
      </c>
      <c r="AB1903" s="14" t="s">
        <v>17</v>
      </c>
      <c r="AC1903" s="14" t="s">
        <v>17</v>
      </c>
      <c r="AD1903" s="14" t="s">
        <v>17</v>
      </c>
      <c r="AE1903" s="14" t="s">
        <v>17</v>
      </c>
    </row>
    <row r="1904" spans="1:31">
      <c r="A1904" t="s">
        <v>109</v>
      </c>
      <c r="B1904" t="s">
        <v>27</v>
      </c>
      <c r="C1904" s="216">
        <v>38254</v>
      </c>
      <c r="D1904" s="216">
        <v>38518</v>
      </c>
      <c r="E1904">
        <v>2005</v>
      </c>
      <c r="F1904">
        <v>4</v>
      </c>
      <c r="G1904">
        <v>10</v>
      </c>
      <c r="H1904">
        <v>36.551039814085371</v>
      </c>
      <c r="I1904">
        <v>2.3609397411346436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Z1904" s="14" t="s">
        <v>17</v>
      </c>
      <c r="AA1904" s="14" t="s">
        <v>17</v>
      </c>
      <c r="AB1904" s="14" t="s">
        <v>17</v>
      </c>
      <c r="AC1904" s="14" t="s">
        <v>17</v>
      </c>
      <c r="AD1904" s="14" t="s">
        <v>17</v>
      </c>
      <c r="AE1904" s="14" t="s">
        <v>17</v>
      </c>
    </row>
    <row r="1905" spans="1:31">
      <c r="A1905" t="s">
        <v>109</v>
      </c>
      <c r="B1905" t="s">
        <v>27</v>
      </c>
      <c r="C1905" s="216">
        <v>38254</v>
      </c>
      <c r="D1905" s="216">
        <v>38518</v>
      </c>
      <c r="E1905">
        <v>2005</v>
      </c>
      <c r="F1905">
        <v>4</v>
      </c>
      <c r="G1905">
        <v>11</v>
      </c>
      <c r="H1905">
        <v>36.893778496890249</v>
      </c>
      <c r="I1905">
        <v>2.4855263233184814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Z1905" s="14" t="s">
        <v>17</v>
      </c>
      <c r="AA1905" s="14" t="s">
        <v>17</v>
      </c>
      <c r="AB1905" s="14" t="s">
        <v>17</v>
      </c>
      <c r="AC1905" s="14" t="s">
        <v>17</v>
      </c>
      <c r="AD1905" s="14" t="s">
        <v>17</v>
      </c>
      <c r="AE1905" s="14" t="s">
        <v>17</v>
      </c>
    </row>
    <row r="1906" spans="1:31">
      <c r="A1906" t="s">
        <v>109</v>
      </c>
      <c r="B1906" t="s">
        <v>27</v>
      </c>
      <c r="C1906" s="216">
        <v>38254</v>
      </c>
      <c r="D1906" s="216">
        <v>38518</v>
      </c>
      <c r="E1906">
        <v>2005</v>
      </c>
      <c r="F1906">
        <v>4</v>
      </c>
      <c r="G1906">
        <v>12</v>
      </c>
      <c r="H1906">
        <v>39.159519481432923</v>
      </c>
      <c r="I1906">
        <v>2.2422864437103271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Z1906" s="14" t="s">
        <v>17</v>
      </c>
      <c r="AA1906" s="14" t="s">
        <v>17</v>
      </c>
      <c r="AB1906" s="14" t="s">
        <v>17</v>
      </c>
      <c r="AC1906" s="14" t="s">
        <v>17</v>
      </c>
      <c r="AD1906" s="14" t="s">
        <v>17</v>
      </c>
      <c r="AE1906" s="14" t="s">
        <v>17</v>
      </c>
    </row>
    <row r="1907" spans="1:31">
      <c r="A1907" t="s">
        <v>109</v>
      </c>
      <c r="B1907" t="s">
        <v>27</v>
      </c>
      <c r="C1907" s="216">
        <v>38254</v>
      </c>
      <c r="D1907" s="216">
        <v>38518</v>
      </c>
      <c r="E1907">
        <v>2005</v>
      </c>
      <c r="F1907">
        <v>4</v>
      </c>
      <c r="G1907">
        <v>13</v>
      </c>
      <c r="H1907">
        <v>43.480170111661586</v>
      </c>
      <c r="I1907">
        <v>2.199934720993042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Z1907" s="14" t="s">
        <v>17</v>
      </c>
      <c r="AA1907" s="14" t="s">
        <v>17</v>
      </c>
      <c r="AB1907" s="14" t="s">
        <v>17</v>
      </c>
      <c r="AC1907" s="14" t="s">
        <v>17</v>
      </c>
      <c r="AD1907" s="14" t="s">
        <v>17</v>
      </c>
      <c r="AE1907" s="14" t="s">
        <v>17</v>
      </c>
    </row>
    <row r="1908" spans="1:31">
      <c r="A1908" t="s">
        <v>109</v>
      </c>
      <c r="B1908" t="s">
        <v>27</v>
      </c>
      <c r="C1908" s="216">
        <v>38254</v>
      </c>
      <c r="D1908" s="216">
        <v>38518</v>
      </c>
      <c r="E1908">
        <v>2005</v>
      </c>
      <c r="F1908">
        <v>4</v>
      </c>
      <c r="G1908">
        <v>14</v>
      </c>
      <c r="H1908">
        <v>29.770929868323169</v>
      </c>
      <c r="I1908">
        <v>2.7088062763214111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4" t="s">
        <v>17</v>
      </c>
      <c r="Y1908" s="14" t="s">
        <v>17</v>
      </c>
      <c r="Z1908" s="14" t="s">
        <v>17</v>
      </c>
      <c r="AA1908" s="14" t="s">
        <v>17</v>
      </c>
      <c r="AB1908" s="14" t="s">
        <v>17</v>
      </c>
      <c r="AC1908" s="14" t="s">
        <v>17</v>
      </c>
      <c r="AD1908" s="14" t="s">
        <v>17</v>
      </c>
      <c r="AE1908" s="14" t="s">
        <v>17</v>
      </c>
    </row>
    <row r="1909" spans="1:31">
      <c r="A1909" t="s">
        <v>109</v>
      </c>
      <c r="B1909" t="s">
        <v>27</v>
      </c>
      <c r="C1909" s="216">
        <v>38639</v>
      </c>
      <c r="D1909" s="216">
        <v>38874</v>
      </c>
      <c r="E1909">
        <v>2006</v>
      </c>
      <c r="F1909">
        <v>1</v>
      </c>
      <c r="G1909">
        <v>1</v>
      </c>
      <c r="H1909">
        <v>38.123480022631938</v>
      </c>
      <c r="I1909">
        <v>1.6739999999999999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0.35686887254901961</v>
      </c>
      <c r="Y1909" s="14">
        <v>98</v>
      </c>
      <c r="Z1909" s="14" t="s">
        <v>17</v>
      </c>
      <c r="AA1909" s="14" t="s">
        <v>17</v>
      </c>
      <c r="AB1909" s="14" t="s">
        <v>17</v>
      </c>
      <c r="AC1909" s="14" t="s">
        <v>17</v>
      </c>
      <c r="AD1909" s="14">
        <f t="shared" ref="AD1909:AD1965" si="6">X1909/Y1909</f>
        <v>3.6415191076430574E-3</v>
      </c>
      <c r="AE1909" s="14" t="s">
        <v>17</v>
      </c>
    </row>
    <row r="1910" spans="1:31">
      <c r="A1910" t="s">
        <v>109</v>
      </c>
      <c r="B1910" t="s">
        <v>27</v>
      </c>
      <c r="C1910" s="216">
        <v>38639</v>
      </c>
      <c r="D1910" s="216">
        <v>38874</v>
      </c>
      <c r="E1910">
        <v>2006</v>
      </c>
      <c r="F1910">
        <v>1</v>
      </c>
      <c r="G1910">
        <v>2</v>
      </c>
      <c r="H1910">
        <v>35.998916318905643</v>
      </c>
      <c r="I1910">
        <v>1.8193999999999999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0.47730718954248363</v>
      </c>
      <c r="Y1910" s="14">
        <v>98</v>
      </c>
      <c r="Z1910" s="14" t="s">
        <v>17</v>
      </c>
      <c r="AA1910" s="14" t="s">
        <v>17</v>
      </c>
      <c r="AB1910" s="14" t="s">
        <v>17</v>
      </c>
      <c r="AC1910" s="14" t="s">
        <v>17</v>
      </c>
      <c r="AD1910" s="14">
        <f t="shared" si="6"/>
        <v>4.8704815259437107E-3</v>
      </c>
      <c r="AE1910" s="14" t="s">
        <v>17</v>
      </c>
    </row>
    <row r="1911" spans="1:31">
      <c r="A1911" t="s">
        <v>109</v>
      </c>
      <c r="B1911" t="s">
        <v>27</v>
      </c>
      <c r="C1911" s="216">
        <v>38639</v>
      </c>
      <c r="D1911" s="216">
        <v>38874</v>
      </c>
      <c r="E1911">
        <v>2006</v>
      </c>
      <c r="F1911">
        <v>1</v>
      </c>
      <c r="G1911">
        <v>3</v>
      </c>
      <c r="H1911">
        <v>33.999538279310279</v>
      </c>
      <c r="I1911">
        <v>1.8665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0.54310924369747893</v>
      </c>
      <c r="Y1911" s="14">
        <v>98</v>
      </c>
      <c r="Z1911" s="14" t="s">
        <v>17</v>
      </c>
      <c r="AA1911" s="14" t="s">
        <v>17</v>
      </c>
      <c r="AB1911" s="14" t="s">
        <v>17</v>
      </c>
      <c r="AC1911" s="14" t="s">
        <v>17</v>
      </c>
      <c r="AD1911" s="14">
        <f t="shared" si="6"/>
        <v>5.5419310581375399E-3</v>
      </c>
      <c r="AE1911" s="14" t="s">
        <v>17</v>
      </c>
    </row>
    <row r="1912" spans="1:31">
      <c r="A1912" t="s">
        <v>109</v>
      </c>
      <c r="B1912" t="s">
        <v>27</v>
      </c>
      <c r="C1912" s="216">
        <v>38639</v>
      </c>
      <c r="D1912" s="216">
        <v>38874</v>
      </c>
      <c r="E1912">
        <v>2006</v>
      </c>
      <c r="F1912">
        <v>1</v>
      </c>
      <c r="G1912">
        <v>4</v>
      </c>
      <c r="H1912" t="s">
        <v>17</v>
      </c>
      <c r="I1912">
        <v>1.7156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0.53757638888888881</v>
      </c>
      <c r="Y1912" s="14">
        <v>98</v>
      </c>
      <c r="Z1912" s="14" t="s">
        <v>17</v>
      </c>
      <c r="AA1912" s="14" t="s">
        <v>17</v>
      </c>
      <c r="AB1912" s="14" t="s">
        <v>17</v>
      </c>
      <c r="AC1912" s="14" t="s">
        <v>17</v>
      </c>
      <c r="AD1912" s="14">
        <f t="shared" si="6"/>
        <v>5.4854733560090697E-3</v>
      </c>
      <c r="AE1912" s="14" t="s">
        <v>17</v>
      </c>
    </row>
    <row r="1913" spans="1:31">
      <c r="A1913" t="s">
        <v>109</v>
      </c>
      <c r="B1913" t="s">
        <v>27</v>
      </c>
      <c r="C1913" s="216">
        <v>38639</v>
      </c>
      <c r="D1913" s="216">
        <v>38874</v>
      </c>
      <c r="E1913">
        <v>2006</v>
      </c>
      <c r="F1913">
        <v>1</v>
      </c>
      <c r="G1913">
        <v>5</v>
      </c>
      <c r="H1913">
        <v>41.561369327476903</v>
      </c>
      <c r="I1913">
        <v>2.1297999999999999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0.61938888888888899</v>
      </c>
      <c r="Y1913" s="14">
        <v>98</v>
      </c>
      <c r="Z1913" s="14" t="s">
        <v>17</v>
      </c>
      <c r="AA1913" s="14" t="s">
        <v>17</v>
      </c>
      <c r="AB1913" s="14" t="s">
        <v>17</v>
      </c>
      <c r="AC1913" s="14" t="s">
        <v>17</v>
      </c>
      <c r="AD1913" s="14">
        <f t="shared" si="6"/>
        <v>6.3202947845805001E-3</v>
      </c>
      <c r="AE1913" s="14" t="s">
        <v>17</v>
      </c>
    </row>
    <row r="1914" spans="1:31">
      <c r="A1914" t="s">
        <v>109</v>
      </c>
      <c r="B1914" t="s">
        <v>27</v>
      </c>
      <c r="C1914" s="216">
        <v>38639</v>
      </c>
      <c r="D1914" s="216">
        <v>38874</v>
      </c>
      <c r="E1914">
        <v>2006</v>
      </c>
      <c r="F1914">
        <v>1</v>
      </c>
      <c r="G1914">
        <v>6</v>
      </c>
      <c r="H1914">
        <v>44.841017177972553</v>
      </c>
      <c r="I1914">
        <v>2.1478999999999999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0.4232777777777777</v>
      </c>
      <c r="Y1914" s="14">
        <v>98</v>
      </c>
      <c r="Z1914" s="14" t="s">
        <v>17</v>
      </c>
      <c r="AA1914" s="14" t="s">
        <v>17</v>
      </c>
      <c r="AB1914" s="14" t="s">
        <v>17</v>
      </c>
      <c r="AC1914" s="14" t="s">
        <v>17</v>
      </c>
      <c r="AD1914" s="14">
        <f t="shared" si="6"/>
        <v>4.3191609977324252E-3</v>
      </c>
      <c r="AE1914" s="14" t="s">
        <v>17</v>
      </c>
    </row>
    <row r="1915" spans="1:31">
      <c r="A1915" t="s">
        <v>109</v>
      </c>
      <c r="B1915" t="s">
        <v>27</v>
      </c>
      <c r="C1915" s="216">
        <v>38639</v>
      </c>
      <c r="D1915" s="216">
        <v>38874</v>
      </c>
      <c r="E1915">
        <v>2006</v>
      </c>
      <c r="F1915">
        <v>1</v>
      </c>
      <c r="G1915">
        <v>7</v>
      </c>
      <c r="H1915">
        <v>37.943847682350615</v>
      </c>
      <c r="I1915">
        <v>2.4542999999999999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20">
        <v>0.52594771241830074</v>
      </c>
      <c r="Y1915" s="14">
        <v>98</v>
      </c>
      <c r="Z1915" s="14" t="s">
        <v>17</v>
      </c>
      <c r="AA1915" s="14" t="s">
        <v>17</v>
      </c>
      <c r="AB1915" s="14" t="s">
        <v>17</v>
      </c>
      <c r="AC1915" s="14" t="s">
        <v>17</v>
      </c>
      <c r="AD1915" s="14">
        <f t="shared" si="6"/>
        <v>5.3668133920234768E-3</v>
      </c>
      <c r="AE1915" s="14" t="s">
        <v>17</v>
      </c>
    </row>
    <row r="1916" spans="1:31">
      <c r="A1916" t="s">
        <v>109</v>
      </c>
      <c r="B1916" t="s">
        <v>27</v>
      </c>
      <c r="C1916" s="216">
        <v>38639</v>
      </c>
      <c r="D1916" s="216">
        <v>38874</v>
      </c>
      <c r="E1916">
        <v>2006</v>
      </c>
      <c r="F1916">
        <v>1</v>
      </c>
      <c r="G1916">
        <v>8</v>
      </c>
      <c r="H1916">
        <v>45.16929024806403</v>
      </c>
      <c r="I1916">
        <v>2.1903999999999999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Z1916" s="14" t="s">
        <v>17</v>
      </c>
      <c r="AA1916" s="14" t="s">
        <v>17</v>
      </c>
      <c r="AB1916" s="14" t="s">
        <v>17</v>
      </c>
      <c r="AC1916" s="14" t="s">
        <v>17</v>
      </c>
      <c r="AD1916" s="14" t="s">
        <v>17</v>
      </c>
      <c r="AE1916" s="14" t="s">
        <v>17</v>
      </c>
    </row>
    <row r="1917" spans="1:31">
      <c r="A1917" t="s">
        <v>109</v>
      </c>
      <c r="B1917" t="s">
        <v>27</v>
      </c>
      <c r="C1917" s="216">
        <v>38639</v>
      </c>
      <c r="D1917" s="216">
        <v>38874</v>
      </c>
      <c r="E1917">
        <v>2006</v>
      </c>
      <c r="F1917">
        <v>1</v>
      </c>
      <c r="G1917">
        <v>9</v>
      </c>
      <c r="H1917">
        <v>44.181472997179874</v>
      </c>
      <c r="I1917">
        <v>1.9706999999999999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Z1917" s="14" t="s">
        <v>17</v>
      </c>
      <c r="AA1917" s="14" t="s">
        <v>17</v>
      </c>
      <c r="AB1917" s="14" t="s">
        <v>17</v>
      </c>
      <c r="AC1917" s="14" t="s">
        <v>17</v>
      </c>
      <c r="AD1917" s="14" t="s">
        <v>17</v>
      </c>
      <c r="AE1917" s="14" t="s">
        <v>17</v>
      </c>
    </row>
    <row r="1918" spans="1:31">
      <c r="A1918" t="s">
        <v>109</v>
      </c>
      <c r="B1918" t="s">
        <v>27</v>
      </c>
      <c r="C1918" s="216">
        <v>38639</v>
      </c>
      <c r="D1918" s="216">
        <v>38874</v>
      </c>
      <c r="E1918">
        <v>2006</v>
      </c>
      <c r="F1918">
        <v>1</v>
      </c>
      <c r="G1918">
        <v>10</v>
      </c>
      <c r="H1918">
        <v>41.63714511536584</v>
      </c>
      <c r="I1918">
        <v>1.7862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Z1918" s="14" t="s">
        <v>17</v>
      </c>
      <c r="AA1918" s="14" t="s">
        <v>17</v>
      </c>
      <c r="AB1918" s="14" t="s">
        <v>17</v>
      </c>
      <c r="AC1918" s="14" t="s">
        <v>17</v>
      </c>
      <c r="AD1918" s="14" t="s">
        <v>17</v>
      </c>
      <c r="AE1918" s="14" t="s">
        <v>17</v>
      </c>
    </row>
    <row r="1919" spans="1:31">
      <c r="A1919" t="s">
        <v>109</v>
      </c>
      <c r="B1919" t="s">
        <v>27</v>
      </c>
      <c r="C1919" s="216">
        <v>38639</v>
      </c>
      <c r="D1919" s="216">
        <v>38874</v>
      </c>
      <c r="E1919">
        <v>2006</v>
      </c>
      <c r="F1919">
        <v>1</v>
      </c>
      <c r="G1919">
        <v>11</v>
      </c>
      <c r="H1919">
        <v>18.189868835975609</v>
      </c>
      <c r="I1919">
        <v>2.5004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Z1919" s="14" t="s">
        <v>17</v>
      </c>
      <c r="AA1919" s="14" t="s">
        <v>17</v>
      </c>
      <c r="AB1919" s="14" t="s">
        <v>17</v>
      </c>
      <c r="AC1919" s="14" t="s">
        <v>17</v>
      </c>
      <c r="AD1919" s="14" t="s">
        <v>17</v>
      </c>
      <c r="AE1919" s="14" t="s">
        <v>17</v>
      </c>
    </row>
    <row r="1920" spans="1:31">
      <c r="A1920" t="s">
        <v>109</v>
      </c>
      <c r="B1920" t="s">
        <v>27</v>
      </c>
      <c r="C1920" s="216">
        <v>38639</v>
      </c>
      <c r="D1920" s="216">
        <v>38874</v>
      </c>
      <c r="E1920">
        <v>2006</v>
      </c>
      <c r="F1920">
        <v>1</v>
      </c>
      <c r="G1920">
        <v>12</v>
      </c>
      <c r="H1920">
        <v>44.806251011600608</v>
      </c>
      <c r="I1920">
        <v>2.1198000000000001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Z1920" s="14" t="s">
        <v>17</v>
      </c>
      <c r="AA1920" s="14" t="s">
        <v>17</v>
      </c>
      <c r="AB1920" s="14" t="s">
        <v>17</v>
      </c>
      <c r="AC1920" s="14" t="s">
        <v>17</v>
      </c>
      <c r="AD1920" s="14" t="s">
        <v>17</v>
      </c>
      <c r="AE1920" s="14" t="s">
        <v>17</v>
      </c>
    </row>
    <row r="1921" spans="1:31">
      <c r="A1921" t="s">
        <v>109</v>
      </c>
      <c r="B1921" t="s">
        <v>27</v>
      </c>
      <c r="C1921" s="216">
        <v>38639</v>
      </c>
      <c r="D1921" s="216">
        <v>38874</v>
      </c>
      <c r="E1921">
        <v>2006</v>
      </c>
      <c r="F1921">
        <v>1</v>
      </c>
      <c r="G1921">
        <v>13</v>
      </c>
      <c r="H1921">
        <v>18.901220797317073</v>
      </c>
      <c r="I1921">
        <v>3.0228000000000002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Z1921" s="14" t="s">
        <v>17</v>
      </c>
      <c r="AA1921" s="14" t="s">
        <v>17</v>
      </c>
      <c r="AB1921" s="14" t="s">
        <v>17</v>
      </c>
      <c r="AC1921" s="14" t="s">
        <v>17</v>
      </c>
      <c r="AD1921" s="14" t="s">
        <v>17</v>
      </c>
      <c r="AE1921" s="14" t="s">
        <v>17</v>
      </c>
    </row>
    <row r="1922" spans="1:31">
      <c r="A1922" t="s">
        <v>109</v>
      </c>
      <c r="B1922" t="s">
        <v>27</v>
      </c>
      <c r="C1922" s="216">
        <v>38639</v>
      </c>
      <c r="D1922" s="216">
        <v>38874</v>
      </c>
      <c r="E1922">
        <v>2006</v>
      </c>
      <c r="F1922">
        <v>1</v>
      </c>
      <c r="G1922">
        <v>14</v>
      </c>
      <c r="H1922">
        <v>34.631154199359756</v>
      </c>
      <c r="I1922">
        <v>1.9045000000000001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4" t="s">
        <v>17</v>
      </c>
      <c r="Y1922" s="14" t="s">
        <v>17</v>
      </c>
      <c r="Z1922" s="14" t="s">
        <v>17</v>
      </c>
      <c r="AA1922" s="14" t="s">
        <v>17</v>
      </c>
      <c r="AB1922" s="14" t="s">
        <v>17</v>
      </c>
      <c r="AC1922" s="14" t="s">
        <v>17</v>
      </c>
      <c r="AD1922" s="14" t="s">
        <v>17</v>
      </c>
      <c r="AE1922" s="14" t="s">
        <v>17</v>
      </c>
    </row>
    <row r="1923" spans="1:31">
      <c r="A1923" t="s">
        <v>109</v>
      </c>
      <c r="B1923" t="s">
        <v>27</v>
      </c>
      <c r="C1923" s="216">
        <v>38639</v>
      </c>
      <c r="D1923" s="216">
        <v>38874</v>
      </c>
      <c r="E1923">
        <v>2006</v>
      </c>
      <c r="F1923">
        <v>2</v>
      </c>
      <c r="G1923">
        <v>1</v>
      </c>
      <c r="H1923">
        <v>37.182363622201095</v>
      </c>
      <c r="I1923">
        <v>1.6013999999999999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0.61306349206349198</v>
      </c>
      <c r="Y1923" s="14">
        <v>98</v>
      </c>
      <c r="Z1923" s="14" t="s">
        <v>17</v>
      </c>
      <c r="AA1923" s="14" t="s">
        <v>17</v>
      </c>
      <c r="AB1923" s="14" t="s">
        <v>17</v>
      </c>
      <c r="AC1923" s="14" t="s">
        <v>17</v>
      </c>
      <c r="AD1923" s="14">
        <f t="shared" si="6"/>
        <v>6.2557499190152238E-3</v>
      </c>
      <c r="AE1923" s="14" t="s">
        <v>17</v>
      </c>
    </row>
    <row r="1924" spans="1:31">
      <c r="A1924" t="s">
        <v>109</v>
      </c>
      <c r="B1924" t="s">
        <v>27</v>
      </c>
      <c r="C1924" s="216">
        <v>38639</v>
      </c>
      <c r="D1924" s="216">
        <v>38874</v>
      </c>
      <c r="E1924">
        <v>2006</v>
      </c>
      <c r="F1924">
        <v>2</v>
      </c>
      <c r="G1924">
        <v>2</v>
      </c>
      <c r="H1924">
        <v>32.930979737105439</v>
      </c>
      <c r="I1924">
        <v>1.5684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0.48486764705882351</v>
      </c>
      <c r="Y1924" s="14">
        <v>98</v>
      </c>
      <c r="Z1924" s="14" t="s">
        <v>17</v>
      </c>
      <c r="AA1924" s="14" t="s">
        <v>17</v>
      </c>
      <c r="AB1924" s="14" t="s">
        <v>17</v>
      </c>
      <c r="AC1924" s="14" t="s">
        <v>17</v>
      </c>
      <c r="AD1924" s="14">
        <f t="shared" si="6"/>
        <v>4.9476290516206481E-3</v>
      </c>
      <c r="AE1924" s="14" t="s">
        <v>17</v>
      </c>
    </row>
    <row r="1925" spans="1:31">
      <c r="A1925" t="s">
        <v>109</v>
      </c>
      <c r="B1925" t="s">
        <v>27</v>
      </c>
      <c r="C1925" s="216">
        <v>38639</v>
      </c>
      <c r="D1925" s="216">
        <v>38874</v>
      </c>
      <c r="E1925">
        <v>2006</v>
      </c>
      <c r="F1925">
        <v>2</v>
      </c>
      <c r="G1925">
        <v>3</v>
      </c>
      <c r="H1925">
        <v>41.367955817876449</v>
      </c>
      <c r="I1925">
        <v>1.7565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0.66612637362637361</v>
      </c>
      <c r="Y1925" s="14">
        <v>98</v>
      </c>
      <c r="Z1925" s="14" t="s">
        <v>17</v>
      </c>
      <c r="AA1925" s="14" t="s">
        <v>17</v>
      </c>
      <c r="AB1925" s="14" t="s">
        <v>17</v>
      </c>
      <c r="AC1925" s="14" t="s">
        <v>17</v>
      </c>
      <c r="AD1925" s="14">
        <f t="shared" si="6"/>
        <v>6.7972078941466695E-3</v>
      </c>
      <c r="AE1925" s="14" t="s">
        <v>17</v>
      </c>
    </row>
    <row r="1926" spans="1:31">
      <c r="A1926" t="s">
        <v>109</v>
      </c>
      <c r="B1926" t="s">
        <v>27</v>
      </c>
      <c r="C1926" s="216">
        <v>38639</v>
      </c>
      <c r="D1926" s="216">
        <v>38874</v>
      </c>
      <c r="E1926">
        <v>2006</v>
      </c>
      <c r="F1926">
        <v>2</v>
      </c>
      <c r="G1926">
        <v>4</v>
      </c>
      <c r="H1926">
        <v>48.077926307187454</v>
      </c>
      <c r="I1926">
        <v>1.8466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0.6956924019607843</v>
      </c>
      <c r="Y1926" s="14">
        <v>98</v>
      </c>
      <c r="Z1926" s="14" t="s">
        <v>17</v>
      </c>
      <c r="AA1926" s="14" t="s">
        <v>17</v>
      </c>
      <c r="AB1926" s="14" t="s">
        <v>17</v>
      </c>
      <c r="AC1926" s="14" t="s">
        <v>17</v>
      </c>
      <c r="AD1926" s="14">
        <f t="shared" si="6"/>
        <v>7.0989020608243298E-3</v>
      </c>
      <c r="AE1926" s="14" t="s">
        <v>17</v>
      </c>
    </row>
    <row r="1927" spans="1:31">
      <c r="A1927" t="s">
        <v>109</v>
      </c>
      <c r="B1927" t="s">
        <v>27</v>
      </c>
      <c r="C1927" s="216">
        <v>38639</v>
      </c>
      <c r="D1927" s="216">
        <v>38874</v>
      </c>
      <c r="E1927">
        <v>2006</v>
      </c>
      <c r="F1927">
        <v>2</v>
      </c>
      <c r="G1927">
        <v>5</v>
      </c>
      <c r="H1927">
        <v>38.441321325512085</v>
      </c>
      <c r="I1927">
        <v>1.8931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0.42265756302521007</v>
      </c>
      <c r="Y1927" s="14">
        <v>98</v>
      </c>
      <c r="Z1927" s="14" t="s">
        <v>17</v>
      </c>
      <c r="AA1927" s="14" t="s">
        <v>17</v>
      </c>
      <c r="AB1927" s="14" t="s">
        <v>17</v>
      </c>
      <c r="AC1927" s="14" t="s">
        <v>17</v>
      </c>
      <c r="AD1927" s="14">
        <f t="shared" si="6"/>
        <v>4.3128322757674496E-3</v>
      </c>
      <c r="AE1927" s="14" t="s">
        <v>17</v>
      </c>
    </row>
    <row r="1928" spans="1:31">
      <c r="A1928" t="s">
        <v>109</v>
      </c>
      <c r="B1928" t="s">
        <v>27</v>
      </c>
      <c r="C1928" s="216">
        <v>38639</v>
      </c>
      <c r="D1928" s="216">
        <v>38874</v>
      </c>
      <c r="E1928">
        <v>2006</v>
      </c>
      <c r="F1928">
        <v>2</v>
      </c>
      <c r="G1928">
        <v>6</v>
      </c>
      <c r="H1928">
        <v>36.733162241047623</v>
      </c>
      <c r="I1928">
        <v>2.3666999999999998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0.50213598901098899</v>
      </c>
      <c r="Y1928" s="14">
        <v>98</v>
      </c>
      <c r="Z1928" s="14" t="s">
        <v>17</v>
      </c>
      <c r="AA1928" s="14" t="s">
        <v>17</v>
      </c>
      <c r="AB1928" s="14" t="s">
        <v>17</v>
      </c>
      <c r="AC1928" s="14" t="s">
        <v>17</v>
      </c>
      <c r="AD1928" s="14">
        <f t="shared" si="6"/>
        <v>5.1238366225611126E-3</v>
      </c>
      <c r="AE1928" s="14" t="s">
        <v>17</v>
      </c>
    </row>
    <row r="1929" spans="1:31">
      <c r="A1929" t="s">
        <v>109</v>
      </c>
      <c r="B1929" t="s">
        <v>27</v>
      </c>
      <c r="C1929" s="216">
        <v>38639</v>
      </c>
      <c r="D1929" s="216">
        <v>38874</v>
      </c>
      <c r="E1929">
        <v>2006</v>
      </c>
      <c r="F1929">
        <v>2</v>
      </c>
      <c r="G1929">
        <v>7</v>
      </c>
      <c r="H1929">
        <v>41.874095803562469</v>
      </c>
      <c r="I1929">
        <v>2.5872000000000002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20">
        <v>0.54096825396825399</v>
      </c>
      <c r="Y1929" s="14">
        <v>98</v>
      </c>
      <c r="Z1929" s="14" t="s">
        <v>17</v>
      </c>
      <c r="AA1929" s="14" t="s">
        <v>17</v>
      </c>
      <c r="AB1929" s="14" t="s">
        <v>17</v>
      </c>
      <c r="AC1929" s="14" t="s">
        <v>17</v>
      </c>
      <c r="AD1929" s="14">
        <f t="shared" si="6"/>
        <v>5.5200842241658566E-3</v>
      </c>
      <c r="AE1929" s="14" t="s">
        <v>17</v>
      </c>
    </row>
    <row r="1930" spans="1:31">
      <c r="A1930" t="s">
        <v>109</v>
      </c>
      <c r="B1930" t="s">
        <v>27</v>
      </c>
      <c r="C1930" s="216">
        <v>38639</v>
      </c>
      <c r="D1930" s="216">
        <v>38874</v>
      </c>
      <c r="E1930">
        <v>2006</v>
      </c>
      <c r="F1930">
        <v>2</v>
      </c>
      <c r="G1930">
        <v>8</v>
      </c>
      <c r="H1930">
        <v>49.188886584817077</v>
      </c>
      <c r="I1930">
        <v>1.9334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Z1930" s="14" t="s">
        <v>17</v>
      </c>
      <c r="AA1930" s="14" t="s">
        <v>17</v>
      </c>
      <c r="AB1930" s="14" t="s">
        <v>17</v>
      </c>
      <c r="AC1930" s="14" t="s">
        <v>17</v>
      </c>
      <c r="AD1930" s="14" t="s">
        <v>17</v>
      </c>
      <c r="AE1930" s="14" t="s">
        <v>17</v>
      </c>
    </row>
    <row r="1931" spans="1:31">
      <c r="A1931" t="s">
        <v>109</v>
      </c>
      <c r="B1931" t="s">
        <v>27</v>
      </c>
      <c r="C1931" s="216">
        <v>38639</v>
      </c>
      <c r="D1931" s="216">
        <v>38874</v>
      </c>
      <c r="E1931">
        <v>2006</v>
      </c>
      <c r="F1931">
        <v>2</v>
      </c>
      <c r="G1931">
        <v>9</v>
      </c>
      <c r="H1931">
        <v>42.7233470125</v>
      </c>
      <c r="I1931">
        <v>1.8033999999999999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Z1931" s="14" t="s">
        <v>17</v>
      </c>
      <c r="AA1931" s="14" t="s">
        <v>17</v>
      </c>
      <c r="AB1931" s="14" t="s">
        <v>17</v>
      </c>
      <c r="AC1931" s="14" t="s">
        <v>17</v>
      </c>
      <c r="AD1931" s="14" t="s">
        <v>17</v>
      </c>
      <c r="AE1931" s="14" t="s">
        <v>17</v>
      </c>
    </row>
    <row r="1932" spans="1:31">
      <c r="A1932" t="s">
        <v>109</v>
      </c>
      <c r="B1932" t="s">
        <v>27</v>
      </c>
      <c r="C1932" s="216">
        <v>38639</v>
      </c>
      <c r="D1932" s="216">
        <v>38874</v>
      </c>
      <c r="E1932">
        <v>2006</v>
      </c>
      <c r="F1932">
        <v>2</v>
      </c>
      <c r="G1932">
        <v>10</v>
      </c>
      <c r="H1932">
        <v>37.26148323512195</v>
      </c>
      <c r="I1932">
        <v>1.833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Z1932" s="14" t="s">
        <v>17</v>
      </c>
      <c r="AA1932" s="14" t="s">
        <v>17</v>
      </c>
      <c r="AB1932" s="14" t="s">
        <v>17</v>
      </c>
      <c r="AC1932" s="14" t="s">
        <v>17</v>
      </c>
      <c r="AD1932" s="14" t="s">
        <v>17</v>
      </c>
      <c r="AE1932" s="14" t="s">
        <v>17</v>
      </c>
    </row>
    <row r="1933" spans="1:31">
      <c r="A1933" t="s">
        <v>109</v>
      </c>
      <c r="B1933" t="s">
        <v>27</v>
      </c>
      <c r="C1933" s="216">
        <v>38639</v>
      </c>
      <c r="D1933" s="216">
        <v>38874</v>
      </c>
      <c r="E1933">
        <v>2006</v>
      </c>
      <c r="F1933">
        <v>2</v>
      </c>
      <c r="G1933">
        <v>11</v>
      </c>
      <c r="H1933">
        <v>35.725230466615855</v>
      </c>
      <c r="I1933">
        <v>2.42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Z1933" s="14" t="s">
        <v>17</v>
      </c>
      <c r="AA1933" s="14" t="s">
        <v>17</v>
      </c>
      <c r="AB1933" s="14" t="s">
        <v>17</v>
      </c>
      <c r="AC1933" s="14" t="s">
        <v>17</v>
      </c>
      <c r="AD1933" s="14" t="s">
        <v>17</v>
      </c>
      <c r="AE1933" s="14" t="s">
        <v>17</v>
      </c>
    </row>
    <row r="1934" spans="1:31">
      <c r="A1934" t="s">
        <v>109</v>
      </c>
      <c r="B1934" t="s">
        <v>27</v>
      </c>
      <c r="C1934" s="216">
        <v>38639</v>
      </c>
      <c r="D1934" s="216">
        <v>38874</v>
      </c>
      <c r="E1934">
        <v>2006</v>
      </c>
      <c r="F1934">
        <v>2</v>
      </c>
      <c r="G1934">
        <v>12</v>
      </c>
      <c r="H1934">
        <v>43.536828278658533</v>
      </c>
      <c r="I1934">
        <v>2.0891999999999999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Z1934" s="14" t="s">
        <v>17</v>
      </c>
      <c r="AA1934" s="14" t="s">
        <v>17</v>
      </c>
      <c r="AB1934" s="14" t="s">
        <v>17</v>
      </c>
      <c r="AC1934" s="14" t="s">
        <v>17</v>
      </c>
      <c r="AD1934" s="14" t="s">
        <v>17</v>
      </c>
      <c r="AE1934" s="14" t="s">
        <v>17</v>
      </c>
    </row>
    <row r="1935" spans="1:31">
      <c r="A1935" t="s">
        <v>109</v>
      </c>
      <c r="B1935" t="s">
        <v>27</v>
      </c>
      <c r="C1935" s="216">
        <v>38639</v>
      </c>
      <c r="D1935" s="216">
        <v>38874</v>
      </c>
      <c r="E1935">
        <v>2006</v>
      </c>
      <c r="F1935">
        <v>2</v>
      </c>
      <c r="G1935">
        <v>13</v>
      </c>
      <c r="H1935">
        <v>37.622064699664634</v>
      </c>
      <c r="I1935">
        <v>2.6421000000000001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Z1935" s="14" t="s">
        <v>17</v>
      </c>
      <c r="AA1935" s="14" t="s">
        <v>17</v>
      </c>
      <c r="AB1935" s="14" t="s">
        <v>17</v>
      </c>
      <c r="AC1935" s="14" t="s">
        <v>17</v>
      </c>
      <c r="AD1935" s="14" t="s">
        <v>17</v>
      </c>
      <c r="AE1935" s="14" t="s">
        <v>17</v>
      </c>
    </row>
    <row r="1936" spans="1:31">
      <c r="A1936" t="s">
        <v>109</v>
      </c>
      <c r="B1936" t="s">
        <v>27</v>
      </c>
      <c r="C1936" s="216">
        <v>38639</v>
      </c>
      <c r="D1936" s="216">
        <v>38874</v>
      </c>
      <c r="E1936">
        <v>2006</v>
      </c>
      <c r="F1936">
        <v>2</v>
      </c>
      <c r="G1936">
        <v>14</v>
      </c>
      <c r="H1936">
        <v>34.490887572256106</v>
      </c>
      <c r="I1936">
        <v>2.0448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4" t="s">
        <v>17</v>
      </c>
      <c r="Y1936" s="14" t="s">
        <v>17</v>
      </c>
      <c r="Z1936" s="14" t="s">
        <v>17</v>
      </c>
      <c r="AA1936" s="14" t="s">
        <v>17</v>
      </c>
      <c r="AB1936" s="14" t="s">
        <v>17</v>
      </c>
      <c r="AC1936" s="14" t="s">
        <v>17</v>
      </c>
      <c r="AD1936" s="14" t="s">
        <v>17</v>
      </c>
      <c r="AE1936" s="14" t="s">
        <v>17</v>
      </c>
    </row>
    <row r="1937" spans="1:31">
      <c r="A1937" t="s">
        <v>109</v>
      </c>
      <c r="B1937" t="s">
        <v>27</v>
      </c>
      <c r="C1937" s="216">
        <v>38639</v>
      </c>
      <c r="D1937" s="216">
        <v>38874</v>
      </c>
      <c r="E1937">
        <v>2006</v>
      </c>
      <c r="F1937">
        <v>3</v>
      </c>
      <c r="G1937">
        <v>1</v>
      </c>
      <c r="H1937">
        <v>44.089075680955169</v>
      </c>
      <c r="I1937">
        <v>1.5974999999999999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0.48328869047619044</v>
      </c>
      <c r="Y1937" s="14">
        <v>98</v>
      </c>
      <c r="Z1937" s="14" t="s">
        <v>17</v>
      </c>
      <c r="AA1937" s="14" t="s">
        <v>17</v>
      </c>
      <c r="AB1937" s="14" t="s">
        <v>17</v>
      </c>
      <c r="AC1937" s="14" t="s">
        <v>17</v>
      </c>
      <c r="AD1937" s="14">
        <f t="shared" si="6"/>
        <v>4.9315172497570456E-3</v>
      </c>
      <c r="AE1937" s="14" t="s">
        <v>17</v>
      </c>
    </row>
    <row r="1938" spans="1:31">
      <c r="A1938" t="s">
        <v>109</v>
      </c>
      <c r="B1938" t="s">
        <v>27</v>
      </c>
      <c r="C1938" s="216">
        <v>38639</v>
      </c>
      <c r="D1938" s="216">
        <v>38874</v>
      </c>
      <c r="E1938">
        <v>2006</v>
      </c>
      <c r="F1938">
        <v>3</v>
      </c>
      <c r="G1938">
        <v>2</v>
      </c>
      <c r="H1938">
        <v>32.150148302062036</v>
      </c>
      <c r="I1938">
        <v>1.6651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0.44398412698412693</v>
      </c>
      <c r="Y1938" s="14">
        <v>98</v>
      </c>
      <c r="Z1938" s="14" t="s">
        <v>17</v>
      </c>
      <c r="AA1938" s="14" t="s">
        <v>17</v>
      </c>
      <c r="AB1938" s="14" t="s">
        <v>17</v>
      </c>
      <c r="AC1938" s="14" t="s">
        <v>17</v>
      </c>
      <c r="AD1938" s="14">
        <f t="shared" si="6"/>
        <v>4.5304502753482339E-3</v>
      </c>
      <c r="AE1938" s="14" t="s">
        <v>17</v>
      </c>
    </row>
    <row r="1939" spans="1:31">
      <c r="A1939" t="s">
        <v>109</v>
      </c>
      <c r="B1939" t="s">
        <v>27</v>
      </c>
      <c r="C1939" s="216">
        <v>38639</v>
      </c>
      <c r="D1939" s="216">
        <v>38874</v>
      </c>
      <c r="E1939">
        <v>2006</v>
      </c>
      <c r="F1939">
        <v>3</v>
      </c>
      <c r="G1939">
        <v>3</v>
      </c>
      <c r="H1939">
        <v>33.926634626490156</v>
      </c>
      <c r="I1939">
        <v>1.8037000000000001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0.68698511904761894</v>
      </c>
      <c r="Y1939" s="14">
        <v>98</v>
      </c>
      <c r="Z1939" s="14" t="s">
        <v>17</v>
      </c>
      <c r="AA1939" s="14" t="s">
        <v>17</v>
      </c>
      <c r="AB1939" s="14" t="s">
        <v>17</v>
      </c>
      <c r="AC1939" s="14" t="s">
        <v>17</v>
      </c>
      <c r="AD1939" s="14">
        <f t="shared" si="6"/>
        <v>7.0100522351797855E-3</v>
      </c>
      <c r="AE1939" s="14" t="s">
        <v>17</v>
      </c>
    </row>
    <row r="1940" spans="1:31">
      <c r="A1940" t="s">
        <v>109</v>
      </c>
      <c r="B1940" t="s">
        <v>27</v>
      </c>
      <c r="C1940" s="216">
        <v>38639</v>
      </c>
      <c r="D1940" s="216">
        <v>38874</v>
      </c>
      <c r="E1940">
        <v>2006</v>
      </c>
      <c r="F1940">
        <v>3</v>
      </c>
      <c r="G1940">
        <v>4</v>
      </c>
      <c r="H1940">
        <v>41.455533218933702</v>
      </c>
      <c r="I1940">
        <v>1.7673000000000001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0.5972777777777778</v>
      </c>
      <c r="Y1940" s="14">
        <v>98</v>
      </c>
      <c r="Z1940" s="14" t="s">
        <v>17</v>
      </c>
      <c r="AA1940" s="14" t="s">
        <v>17</v>
      </c>
      <c r="AB1940" s="14" t="s">
        <v>17</v>
      </c>
      <c r="AC1940" s="14" t="s">
        <v>17</v>
      </c>
      <c r="AD1940" s="14">
        <f t="shared" si="6"/>
        <v>6.0946712018140588E-3</v>
      </c>
      <c r="AE1940" s="14" t="s">
        <v>17</v>
      </c>
    </row>
    <row r="1941" spans="1:31">
      <c r="A1941" t="s">
        <v>109</v>
      </c>
      <c r="B1941" t="s">
        <v>27</v>
      </c>
      <c r="C1941" s="216">
        <v>38639</v>
      </c>
      <c r="D1941" s="216">
        <v>38874</v>
      </c>
      <c r="E1941">
        <v>2006</v>
      </c>
      <c r="F1941">
        <v>3</v>
      </c>
      <c r="G1941">
        <v>5</v>
      </c>
      <c r="H1941">
        <v>22.055692733690396</v>
      </c>
      <c r="I1941">
        <v>1.9869000000000001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0.6611004273504274</v>
      </c>
      <c r="Y1941" s="14">
        <v>98</v>
      </c>
      <c r="Z1941" s="14" t="s">
        <v>17</v>
      </c>
      <c r="AA1941" s="14" t="s">
        <v>17</v>
      </c>
      <c r="AB1941" s="14" t="s">
        <v>17</v>
      </c>
      <c r="AC1941" s="14" t="s">
        <v>17</v>
      </c>
      <c r="AD1941" s="14">
        <f t="shared" si="6"/>
        <v>6.7459227280655858E-3</v>
      </c>
      <c r="AE1941" s="14" t="s">
        <v>17</v>
      </c>
    </row>
    <row r="1942" spans="1:31">
      <c r="A1942" t="s">
        <v>109</v>
      </c>
      <c r="B1942" t="s">
        <v>27</v>
      </c>
      <c r="C1942" s="216">
        <v>38639</v>
      </c>
      <c r="D1942" s="216">
        <v>38874</v>
      </c>
      <c r="E1942">
        <v>2006</v>
      </c>
      <c r="F1942">
        <v>3</v>
      </c>
      <c r="G1942">
        <v>6</v>
      </c>
      <c r="H1942">
        <v>49.444576680623115</v>
      </c>
      <c r="I1942">
        <v>2.0348999999999999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0.6046588827838828</v>
      </c>
      <c r="Y1942" s="14">
        <v>98</v>
      </c>
      <c r="Z1942" s="14" t="s">
        <v>17</v>
      </c>
      <c r="AA1942" s="14" t="s">
        <v>17</v>
      </c>
      <c r="AB1942" s="14" t="s">
        <v>17</v>
      </c>
      <c r="AC1942" s="14" t="s">
        <v>17</v>
      </c>
      <c r="AD1942" s="14">
        <f t="shared" si="6"/>
        <v>6.1699885998355384E-3</v>
      </c>
      <c r="AE1942" s="14" t="s">
        <v>17</v>
      </c>
    </row>
    <row r="1943" spans="1:31">
      <c r="A1943" t="s">
        <v>109</v>
      </c>
      <c r="B1943" t="s">
        <v>27</v>
      </c>
      <c r="C1943" s="216">
        <v>38639</v>
      </c>
      <c r="D1943" s="216">
        <v>38874</v>
      </c>
      <c r="E1943">
        <v>2006</v>
      </c>
      <c r="F1943">
        <v>3</v>
      </c>
      <c r="G1943">
        <v>7</v>
      </c>
      <c r="H1943">
        <v>41.369294478124552</v>
      </c>
      <c r="I1943">
        <v>2.7035999999999998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20">
        <v>0.6528211233211233</v>
      </c>
      <c r="Y1943" s="14">
        <v>98</v>
      </c>
      <c r="Z1943" s="14" t="s">
        <v>17</v>
      </c>
      <c r="AA1943" s="14" t="s">
        <v>17</v>
      </c>
      <c r="AB1943" s="14" t="s">
        <v>17</v>
      </c>
      <c r="AC1943" s="14" t="s">
        <v>17</v>
      </c>
      <c r="AD1943" s="14">
        <f t="shared" si="6"/>
        <v>6.6614400338890134E-3</v>
      </c>
      <c r="AE1943" s="14" t="s">
        <v>17</v>
      </c>
    </row>
    <row r="1944" spans="1:31">
      <c r="A1944" t="s">
        <v>109</v>
      </c>
      <c r="B1944" t="s">
        <v>27</v>
      </c>
      <c r="C1944" s="216">
        <v>38639</v>
      </c>
      <c r="D1944" s="216">
        <v>38874</v>
      </c>
      <c r="E1944">
        <v>2006</v>
      </c>
      <c r="F1944">
        <v>3</v>
      </c>
      <c r="G1944">
        <v>8</v>
      </c>
      <c r="H1944">
        <v>56.13450275057928</v>
      </c>
      <c r="I1944">
        <v>1.9950000000000001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Z1944" s="14" t="s">
        <v>17</v>
      </c>
      <c r="AA1944" s="14" t="s">
        <v>17</v>
      </c>
      <c r="AB1944" s="14" t="s">
        <v>17</v>
      </c>
      <c r="AC1944" s="14" t="s">
        <v>17</v>
      </c>
      <c r="AD1944" s="14" t="s">
        <v>17</v>
      </c>
      <c r="AE1944" s="14" t="s">
        <v>17</v>
      </c>
    </row>
    <row r="1945" spans="1:31">
      <c r="A1945" t="s">
        <v>109</v>
      </c>
      <c r="B1945" t="s">
        <v>27</v>
      </c>
      <c r="C1945" s="216">
        <v>38639</v>
      </c>
      <c r="D1945" s="216">
        <v>38874</v>
      </c>
      <c r="E1945">
        <v>2006</v>
      </c>
      <c r="F1945">
        <v>3</v>
      </c>
      <c r="G1945">
        <v>9</v>
      </c>
      <c r="H1945">
        <v>31.36769522009147</v>
      </c>
      <c r="I1945">
        <v>2.125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Z1945" s="14" t="s">
        <v>17</v>
      </c>
      <c r="AA1945" s="14" t="s">
        <v>17</v>
      </c>
      <c r="AB1945" s="14" t="s">
        <v>17</v>
      </c>
      <c r="AC1945" s="14" t="s">
        <v>17</v>
      </c>
      <c r="AD1945" s="14" t="s">
        <v>17</v>
      </c>
      <c r="AE1945" s="14" t="s">
        <v>17</v>
      </c>
    </row>
    <row r="1946" spans="1:31">
      <c r="A1946" t="s">
        <v>109</v>
      </c>
      <c r="B1946" t="s">
        <v>27</v>
      </c>
      <c r="C1946" s="216">
        <v>38639</v>
      </c>
      <c r="D1946" s="216">
        <v>38874</v>
      </c>
      <c r="E1946">
        <v>2006</v>
      </c>
      <c r="F1946">
        <v>3</v>
      </c>
      <c r="G1946">
        <v>10</v>
      </c>
      <c r="H1946">
        <v>44.773855397545731</v>
      </c>
      <c r="I1946">
        <v>1.8366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Z1946" s="14" t="s">
        <v>17</v>
      </c>
      <c r="AA1946" s="14" t="s">
        <v>17</v>
      </c>
      <c r="AB1946" s="14" t="s">
        <v>17</v>
      </c>
      <c r="AC1946" s="14" t="s">
        <v>17</v>
      </c>
      <c r="AD1946" s="14" t="s">
        <v>17</v>
      </c>
      <c r="AE1946" s="14" t="s">
        <v>17</v>
      </c>
    </row>
    <row r="1947" spans="1:31">
      <c r="A1947" t="s">
        <v>109</v>
      </c>
      <c r="B1947" t="s">
        <v>27</v>
      </c>
      <c r="C1947" s="216">
        <v>38639</v>
      </c>
      <c r="D1947" s="216">
        <v>38874</v>
      </c>
      <c r="E1947">
        <v>2006</v>
      </c>
      <c r="F1947">
        <v>3</v>
      </c>
      <c r="G1947">
        <v>11</v>
      </c>
      <c r="H1947">
        <v>31.779235141097562</v>
      </c>
      <c r="I1947">
        <v>2.1496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Z1947" s="14" t="s">
        <v>17</v>
      </c>
      <c r="AA1947" s="14" t="s">
        <v>17</v>
      </c>
      <c r="AB1947" s="14" t="s">
        <v>17</v>
      </c>
      <c r="AC1947" s="14" t="s">
        <v>17</v>
      </c>
      <c r="AD1947" s="14" t="s">
        <v>17</v>
      </c>
      <c r="AE1947" s="14" t="s">
        <v>17</v>
      </c>
    </row>
    <row r="1948" spans="1:31">
      <c r="A1948" t="s">
        <v>109</v>
      </c>
      <c r="B1948" t="s">
        <v>27</v>
      </c>
      <c r="C1948" s="216">
        <v>38639</v>
      </c>
      <c r="D1948" s="216">
        <v>38874</v>
      </c>
      <c r="E1948">
        <v>2006</v>
      </c>
      <c r="F1948">
        <v>3</v>
      </c>
      <c r="G1948">
        <v>12</v>
      </c>
      <c r="H1948">
        <v>24.900520941463416</v>
      </c>
      <c r="I1948">
        <v>2.2637999999999998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Z1948" s="14" t="s">
        <v>17</v>
      </c>
      <c r="AA1948" s="14" t="s">
        <v>17</v>
      </c>
      <c r="AB1948" s="14" t="s">
        <v>17</v>
      </c>
      <c r="AC1948" s="14" t="s">
        <v>17</v>
      </c>
      <c r="AD1948" s="14" t="s">
        <v>17</v>
      </c>
      <c r="AE1948" s="14" t="s">
        <v>17</v>
      </c>
    </row>
    <row r="1949" spans="1:31">
      <c r="A1949" t="s">
        <v>109</v>
      </c>
      <c r="B1949" t="s">
        <v>27</v>
      </c>
      <c r="C1949" s="216">
        <v>38639</v>
      </c>
      <c r="D1949" s="216">
        <v>38874</v>
      </c>
      <c r="E1949">
        <v>2006</v>
      </c>
      <c r="F1949">
        <v>3</v>
      </c>
      <c r="G1949">
        <v>13</v>
      </c>
      <c r="H1949">
        <v>16.016811538414633</v>
      </c>
      <c r="I1949">
        <v>2.6996000000000002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Z1949" s="14" t="s">
        <v>17</v>
      </c>
      <c r="AA1949" s="14" t="s">
        <v>17</v>
      </c>
      <c r="AB1949" s="14" t="s">
        <v>17</v>
      </c>
      <c r="AC1949" s="14" t="s">
        <v>17</v>
      </c>
      <c r="AD1949" s="14" t="s">
        <v>17</v>
      </c>
      <c r="AE1949" s="14" t="s">
        <v>17</v>
      </c>
    </row>
    <row r="1950" spans="1:31">
      <c r="A1950" t="s">
        <v>109</v>
      </c>
      <c r="B1950" t="s">
        <v>27</v>
      </c>
      <c r="C1950" s="216">
        <v>38639</v>
      </c>
      <c r="D1950" s="216">
        <v>38874</v>
      </c>
      <c r="E1950">
        <v>2006</v>
      </c>
      <c r="F1950">
        <v>3</v>
      </c>
      <c r="G1950">
        <v>14</v>
      </c>
      <c r="H1950">
        <v>43.348214017256097</v>
      </c>
      <c r="I1950">
        <v>1.9076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4" t="s">
        <v>17</v>
      </c>
      <c r="Y1950" s="14" t="s">
        <v>17</v>
      </c>
      <c r="Z1950" s="14" t="s">
        <v>17</v>
      </c>
      <c r="AA1950" s="14" t="s">
        <v>17</v>
      </c>
      <c r="AB1950" s="14" t="s">
        <v>17</v>
      </c>
      <c r="AC1950" s="14" t="s">
        <v>17</v>
      </c>
      <c r="AD1950" s="14" t="s">
        <v>17</v>
      </c>
      <c r="AE1950" s="14" t="s">
        <v>17</v>
      </c>
    </row>
    <row r="1951" spans="1:31">
      <c r="A1951" t="s">
        <v>109</v>
      </c>
      <c r="B1951" t="s">
        <v>27</v>
      </c>
      <c r="C1951" s="216">
        <v>38639</v>
      </c>
      <c r="D1951" s="216">
        <v>38874</v>
      </c>
      <c r="E1951">
        <v>2006</v>
      </c>
      <c r="F1951">
        <v>4</v>
      </c>
      <c r="G1951">
        <v>1</v>
      </c>
      <c r="H1951">
        <v>46.658988624990869</v>
      </c>
      <c r="I1951">
        <v>1.7496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0.49848901098901105</v>
      </c>
      <c r="Y1951" s="14">
        <v>98</v>
      </c>
      <c r="Z1951" s="14" t="s">
        <v>17</v>
      </c>
      <c r="AA1951" s="14" t="s">
        <v>17</v>
      </c>
      <c r="AB1951" s="14" t="s">
        <v>17</v>
      </c>
      <c r="AC1951" s="14" t="s">
        <v>17</v>
      </c>
      <c r="AD1951" s="14">
        <f t="shared" si="6"/>
        <v>5.0866225611123578E-3</v>
      </c>
      <c r="AE1951" s="14" t="s">
        <v>17</v>
      </c>
    </row>
    <row r="1952" spans="1:31">
      <c r="A1952" t="s">
        <v>109</v>
      </c>
      <c r="B1952" t="s">
        <v>27</v>
      </c>
      <c r="C1952" s="216">
        <v>38639</v>
      </c>
      <c r="D1952" s="216">
        <v>38874</v>
      </c>
      <c r="E1952">
        <v>2006</v>
      </c>
      <c r="F1952">
        <v>4</v>
      </c>
      <c r="G1952">
        <v>2</v>
      </c>
      <c r="H1952">
        <v>36.773857347743537</v>
      </c>
      <c r="I1952">
        <v>1.7759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0.68661805555555555</v>
      </c>
      <c r="Y1952" s="14">
        <v>98</v>
      </c>
      <c r="Z1952" s="14" t="s">
        <v>17</v>
      </c>
      <c r="AA1952" s="14" t="s">
        <v>17</v>
      </c>
      <c r="AB1952" s="14" t="s">
        <v>17</v>
      </c>
      <c r="AC1952" s="14" t="s">
        <v>17</v>
      </c>
      <c r="AD1952" s="14">
        <f t="shared" si="6"/>
        <v>7.0063066893424038E-3</v>
      </c>
      <c r="AE1952" s="14" t="s">
        <v>17</v>
      </c>
    </row>
    <row r="1953" spans="1:31">
      <c r="A1953" t="s">
        <v>109</v>
      </c>
      <c r="B1953" t="s">
        <v>27</v>
      </c>
      <c r="C1953" s="216">
        <v>38639</v>
      </c>
      <c r="D1953" s="216">
        <v>38874</v>
      </c>
      <c r="E1953">
        <v>2006</v>
      </c>
      <c r="F1953">
        <v>4</v>
      </c>
      <c r="G1953">
        <v>3</v>
      </c>
      <c r="H1953">
        <v>44.548485527968452</v>
      </c>
      <c r="I1953">
        <v>1.7597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0.57016117216117213</v>
      </c>
      <c r="Y1953" s="14">
        <v>98</v>
      </c>
      <c r="Z1953" s="14" t="s">
        <v>17</v>
      </c>
      <c r="AA1953" s="14" t="s">
        <v>17</v>
      </c>
      <c r="AB1953" s="14" t="s">
        <v>17</v>
      </c>
      <c r="AC1953" s="14" t="s">
        <v>17</v>
      </c>
      <c r="AD1953" s="14">
        <f t="shared" si="6"/>
        <v>5.817971144501756E-3</v>
      </c>
      <c r="AE1953" s="14" t="s">
        <v>17</v>
      </c>
    </row>
    <row r="1954" spans="1:31">
      <c r="A1954" t="s">
        <v>109</v>
      </c>
      <c r="B1954" t="s">
        <v>27</v>
      </c>
      <c r="C1954" s="216">
        <v>38639</v>
      </c>
      <c r="D1954" s="216">
        <v>38874</v>
      </c>
      <c r="E1954">
        <v>2006</v>
      </c>
      <c r="F1954">
        <v>4</v>
      </c>
      <c r="G1954">
        <v>4</v>
      </c>
      <c r="H1954">
        <v>39.776713425901626</v>
      </c>
      <c r="I1954">
        <v>2.1602999999999999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0.49342735042735048</v>
      </c>
      <c r="Y1954" s="14">
        <v>98</v>
      </c>
      <c r="Z1954" s="14" t="s">
        <v>17</v>
      </c>
      <c r="AA1954" s="14" t="s">
        <v>17</v>
      </c>
      <c r="AB1954" s="14" t="s">
        <v>17</v>
      </c>
      <c r="AC1954" s="14" t="s">
        <v>17</v>
      </c>
      <c r="AD1954" s="14">
        <f t="shared" si="6"/>
        <v>5.0349729635443922E-3</v>
      </c>
      <c r="AE1954" s="14" t="s">
        <v>17</v>
      </c>
    </row>
    <row r="1955" spans="1:31">
      <c r="A1955" t="s">
        <v>109</v>
      </c>
      <c r="B1955" t="s">
        <v>27</v>
      </c>
      <c r="C1955" s="216">
        <v>38639</v>
      </c>
      <c r="D1955" s="216">
        <v>38874</v>
      </c>
      <c r="E1955">
        <v>2006</v>
      </c>
      <c r="F1955">
        <v>4</v>
      </c>
      <c r="G1955">
        <v>5</v>
      </c>
      <c r="H1955">
        <v>33.257605057141809</v>
      </c>
      <c r="I1955">
        <v>2.2913000000000001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0.69991300366300369</v>
      </c>
      <c r="Y1955" s="14">
        <v>98</v>
      </c>
      <c r="Z1955" s="14" t="s">
        <v>17</v>
      </c>
      <c r="AA1955" s="14" t="s">
        <v>17</v>
      </c>
      <c r="AB1955" s="14" t="s">
        <v>17</v>
      </c>
      <c r="AC1955" s="14" t="s">
        <v>17</v>
      </c>
      <c r="AD1955" s="14">
        <f t="shared" si="6"/>
        <v>7.141969425132691E-3</v>
      </c>
      <c r="AE1955" s="14" t="s">
        <v>17</v>
      </c>
    </row>
    <row r="1956" spans="1:31">
      <c r="A1956" t="s">
        <v>109</v>
      </c>
      <c r="B1956" t="s">
        <v>27</v>
      </c>
      <c r="C1956" s="216">
        <v>38639</v>
      </c>
      <c r="D1956" s="216">
        <v>38874</v>
      </c>
      <c r="E1956">
        <v>2006</v>
      </c>
      <c r="F1956">
        <v>4</v>
      </c>
      <c r="G1956">
        <v>6</v>
      </c>
      <c r="H1956">
        <v>30.164752714179112</v>
      </c>
      <c r="I1956">
        <v>2.4245999999999999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0.63654761904761903</v>
      </c>
      <c r="Y1956" s="14">
        <v>98</v>
      </c>
      <c r="Z1956" s="14" t="s">
        <v>17</v>
      </c>
      <c r="AA1956" s="14" t="s">
        <v>17</v>
      </c>
      <c r="AB1956" s="14" t="s">
        <v>17</v>
      </c>
      <c r="AC1956" s="14" t="s">
        <v>17</v>
      </c>
      <c r="AD1956" s="14">
        <f t="shared" si="6"/>
        <v>6.4953838678328477E-3</v>
      </c>
      <c r="AE1956" s="14" t="s">
        <v>17</v>
      </c>
    </row>
    <row r="1957" spans="1:31">
      <c r="A1957" t="s">
        <v>109</v>
      </c>
      <c r="B1957" t="s">
        <v>27</v>
      </c>
      <c r="C1957" s="216">
        <v>38639</v>
      </c>
      <c r="D1957" s="216">
        <v>38874</v>
      </c>
      <c r="E1957">
        <v>2006</v>
      </c>
      <c r="F1957">
        <v>4</v>
      </c>
      <c r="G1957">
        <v>7</v>
      </c>
      <c r="H1957">
        <v>41.672088705432117</v>
      </c>
      <c r="I1957">
        <v>2.8957000000000002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20">
        <v>0.53106837606837609</v>
      </c>
      <c r="Y1957" s="14">
        <v>98</v>
      </c>
      <c r="Z1957" s="14" t="s">
        <v>17</v>
      </c>
      <c r="AA1957" s="14" t="s">
        <v>17</v>
      </c>
      <c r="AB1957" s="14" t="s">
        <v>17</v>
      </c>
      <c r="AC1957" s="14" t="s">
        <v>17</v>
      </c>
      <c r="AD1957" s="14">
        <f t="shared" si="6"/>
        <v>5.419065061922205E-3</v>
      </c>
      <c r="AE1957" s="14" t="s">
        <v>17</v>
      </c>
    </row>
    <row r="1958" spans="1:31">
      <c r="A1958" t="s">
        <v>109</v>
      </c>
      <c r="B1958" t="s">
        <v>27</v>
      </c>
      <c r="C1958" s="216">
        <v>38639</v>
      </c>
      <c r="D1958" s="216">
        <v>38874</v>
      </c>
      <c r="E1958">
        <v>2006</v>
      </c>
      <c r="F1958">
        <v>4</v>
      </c>
      <c r="G1958">
        <v>8</v>
      </c>
      <c r="H1958">
        <v>61.933121786585382</v>
      </c>
      <c r="I1958">
        <v>1.8519000000000001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Z1958" s="14" t="s">
        <v>17</v>
      </c>
      <c r="AA1958" s="14" t="s">
        <v>17</v>
      </c>
      <c r="AB1958" s="14" t="s">
        <v>17</v>
      </c>
      <c r="AC1958" s="14" t="s">
        <v>17</v>
      </c>
      <c r="AD1958" s="14" t="s">
        <v>17</v>
      </c>
      <c r="AE1958" s="14" t="s">
        <v>17</v>
      </c>
    </row>
    <row r="1959" spans="1:31">
      <c r="A1959" t="s">
        <v>109</v>
      </c>
      <c r="B1959" t="s">
        <v>27</v>
      </c>
      <c r="C1959" s="216">
        <v>38639</v>
      </c>
      <c r="D1959" s="216">
        <v>38874</v>
      </c>
      <c r="E1959">
        <v>2006</v>
      </c>
      <c r="F1959">
        <v>4</v>
      </c>
      <c r="G1959">
        <v>9</v>
      </c>
      <c r="H1959">
        <v>62.709264374725628</v>
      </c>
      <c r="I1959">
        <v>2.17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Z1959" s="14" t="s">
        <v>17</v>
      </c>
      <c r="AA1959" s="14" t="s">
        <v>17</v>
      </c>
      <c r="AB1959" s="14" t="s">
        <v>17</v>
      </c>
      <c r="AC1959" s="14" t="s">
        <v>17</v>
      </c>
      <c r="AD1959" s="14" t="s">
        <v>17</v>
      </c>
      <c r="AE1959" s="14" t="s">
        <v>17</v>
      </c>
    </row>
    <row r="1960" spans="1:31">
      <c r="A1960" t="s">
        <v>109</v>
      </c>
      <c r="B1960" t="s">
        <v>27</v>
      </c>
      <c r="C1960" s="216">
        <v>38639</v>
      </c>
      <c r="D1960" s="216">
        <v>38874</v>
      </c>
      <c r="E1960">
        <v>2006</v>
      </c>
      <c r="F1960">
        <v>4</v>
      </c>
      <c r="G1960">
        <v>10</v>
      </c>
      <c r="H1960">
        <v>23.06291610512195</v>
      </c>
      <c r="I1960">
        <v>2.6097999999999999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Z1960" s="14" t="s">
        <v>17</v>
      </c>
      <c r="AA1960" s="14" t="s">
        <v>17</v>
      </c>
      <c r="AB1960" s="14" t="s">
        <v>17</v>
      </c>
      <c r="AC1960" s="14" t="s">
        <v>17</v>
      </c>
      <c r="AD1960" s="14" t="s">
        <v>17</v>
      </c>
      <c r="AE1960" s="14" t="s">
        <v>17</v>
      </c>
    </row>
    <row r="1961" spans="1:31">
      <c r="A1961" t="s">
        <v>109</v>
      </c>
      <c r="B1961" t="s">
        <v>27</v>
      </c>
      <c r="C1961" s="216">
        <v>38639</v>
      </c>
      <c r="D1961" s="216">
        <v>38874</v>
      </c>
      <c r="E1961">
        <v>2006</v>
      </c>
      <c r="F1961">
        <v>4</v>
      </c>
      <c r="G1961">
        <v>11</v>
      </c>
      <c r="H1961">
        <v>56.251545427134154</v>
      </c>
      <c r="I1961">
        <v>2.3123999999999998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Z1961" s="14" t="s">
        <v>17</v>
      </c>
      <c r="AA1961" s="14" t="s">
        <v>17</v>
      </c>
      <c r="AB1961" s="14" t="s">
        <v>17</v>
      </c>
      <c r="AC1961" s="14" t="s">
        <v>17</v>
      </c>
      <c r="AD1961" s="14" t="s">
        <v>17</v>
      </c>
      <c r="AE1961" s="14" t="s">
        <v>17</v>
      </c>
    </row>
    <row r="1962" spans="1:31">
      <c r="A1962" t="s">
        <v>109</v>
      </c>
      <c r="B1962" t="s">
        <v>27</v>
      </c>
      <c r="C1962" s="216">
        <v>38639</v>
      </c>
      <c r="D1962" s="216">
        <v>38874</v>
      </c>
      <c r="E1962">
        <v>2006</v>
      </c>
      <c r="F1962">
        <v>4</v>
      </c>
      <c r="G1962">
        <v>12</v>
      </c>
      <c r="H1962">
        <v>48.693724698185967</v>
      </c>
      <c r="I1962">
        <v>2.1261999999999999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Z1962" s="14" t="s">
        <v>17</v>
      </c>
      <c r="AA1962" s="14" t="s">
        <v>17</v>
      </c>
      <c r="AB1962" s="14" t="s">
        <v>17</v>
      </c>
      <c r="AC1962" s="14" t="s">
        <v>17</v>
      </c>
      <c r="AD1962" s="14" t="s">
        <v>17</v>
      </c>
      <c r="AE1962" s="14" t="s">
        <v>17</v>
      </c>
    </row>
    <row r="1963" spans="1:31">
      <c r="A1963" t="s">
        <v>109</v>
      </c>
      <c r="B1963" t="s">
        <v>27</v>
      </c>
      <c r="C1963" s="216">
        <v>38639</v>
      </c>
      <c r="D1963" s="216">
        <v>38874</v>
      </c>
      <c r="E1963">
        <v>2006</v>
      </c>
      <c r="F1963">
        <v>4</v>
      </c>
      <c r="G1963">
        <v>13</v>
      </c>
      <c r="H1963">
        <v>25.047494661280489</v>
      </c>
      <c r="I1963">
        <v>2.9388000000000001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Z1963" s="14" t="s">
        <v>17</v>
      </c>
      <c r="AA1963" s="14" t="s">
        <v>17</v>
      </c>
      <c r="AB1963" s="14" t="s">
        <v>17</v>
      </c>
      <c r="AC1963" s="14" t="s">
        <v>17</v>
      </c>
      <c r="AD1963" s="14" t="s">
        <v>17</v>
      </c>
      <c r="AE1963" s="14" t="s">
        <v>17</v>
      </c>
    </row>
    <row r="1964" spans="1:31">
      <c r="A1964" t="s">
        <v>109</v>
      </c>
      <c r="B1964" t="s">
        <v>27</v>
      </c>
      <c r="C1964" s="216">
        <v>38639</v>
      </c>
      <c r="D1964" s="216">
        <v>38874</v>
      </c>
      <c r="E1964">
        <v>2006</v>
      </c>
      <c r="F1964">
        <v>4</v>
      </c>
      <c r="G1964">
        <v>14</v>
      </c>
      <c r="H1964">
        <v>62.027027097682932</v>
      </c>
      <c r="I1964">
        <v>1.8505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4" t="s">
        <v>17</v>
      </c>
      <c r="Y1964" s="14" t="s">
        <v>17</v>
      </c>
      <c r="Z1964" s="14" t="s">
        <v>17</v>
      </c>
      <c r="AA1964" s="14" t="s">
        <v>17</v>
      </c>
      <c r="AB1964" s="14" t="s">
        <v>17</v>
      </c>
      <c r="AC1964" s="14" t="s">
        <v>17</v>
      </c>
      <c r="AD1964" s="14" t="s">
        <v>17</v>
      </c>
      <c r="AE1964" s="14" t="s">
        <v>17</v>
      </c>
    </row>
    <row r="1965" spans="1:31">
      <c r="A1965" t="s">
        <v>109</v>
      </c>
      <c r="B1965" t="s">
        <v>27</v>
      </c>
      <c r="C1965" s="216">
        <v>38992</v>
      </c>
      <c r="D1965" s="216">
        <v>39259</v>
      </c>
      <c r="E1965">
        <v>2007</v>
      </c>
      <c r="F1965">
        <v>1</v>
      </c>
      <c r="G1965">
        <v>1</v>
      </c>
      <c r="H1965" s="9">
        <v>36.944938333333333</v>
      </c>
      <c r="I1965">
        <v>1.9212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0.50215333333333334</v>
      </c>
      <c r="Y1965" s="14">
        <v>83</v>
      </c>
      <c r="Z1965" s="14" t="s">
        <v>17</v>
      </c>
      <c r="AA1965" s="14" t="s">
        <v>17</v>
      </c>
      <c r="AB1965" s="14" t="s">
        <v>17</v>
      </c>
      <c r="AC1965" s="14" t="s">
        <v>17</v>
      </c>
      <c r="AD1965" s="14">
        <f t="shared" si="6"/>
        <v>6.05004016064257E-3</v>
      </c>
      <c r="AE1965" s="14" t="s">
        <v>17</v>
      </c>
    </row>
    <row r="1966" spans="1:31">
      <c r="A1966" t="s">
        <v>109</v>
      </c>
      <c r="B1966" t="s">
        <v>27</v>
      </c>
      <c r="C1966" s="216">
        <v>38992</v>
      </c>
      <c r="D1966" s="216">
        <v>39259</v>
      </c>
      <c r="E1966">
        <v>2007</v>
      </c>
      <c r="F1966">
        <v>1</v>
      </c>
      <c r="G1966">
        <v>2</v>
      </c>
      <c r="H1966" s="9">
        <v>29.284114999999996</v>
      </c>
      <c r="I1966">
        <v>1.9342999999999999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0.40749000000000002</v>
      </c>
      <c r="Y1966" s="14">
        <v>83</v>
      </c>
      <c r="Z1966" s="14" t="s">
        <v>17</v>
      </c>
      <c r="AA1966" s="14" t="s">
        <v>17</v>
      </c>
      <c r="AB1966" s="14" t="s">
        <v>17</v>
      </c>
      <c r="AC1966" s="14" t="s">
        <v>17</v>
      </c>
      <c r="AD1966" s="14">
        <f t="shared" ref="AD1966:AD2027" si="7">X1966/Y1966</f>
        <v>4.9095180722891572E-3</v>
      </c>
      <c r="AE1966" s="14" t="s">
        <v>17</v>
      </c>
    </row>
    <row r="1967" spans="1:31">
      <c r="A1967" t="s">
        <v>109</v>
      </c>
      <c r="B1967" t="s">
        <v>27</v>
      </c>
      <c r="C1967" s="216">
        <v>38992</v>
      </c>
      <c r="D1967" s="216">
        <v>39259</v>
      </c>
      <c r="E1967">
        <v>2007</v>
      </c>
      <c r="F1967">
        <v>1</v>
      </c>
      <c r="G1967">
        <v>3</v>
      </c>
      <c r="H1967" s="9">
        <v>56.714804999999998</v>
      </c>
      <c r="I1967">
        <v>2.0093999999999999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0.59702666666666671</v>
      </c>
      <c r="Y1967" s="14">
        <v>83</v>
      </c>
      <c r="Z1967" s="14" t="s">
        <v>17</v>
      </c>
      <c r="AA1967" s="14" t="s">
        <v>17</v>
      </c>
      <c r="AB1967" s="14" t="s">
        <v>17</v>
      </c>
      <c r="AC1967" s="14" t="s">
        <v>17</v>
      </c>
      <c r="AD1967" s="14">
        <f t="shared" si="7"/>
        <v>7.1930923694779117E-3</v>
      </c>
      <c r="AE1967" s="14" t="s">
        <v>17</v>
      </c>
    </row>
    <row r="1968" spans="1:31">
      <c r="A1968" t="s">
        <v>109</v>
      </c>
      <c r="B1968" t="s">
        <v>27</v>
      </c>
      <c r="C1968" s="216">
        <v>38992</v>
      </c>
      <c r="D1968" s="216">
        <v>39259</v>
      </c>
      <c r="E1968">
        <v>2007</v>
      </c>
      <c r="F1968">
        <v>1</v>
      </c>
      <c r="G1968">
        <v>4</v>
      </c>
      <c r="H1968" s="9">
        <v>51.765070000000009</v>
      </c>
      <c r="I1968">
        <v>1.8260000000000001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0.58232666666666655</v>
      </c>
      <c r="Y1968" s="14">
        <v>83</v>
      </c>
      <c r="Z1968" s="14" t="s">
        <v>17</v>
      </c>
      <c r="AA1968" s="14" t="s">
        <v>17</v>
      </c>
      <c r="AB1968" s="14" t="s">
        <v>17</v>
      </c>
      <c r="AC1968" s="14" t="s">
        <v>17</v>
      </c>
      <c r="AD1968" s="14">
        <f t="shared" si="7"/>
        <v>7.01598393574297E-3</v>
      </c>
      <c r="AE1968" s="14" t="s">
        <v>17</v>
      </c>
    </row>
    <row r="1969" spans="1:31">
      <c r="A1969" t="s">
        <v>109</v>
      </c>
      <c r="B1969" t="s">
        <v>27</v>
      </c>
      <c r="C1969" s="216">
        <v>38992</v>
      </c>
      <c r="D1969" s="216">
        <v>39259</v>
      </c>
      <c r="E1969">
        <v>2007</v>
      </c>
      <c r="F1969">
        <v>1</v>
      </c>
      <c r="G1969">
        <v>5</v>
      </c>
      <c r="H1969" s="9">
        <v>38.660264999999995</v>
      </c>
      <c r="I1969">
        <v>2.0234000000000001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0.63292999999999999</v>
      </c>
      <c r="Y1969" s="14">
        <v>83</v>
      </c>
      <c r="Z1969" s="14" t="s">
        <v>17</v>
      </c>
      <c r="AA1969" s="14" t="s">
        <v>17</v>
      </c>
      <c r="AB1969" s="14" t="s">
        <v>17</v>
      </c>
      <c r="AC1969" s="14" t="s">
        <v>17</v>
      </c>
      <c r="AD1969" s="14">
        <f t="shared" si="7"/>
        <v>7.6256626506024097E-3</v>
      </c>
      <c r="AE1969" s="14" t="s">
        <v>17</v>
      </c>
    </row>
    <row r="1970" spans="1:31">
      <c r="A1970" t="s">
        <v>109</v>
      </c>
      <c r="B1970" t="s">
        <v>27</v>
      </c>
      <c r="C1970" s="216">
        <v>38992</v>
      </c>
      <c r="D1970" s="216">
        <v>39259</v>
      </c>
      <c r="E1970">
        <v>2007</v>
      </c>
      <c r="F1970">
        <v>1</v>
      </c>
      <c r="G1970">
        <v>6</v>
      </c>
      <c r="H1970" s="9">
        <v>42.352578333333341</v>
      </c>
      <c r="I1970" t="s">
        <v>17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0.63024666666666673</v>
      </c>
      <c r="Y1970" s="14">
        <v>83</v>
      </c>
      <c r="Z1970" s="14" t="s">
        <v>17</v>
      </c>
      <c r="AA1970" s="14" t="s">
        <v>17</v>
      </c>
      <c r="AB1970" s="14" t="s">
        <v>17</v>
      </c>
      <c r="AC1970" s="14" t="s">
        <v>17</v>
      </c>
      <c r="AD1970" s="14">
        <f t="shared" si="7"/>
        <v>7.5933333333333339E-3</v>
      </c>
      <c r="AE1970" s="14" t="s">
        <v>17</v>
      </c>
    </row>
    <row r="1971" spans="1:31">
      <c r="A1971" t="s">
        <v>109</v>
      </c>
      <c r="B1971" t="s">
        <v>27</v>
      </c>
      <c r="C1971" s="216">
        <v>38992</v>
      </c>
      <c r="D1971" s="216">
        <v>39259</v>
      </c>
      <c r="E1971">
        <v>2007</v>
      </c>
      <c r="F1971">
        <v>1</v>
      </c>
      <c r="G1971">
        <v>7</v>
      </c>
      <c r="H1971" s="9">
        <v>50.311403333333331</v>
      </c>
      <c r="I1971">
        <v>2.3559999999999999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20">
        <v>0.64963666666666675</v>
      </c>
      <c r="Y1971" s="14">
        <v>83</v>
      </c>
      <c r="Z1971" s="14" t="s">
        <v>17</v>
      </c>
      <c r="AA1971" s="14" t="s">
        <v>17</v>
      </c>
      <c r="AB1971" s="14" t="s">
        <v>17</v>
      </c>
      <c r="AC1971" s="14" t="s">
        <v>17</v>
      </c>
      <c r="AD1971" s="14">
        <f t="shared" si="7"/>
        <v>7.8269477911646589E-3</v>
      </c>
      <c r="AE1971" s="14" t="s">
        <v>17</v>
      </c>
    </row>
    <row r="1972" spans="1:31">
      <c r="A1972" t="s">
        <v>109</v>
      </c>
      <c r="B1972" t="s">
        <v>27</v>
      </c>
      <c r="C1972" s="216">
        <v>38992</v>
      </c>
      <c r="D1972" s="216">
        <v>39259</v>
      </c>
      <c r="E1972">
        <v>2007</v>
      </c>
      <c r="F1972">
        <v>1</v>
      </c>
      <c r="G1972">
        <v>8</v>
      </c>
      <c r="H1972" t="s">
        <v>17</v>
      </c>
      <c r="I1972" s="129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Z1972" s="14" t="s">
        <v>17</v>
      </c>
      <c r="AA1972" s="14" t="s">
        <v>17</v>
      </c>
      <c r="AB1972" s="14" t="s">
        <v>17</v>
      </c>
      <c r="AC1972" s="14" t="s">
        <v>17</v>
      </c>
      <c r="AD1972" s="14" t="s">
        <v>17</v>
      </c>
      <c r="AE1972" s="14" t="s">
        <v>17</v>
      </c>
    </row>
    <row r="1973" spans="1:31">
      <c r="A1973" t="s">
        <v>109</v>
      </c>
      <c r="B1973" t="s">
        <v>27</v>
      </c>
      <c r="C1973" s="216">
        <v>38992</v>
      </c>
      <c r="D1973" s="216">
        <v>39259</v>
      </c>
      <c r="E1973">
        <v>2007</v>
      </c>
      <c r="F1973">
        <v>1</v>
      </c>
      <c r="G1973">
        <v>9</v>
      </c>
      <c r="H1973" t="s">
        <v>17</v>
      </c>
      <c r="I1973" s="129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Z1973" s="14" t="s">
        <v>17</v>
      </c>
      <c r="AA1973" s="14" t="s">
        <v>17</v>
      </c>
      <c r="AB1973" s="14" t="s">
        <v>17</v>
      </c>
      <c r="AC1973" s="14" t="s">
        <v>17</v>
      </c>
      <c r="AD1973" s="14" t="s">
        <v>17</v>
      </c>
      <c r="AE1973" s="14" t="s">
        <v>17</v>
      </c>
    </row>
    <row r="1974" spans="1:31">
      <c r="A1974" t="s">
        <v>109</v>
      </c>
      <c r="B1974" t="s">
        <v>27</v>
      </c>
      <c r="C1974" s="216">
        <v>38992</v>
      </c>
      <c r="D1974" s="216">
        <v>39259</v>
      </c>
      <c r="E1974">
        <v>2007</v>
      </c>
      <c r="F1974">
        <v>1</v>
      </c>
      <c r="G1974">
        <v>10</v>
      </c>
      <c r="H1974" t="s">
        <v>17</v>
      </c>
      <c r="I1974" s="129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Z1974" s="14" t="s">
        <v>17</v>
      </c>
      <c r="AA1974" s="14" t="s">
        <v>17</v>
      </c>
      <c r="AB1974" s="14" t="s">
        <v>17</v>
      </c>
      <c r="AC1974" s="14" t="s">
        <v>17</v>
      </c>
      <c r="AD1974" s="14" t="s">
        <v>17</v>
      </c>
      <c r="AE1974" s="14" t="s">
        <v>17</v>
      </c>
    </row>
    <row r="1975" spans="1:31">
      <c r="A1975" t="s">
        <v>109</v>
      </c>
      <c r="B1975" t="s">
        <v>27</v>
      </c>
      <c r="C1975" s="216">
        <v>38992</v>
      </c>
      <c r="D1975" s="216">
        <v>39259</v>
      </c>
      <c r="E1975">
        <v>2007</v>
      </c>
      <c r="F1975">
        <v>1</v>
      </c>
      <c r="G1975">
        <v>11</v>
      </c>
      <c r="H1975" t="s">
        <v>17</v>
      </c>
      <c r="I1975" s="129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Z1975" s="14" t="s">
        <v>17</v>
      </c>
      <c r="AA1975" s="14" t="s">
        <v>17</v>
      </c>
      <c r="AB1975" s="14" t="s">
        <v>17</v>
      </c>
      <c r="AC1975" s="14" t="s">
        <v>17</v>
      </c>
      <c r="AD1975" s="14" t="s">
        <v>17</v>
      </c>
      <c r="AE1975" s="14" t="s">
        <v>17</v>
      </c>
    </row>
    <row r="1976" spans="1:31">
      <c r="A1976" t="s">
        <v>109</v>
      </c>
      <c r="B1976" t="s">
        <v>27</v>
      </c>
      <c r="C1976" s="216">
        <v>38992</v>
      </c>
      <c r="D1976" s="216">
        <v>39259</v>
      </c>
      <c r="E1976">
        <v>2007</v>
      </c>
      <c r="F1976">
        <v>1</v>
      </c>
      <c r="G1976">
        <v>12</v>
      </c>
      <c r="H1976" t="s">
        <v>17</v>
      </c>
      <c r="I1976" s="129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Z1976" s="14" t="s">
        <v>17</v>
      </c>
      <c r="AA1976" s="14" t="s">
        <v>17</v>
      </c>
      <c r="AB1976" s="14" t="s">
        <v>17</v>
      </c>
      <c r="AC1976" s="14" t="s">
        <v>17</v>
      </c>
      <c r="AD1976" s="14" t="s">
        <v>17</v>
      </c>
      <c r="AE1976" s="14" t="s">
        <v>17</v>
      </c>
    </row>
    <row r="1977" spans="1:31">
      <c r="A1977" t="s">
        <v>109</v>
      </c>
      <c r="B1977" t="s">
        <v>27</v>
      </c>
      <c r="C1977" s="216">
        <v>38992</v>
      </c>
      <c r="D1977" s="216">
        <v>39259</v>
      </c>
      <c r="E1977">
        <v>2007</v>
      </c>
      <c r="F1977">
        <v>1</v>
      </c>
      <c r="G1977">
        <v>13</v>
      </c>
      <c r="H1977" t="s">
        <v>17</v>
      </c>
      <c r="I1977" s="129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Z1977" s="14" t="s">
        <v>17</v>
      </c>
      <c r="AA1977" s="14" t="s">
        <v>17</v>
      </c>
      <c r="AB1977" s="14" t="s">
        <v>17</v>
      </c>
      <c r="AC1977" s="14" t="s">
        <v>17</v>
      </c>
      <c r="AD1977" s="14" t="s">
        <v>17</v>
      </c>
      <c r="AE1977" s="14" t="s">
        <v>17</v>
      </c>
    </row>
    <row r="1978" spans="1:31">
      <c r="A1978" t="s">
        <v>109</v>
      </c>
      <c r="B1978" t="s">
        <v>27</v>
      </c>
      <c r="C1978" s="216">
        <v>38992</v>
      </c>
      <c r="D1978" s="216">
        <v>39259</v>
      </c>
      <c r="E1978">
        <v>2007</v>
      </c>
      <c r="F1978">
        <v>1</v>
      </c>
      <c r="G1978">
        <v>14</v>
      </c>
      <c r="H1978" t="s">
        <v>17</v>
      </c>
      <c r="I1978" s="129" t="s">
        <v>17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4" t="s">
        <v>17</v>
      </c>
      <c r="Y1978" s="14" t="s">
        <v>17</v>
      </c>
      <c r="Z1978" s="14" t="s">
        <v>17</v>
      </c>
      <c r="AA1978" s="14" t="s">
        <v>17</v>
      </c>
      <c r="AB1978" s="14" t="s">
        <v>17</v>
      </c>
      <c r="AC1978" s="14" t="s">
        <v>17</v>
      </c>
      <c r="AD1978" s="14" t="s">
        <v>17</v>
      </c>
      <c r="AE1978" s="14" t="s">
        <v>17</v>
      </c>
    </row>
    <row r="1979" spans="1:31">
      <c r="A1979" t="s">
        <v>109</v>
      </c>
      <c r="B1979" t="s">
        <v>27</v>
      </c>
      <c r="C1979" s="216">
        <v>38992</v>
      </c>
      <c r="D1979" s="216">
        <v>39259</v>
      </c>
      <c r="E1979">
        <v>2007</v>
      </c>
      <c r="F1979">
        <v>2</v>
      </c>
      <c r="G1979">
        <v>1</v>
      </c>
      <c r="H1979" s="9">
        <v>30.556073333333337</v>
      </c>
      <c r="I1979">
        <v>1.9168000000000001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0.44336999999999999</v>
      </c>
      <c r="Y1979" s="14">
        <v>83</v>
      </c>
      <c r="Z1979" s="14" t="s">
        <v>17</v>
      </c>
      <c r="AA1979" s="14" t="s">
        <v>17</v>
      </c>
      <c r="AB1979" s="14" t="s">
        <v>17</v>
      </c>
      <c r="AC1979" s="14" t="s">
        <v>17</v>
      </c>
      <c r="AD1979" s="14">
        <f t="shared" si="7"/>
        <v>5.3418072289156621E-3</v>
      </c>
      <c r="AE1979" s="14" t="s">
        <v>17</v>
      </c>
    </row>
    <row r="1980" spans="1:31">
      <c r="A1980" t="s">
        <v>109</v>
      </c>
      <c r="B1980" t="s">
        <v>27</v>
      </c>
      <c r="C1980" s="216">
        <v>38992</v>
      </c>
      <c r="D1980" s="216">
        <v>39259</v>
      </c>
      <c r="E1980">
        <v>2007</v>
      </c>
      <c r="F1980">
        <v>2</v>
      </c>
      <c r="G1980">
        <v>2</v>
      </c>
      <c r="H1980" s="9">
        <v>45.906793333333333</v>
      </c>
      <c r="I1980">
        <v>1.8384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0.54884666666666659</v>
      </c>
      <c r="Y1980" s="14">
        <v>83</v>
      </c>
      <c r="Z1980" s="14" t="s">
        <v>17</v>
      </c>
      <c r="AA1980" s="14" t="s">
        <v>17</v>
      </c>
      <c r="AB1980" s="14" t="s">
        <v>17</v>
      </c>
      <c r="AC1980" s="14" t="s">
        <v>17</v>
      </c>
      <c r="AD1980" s="14">
        <f t="shared" si="7"/>
        <v>6.612610441767067E-3</v>
      </c>
      <c r="AE1980" s="14" t="s">
        <v>17</v>
      </c>
    </row>
    <row r="1981" spans="1:31">
      <c r="A1981" t="s">
        <v>109</v>
      </c>
      <c r="B1981" t="s">
        <v>27</v>
      </c>
      <c r="C1981" s="216">
        <v>38992</v>
      </c>
      <c r="D1981" s="216">
        <v>39259</v>
      </c>
      <c r="E1981">
        <v>2007</v>
      </c>
      <c r="F1981">
        <v>2</v>
      </c>
      <c r="G1981">
        <v>3</v>
      </c>
      <c r="H1981" s="9">
        <v>43.34834</v>
      </c>
      <c r="I1981">
        <v>1.8774999999999999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0.55838333333333334</v>
      </c>
      <c r="Y1981" s="14">
        <v>83</v>
      </c>
      <c r="Z1981" s="14" t="s">
        <v>17</v>
      </c>
      <c r="AA1981" s="14" t="s">
        <v>17</v>
      </c>
      <c r="AB1981" s="14" t="s">
        <v>17</v>
      </c>
      <c r="AC1981" s="14" t="s">
        <v>17</v>
      </c>
      <c r="AD1981" s="14">
        <f t="shared" si="7"/>
        <v>6.727510040160643E-3</v>
      </c>
      <c r="AE1981" s="14" t="s">
        <v>17</v>
      </c>
    </row>
    <row r="1982" spans="1:31">
      <c r="A1982" t="s">
        <v>109</v>
      </c>
      <c r="B1982" t="s">
        <v>27</v>
      </c>
      <c r="C1982" s="216">
        <v>38992</v>
      </c>
      <c r="D1982" s="216">
        <v>39259</v>
      </c>
      <c r="E1982">
        <v>2007</v>
      </c>
      <c r="F1982">
        <v>2</v>
      </c>
      <c r="G1982">
        <v>4</v>
      </c>
      <c r="H1982" s="9">
        <v>56.031581666666661</v>
      </c>
      <c r="I1982">
        <v>1.9233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0.63960000000000006</v>
      </c>
      <c r="Y1982" s="14">
        <v>83</v>
      </c>
      <c r="Z1982" s="14" t="s">
        <v>17</v>
      </c>
      <c r="AA1982" s="14" t="s">
        <v>17</v>
      </c>
      <c r="AB1982" s="14" t="s">
        <v>17</v>
      </c>
      <c r="AC1982" s="14" t="s">
        <v>17</v>
      </c>
      <c r="AD1982" s="14">
        <f t="shared" si="7"/>
        <v>7.7060240963855425E-3</v>
      </c>
      <c r="AE1982" s="14" t="s">
        <v>17</v>
      </c>
    </row>
    <row r="1983" spans="1:31">
      <c r="A1983" t="s">
        <v>109</v>
      </c>
      <c r="B1983" t="s">
        <v>27</v>
      </c>
      <c r="C1983" s="216">
        <v>38992</v>
      </c>
      <c r="D1983" s="216">
        <v>39259</v>
      </c>
      <c r="E1983">
        <v>2007</v>
      </c>
      <c r="F1983">
        <v>2</v>
      </c>
      <c r="G1983">
        <v>5</v>
      </c>
      <c r="H1983" s="9">
        <v>62.253275000000009</v>
      </c>
      <c r="I1983">
        <v>2.5339999999999998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0.65969666666666671</v>
      </c>
      <c r="Y1983" s="14">
        <v>83</v>
      </c>
      <c r="Z1983" s="14" t="s">
        <v>17</v>
      </c>
      <c r="AA1983" s="14" t="s">
        <v>17</v>
      </c>
      <c r="AB1983" s="14" t="s">
        <v>17</v>
      </c>
      <c r="AC1983" s="14" t="s">
        <v>17</v>
      </c>
      <c r="AD1983" s="14">
        <f t="shared" si="7"/>
        <v>7.9481526104417683E-3</v>
      </c>
      <c r="AE1983" s="14" t="s">
        <v>17</v>
      </c>
    </row>
    <row r="1984" spans="1:31">
      <c r="A1984" t="s">
        <v>109</v>
      </c>
      <c r="B1984" t="s">
        <v>27</v>
      </c>
      <c r="C1984" s="216">
        <v>38992</v>
      </c>
      <c r="D1984" s="216">
        <v>39259</v>
      </c>
      <c r="E1984">
        <v>2007</v>
      </c>
      <c r="F1984">
        <v>2</v>
      </c>
      <c r="G1984">
        <v>6</v>
      </c>
      <c r="H1984" t="s">
        <v>17</v>
      </c>
      <c r="I1984">
        <v>2.4943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0.66448333333333343</v>
      </c>
      <c r="Y1984" s="14">
        <v>83</v>
      </c>
      <c r="Z1984" s="14" t="s">
        <v>17</v>
      </c>
      <c r="AA1984" s="14" t="s">
        <v>17</v>
      </c>
      <c r="AB1984" s="14" t="s">
        <v>17</v>
      </c>
      <c r="AC1984" s="14" t="s">
        <v>17</v>
      </c>
      <c r="AD1984" s="14">
        <f t="shared" si="7"/>
        <v>8.0058232931726914E-3</v>
      </c>
      <c r="AE1984" s="14" t="s">
        <v>17</v>
      </c>
    </row>
    <row r="1985" spans="1:31">
      <c r="A1985" t="s">
        <v>109</v>
      </c>
      <c r="B1985" t="s">
        <v>27</v>
      </c>
      <c r="C1985" s="216">
        <v>38992</v>
      </c>
      <c r="D1985" s="216">
        <v>39259</v>
      </c>
      <c r="E1985">
        <v>2007</v>
      </c>
      <c r="F1985">
        <v>2</v>
      </c>
      <c r="G1985">
        <v>7</v>
      </c>
      <c r="H1985" t="s">
        <v>17</v>
      </c>
      <c r="I1985">
        <v>2.4049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20">
        <v>0.69967666666666661</v>
      </c>
      <c r="Y1985" s="14">
        <v>83</v>
      </c>
      <c r="Z1985" s="14" t="s">
        <v>17</v>
      </c>
      <c r="AA1985" s="14" t="s">
        <v>17</v>
      </c>
      <c r="AB1985" s="14" t="s">
        <v>17</v>
      </c>
      <c r="AC1985" s="14" t="s">
        <v>17</v>
      </c>
      <c r="AD1985" s="14">
        <f t="shared" si="7"/>
        <v>8.4298393574297175E-3</v>
      </c>
      <c r="AE1985" s="14" t="s">
        <v>17</v>
      </c>
    </row>
    <row r="1986" spans="1:31">
      <c r="A1986" t="s">
        <v>109</v>
      </c>
      <c r="B1986" t="s">
        <v>27</v>
      </c>
      <c r="C1986" s="216">
        <v>38992</v>
      </c>
      <c r="D1986" s="216">
        <v>39259</v>
      </c>
      <c r="E1986">
        <v>2007</v>
      </c>
      <c r="F1986">
        <v>2</v>
      </c>
      <c r="G1986">
        <v>8</v>
      </c>
      <c r="H1986" t="s">
        <v>17</v>
      </c>
      <c r="I1986" s="129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Z1986" s="14" t="s">
        <v>17</v>
      </c>
      <c r="AA1986" s="14" t="s">
        <v>17</v>
      </c>
      <c r="AB1986" s="14" t="s">
        <v>17</v>
      </c>
      <c r="AC1986" s="14" t="s">
        <v>17</v>
      </c>
      <c r="AD1986" s="14" t="s">
        <v>17</v>
      </c>
      <c r="AE1986" s="14" t="s">
        <v>17</v>
      </c>
    </row>
    <row r="1987" spans="1:31">
      <c r="A1987" t="s">
        <v>109</v>
      </c>
      <c r="B1987" t="s">
        <v>27</v>
      </c>
      <c r="C1987" s="216">
        <v>38992</v>
      </c>
      <c r="D1987" s="216">
        <v>39259</v>
      </c>
      <c r="E1987">
        <v>2007</v>
      </c>
      <c r="F1987">
        <v>2</v>
      </c>
      <c r="G1987">
        <v>9</v>
      </c>
      <c r="H1987" t="s">
        <v>17</v>
      </c>
      <c r="I1987" s="129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Z1987" s="14" t="s">
        <v>17</v>
      </c>
      <c r="AA1987" s="14" t="s">
        <v>17</v>
      </c>
      <c r="AB1987" s="14" t="s">
        <v>17</v>
      </c>
      <c r="AC1987" s="14" t="s">
        <v>17</v>
      </c>
      <c r="AD1987" s="14" t="s">
        <v>17</v>
      </c>
      <c r="AE1987" s="14" t="s">
        <v>17</v>
      </c>
    </row>
    <row r="1988" spans="1:31">
      <c r="A1988" t="s">
        <v>109</v>
      </c>
      <c r="B1988" t="s">
        <v>27</v>
      </c>
      <c r="C1988" s="216">
        <v>38992</v>
      </c>
      <c r="D1988" s="216">
        <v>39259</v>
      </c>
      <c r="E1988">
        <v>2007</v>
      </c>
      <c r="F1988">
        <v>2</v>
      </c>
      <c r="G1988">
        <v>10</v>
      </c>
      <c r="H1988" t="s">
        <v>17</v>
      </c>
      <c r="I1988" s="129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Z1988" s="14" t="s">
        <v>17</v>
      </c>
      <c r="AA1988" s="14" t="s">
        <v>17</v>
      </c>
      <c r="AB1988" s="14" t="s">
        <v>17</v>
      </c>
      <c r="AC1988" s="14" t="s">
        <v>17</v>
      </c>
      <c r="AD1988" s="14" t="s">
        <v>17</v>
      </c>
      <c r="AE1988" s="14" t="s">
        <v>17</v>
      </c>
    </row>
    <row r="1989" spans="1:31">
      <c r="A1989" t="s">
        <v>109</v>
      </c>
      <c r="B1989" t="s">
        <v>27</v>
      </c>
      <c r="C1989" s="216">
        <v>38992</v>
      </c>
      <c r="D1989" s="216">
        <v>39259</v>
      </c>
      <c r="E1989">
        <v>2007</v>
      </c>
      <c r="F1989">
        <v>2</v>
      </c>
      <c r="G1989">
        <v>11</v>
      </c>
      <c r="H1989" t="s">
        <v>17</v>
      </c>
      <c r="I1989" s="129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Z1989" s="14" t="s">
        <v>17</v>
      </c>
      <c r="AA1989" s="14" t="s">
        <v>17</v>
      </c>
      <c r="AB1989" s="14" t="s">
        <v>17</v>
      </c>
      <c r="AC1989" s="14" t="s">
        <v>17</v>
      </c>
      <c r="AD1989" s="14" t="s">
        <v>17</v>
      </c>
      <c r="AE1989" s="14" t="s">
        <v>17</v>
      </c>
    </row>
    <row r="1990" spans="1:31">
      <c r="A1990" t="s">
        <v>109</v>
      </c>
      <c r="B1990" t="s">
        <v>27</v>
      </c>
      <c r="C1990" s="216">
        <v>38992</v>
      </c>
      <c r="D1990" s="216">
        <v>39259</v>
      </c>
      <c r="E1990">
        <v>2007</v>
      </c>
      <c r="F1990">
        <v>2</v>
      </c>
      <c r="G1990">
        <v>12</v>
      </c>
      <c r="H1990" t="s">
        <v>17</v>
      </c>
      <c r="I1990" s="129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Z1990" s="14" t="s">
        <v>17</v>
      </c>
      <c r="AA1990" s="14" t="s">
        <v>17</v>
      </c>
      <c r="AB1990" s="14" t="s">
        <v>17</v>
      </c>
      <c r="AC1990" s="14" t="s">
        <v>17</v>
      </c>
      <c r="AD1990" s="14" t="s">
        <v>17</v>
      </c>
      <c r="AE1990" s="14" t="s">
        <v>17</v>
      </c>
    </row>
    <row r="1991" spans="1:31">
      <c r="A1991" t="s">
        <v>109</v>
      </c>
      <c r="B1991" t="s">
        <v>27</v>
      </c>
      <c r="C1991" s="216">
        <v>38992</v>
      </c>
      <c r="D1991" s="216">
        <v>39259</v>
      </c>
      <c r="E1991">
        <v>2007</v>
      </c>
      <c r="F1991">
        <v>2</v>
      </c>
      <c r="G1991">
        <v>13</v>
      </c>
      <c r="H1991" t="s">
        <v>17</v>
      </c>
      <c r="I1991" s="129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Z1991" s="14" t="s">
        <v>17</v>
      </c>
      <c r="AA1991" s="14" t="s">
        <v>17</v>
      </c>
      <c r="AB1991" s="14" t="s">
        <v>17</v>
      </c>
      <c r="AC1991" s="14" t="s">
        <v>17</v>
      </c>
      <c r="AD1991" s="14" t="s">
        <v>17</v>
      </c>
      <c r="AE1991" s="14" t="s">
        <v>17</v>
      </c>
    </row>
    <row r="1992" spans="1:31">
      <c r="A1992" t="s">
        <v>109</v>
      </c>
      <c r="B1992" t="s">
        <v>27</v>
      </c>
      <c r="C1992" s="216">
        <v>38992</v>
      </c>
      <c r="D1992" s="216">
        <v>39259</v>
      </c>
      <c r="E1992">
        <v>2007</v>
      </c>
      <c r="F1992">
        <v>2</v>
      </c>
      <c r="G1992">
        <v>14</v>
      </c>
      <c r="H1992" t="s">
        <v>17</v>
      </c>
      <c r="I1992" s="129" t="s">
        <v>17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4" t="s">
        <v>17</v>
      </c>
      <c r="Y1992" s="14" t="s">
        <v>17</v>
      </c>
      <c r="Z1992" s="14" t="s">
        <v>17</v>
      </c>
      <c r="AA1992" s="14" t="s">
        <v>17</v>
      </c>
      <c r="AB1992" s="14" t="s">
        <v>17</v>
      </c>
      <c r="AC1992" s="14" t="s">
        <v>17</v>
      </c>
      <c r="AD1992" s="14" t="s">
        <v>17</v>
      </c>
      <c r="AE1992" s="14" t="s">
        <v>17</v>
      </c>
    </row>
    <row r="1993" spans="1:31">
      <c r="A1993" t="s">
        <v>109</v>
      </c>
      <c r="B1993" t="s">
        <v>27</v>
      </c>
      <c r="C1993" s="216">
        <v>38992</v>
      </c>
      <c r="D1993" s="216">
        <v>39259</v>
      </c>
      <c r="E1993">
        <v>2007</v>
      </c>
      <c r="F1993">
        <v>3</v>
      </c>
      <c r="G1993">
        <v>1</v>
      </c>
      <c r="H1993" s="9">
        <v>45.114545000000014</v>
      </c>
      <c r="I1993">
        <v>1.8542000000000001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0.52921666666666667</v>
      </c>
      <c r="Y1993" s="14">
        <v>83</v>
      </c>
      <c r="Z1993" s="14" t="s">
        <v>17</v>
      </c>
      <c r="AA1993" s="14" t="s">
        <v>17</v>
      </c>
      <c r="AB1993" s="14" t="s">
        <v>17</v>
      </c>
      <c r="AC1993" s="14" t="s">
        <v>17</v>
      </c>
      <c r="AD1993" s="14">
        <f t="shared" si="7"/>
        <v>6.3761044176706824E-3</v>
      </c>
      <c r="AE1993" s="14" t="s">
        <v>17</v>
      </c>
    </row>
    <row r="1994" spans="1:31">
      <c r="A1994" t="s">
        <v>109</v>
      </c>
      <c r="B1994" t="s">
        <v>27</v>
      </c>
      <c r="C1994" s="216">
        <v>38992</v>
      </c>
      <c r="D1994" s="216">
        <v>39259</v>
      </c>
      <c r="E1994">
        <v>2007</v>
      </c>
      <c r="F1994">
        <v>3</v>
      </c>
      <c r="G1994">
        <v>2</v>
      </c>
      <c r="H1994" s="9">
        <v>39.030949999999997</v>
      </c>
      <c r="I1994" t="s">
        <v>17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0.5196466666666667</v>
      </c>
      <c r="Y1994" s="14">
        <v>83</v>
      </c>
      <c r="Z1994" s="14" t="s">
        <v>17</v>
      </c>
      <c r="AA1994" s="14" t="s">
        <v>17</v>
      </c>
      <c r="AB1994" s="14" t="s">
        <v>17</v>
      </c>
      <c r="AC1994" s="14" t="s">
        <v>17</v>
      </c>
      <c r="AD1994" s="14">
        <f t="shared" si="7"/>
        <v>6.2608032128514063E-3</v>
      </c>
      <c r="AE1994" s="14" t="s">
        <v>17</v>
      </c>
    </row>
    <row r="1995" spans="1:31">
      <c r="A1995" t="s">
        <v>109</v>
      </c>
      <c r="B1995" t="s">
        <v>27</v>
      </c>
      <c r="C1995" s="216">
        <v>38992</v>
      </c>
      <c r="D1995" s="216">
        <v>39259</v>
      </c>
      <c r="E1995">
        <v>2007</v>
      </c>
      <c r="F1995">
        <v>3</v>
      </c>
      <c r="G1995">
        <v>3</v>
      </c>
      <c r="H1995" s="9">
        <v>41.712965000000011</v>
      </c>
      <c r="I1995">
        <v>1.9836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0.65753000000000006</v>
      </c>
      <c r="Y1995" s="14">
        <v>83</v>
      </c>
      <c r="Z1995" s="14" t="s">
        <v>17</v>
      </c>
      <c r="AA1995" s="14" t="s">
        <v>17</v>
      </c>
      <c r="AB1995" s="14" t="s">
        <v>17</v>
      </c>
      <c r="AC1995" s="14" t="s">
        <v>17</v>
      </c>
      <c r="AD1995" s="14">
        <f t="shared" si="7"/>
        <v>7.9220481927710848E-3</v>
      </c>
      <c r="AE1995" s="14" t="s">
        <v>17</v>
      </c>
    </row>
    <row r="1996" spans="1:31">
      <c r="A1996" t="s">
        <v>109</v>
      </c>
      <c r="B1996" t="s">
        <v>27</v>
      </c>
      <c r="C1996" s="216">
        <v>38992</v>
      </c>
      <c r="D1996" s="216">
        <v>39259</v>
      </c>
      <c r="E1996">
        <v>2007</v>
      </c>
      <c r="F1996">
        <v>3</v>
      </c>
      <c r="G1996">
        <v>4</v>
      </c>
      <c r="H1996" s="9">
        <v>46.51733333333334</v>
      </c>
      <c r="I1996">
        <v>2.1753999999999998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0.66180000000000005</v>
      </c>
      <c r="Y1996" s="14">
        <v>83</v>
      </c>
      <c r="Z1996" s="14" t="s">
        <v>17</v>
      </c>
      <c r="AA1996" s="14" t="s">
        <v>17</v>
      </c>
      <c r="AB1996" s="14" t="s">
        <v>17</v>
      </c>
      <c r="AC1996" s="14" t="s">
        <v>17</v>
      </c>
      <c r="AD1996" s="14">
        <f t="shared" si="7"/>
        <v>7.9734939759036148E-3</v>
      </c>
      <c r="AE1996" s="14" t="s">
        <v>17</v>
      </c>
    </row>
    <row r="1997" spans="1:31">
      <c r="A1997" t="s">
        <v>109</v>
      </c>
      <c r="B1997" t="s">
        <v>27</v>
      </c>
      <c r="C1997" s="216">
        <v>38992</v>
      </c>
      <c r="D1997" s="216">
        <v>39259</v>
      </c>
      <c r="E1997">
        <v>2007</v>
      </c>
      <c r="F1997">
        <v>3</v>
      </c>
      <c r="G1997">
        <v>5</v>
      </c>
      <c r="H1997" s="9">
        <v>38.871046666666658</v>
      </c>
      <c r="I1997">
        <v>2.2587000000000002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0.68074333333333337</v>
      </c>
      <c r="Y1997" s="14">
        <v>83</v>
      </c>
      <c r="Z1997" s="14" t="s">
        <v>17</v>
      </c>
      <c r="AA1997" s="14" t="s">
        <v>17</v>
      </c>
      <c r="AB1997" s="14" t="s">
        <v>17</v>
      </c>
      <c r="AC1997" s="14" t="s">
        <v>17</v>
      </c>
      <c r="AD1997" s="14">
        <f t="shared" si="7"/>
        <v>8.2017269076305223E-3</v>
      </c>
      <c r="AE1997" s="14" t="s">
        <v>17</v>
      </c>
    </row>
    <row r="1998" spans="1:31">
      <c r="A1998" t="s">
        <v>109</v>
      </c>
      <c r="B1998" t="s">
        <v>27</v>
      </c>
      <c r="C1998" s="216">
        <v>38992</v>
      </c>
      <c r="D1998" s="216">
        <v>39259</v>
      </c>
      <c r="E1998">
        <v>2007</v>
      </c>
      <c r="F1998">
        <v>3</v>
      </c>
      <c r="G1998">
        <v>6</v>
      </c>
      <c r="H1998" t="s">
        <v>17</v>
      </c>
      <c r="I1998" t="s">
        <v>17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0.64285666666666663</v>
      </c>
      <c r="Y1998" s="14">
        <v>83</v>
      </c>
      <c r="Z1998" s="14" t="s">
        <v>17</v>
      </c>
      <c r="AA1998" s="14" t="s">
        <v>17</v>
      </c>
      <c r="AB1998" s="14" t="s">
        <v>17</v>
      </c>
      <c r="AC1998" s="14" t="s">
        <v>17</v>
      </c>
      <c r="AD1998" s="14">
        <f t="shared" si="7"/>
        <v>7.7452610441767064E-3</v>
      </c>
      <c r="AE1998" s="14" t="s">
        <v>17</v>
      </c>
    </row>
    <row r="1999" spans="1:31">
      <c r="A1999" t="s">
        <v>109</v>
      </c>
      <c r="B1999" t="s">
        <v>27</v>
      </c>
      <c r="C1999" s="216">
        <v>38992</v>
      </c>
      <c r="D1999" s="216">
        <v>39259</v>
      </c>
      <c r="E1999">
        <v>2007</v>
      </c>
      <c r="F1999">
        <v>3</v>
      </c>
      <c r="G1999">
        <v>7</v>
      </c>
      <c r="H1999" t="s">
        <v>17</v>
      </c>
      <c r="I1999" s="129">
        <v>2.39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20">
        <v>0.67655999999999994</v>
      </c>
      <c r="Y1999" s="14">
        <v>83</v>
      </c>
      <c r="Z1999" s="14" t="s">
        <v>17</v>
      </c>
      <c r="AA1999" s="14" t="s">
        <v>17</v>
      </c>
      <c r="AB1999" s="14" t="s">
        <v>17</v>
      </c>
      <c r="AC1999" s="14" t="s">
        <v>17</v>
      </c>
      <c r="AD1999" s="14">
        <f t="shared" si="7"/>
        <v>8.151325301204819E-3</v>
      </c>
      <c r="AE1999" s="14" t="s">
        <v>17</v>
      </c>
    </row>
    <row r="2000" spans="1:31">
      <c r="A2000" t="s">
        <v>109</v>
      </c>
      <c r="B2000" t="s">
        <v>27</v>
      </c>
      <c r="C2000" s="216">
        <v>38992</v>
      </c>
      <c r="D2000" s="216">
        <v>39259</v>
      </c>
      <c r="E2000">
        <v>2007</v>
      </c>
      <c r="F2000">
        <v>3</v>
      </c>
      <c r="G2000">
        <v>8</v>
      </c>
      <c r="H2000" t="s">
        <v>17</v>
      </c>
      <c r="I2000" s="129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Z2000" s="14" t="s">
        <v>17</v>
      </c>
      <c r="AA2000" s="14" t="s">
        <v>17</v>
      </c>
      <c r="AB2000" s="14" t="s">
        <v>17</v>
      </c>
      <c r="AC2000" s="14" t="s">
        <v>17</v>
      </c>
      <c r="AD2000" s="14" t="s">
        <v>17</v>
      </c>
      <c r="AE2000" s="14" t="s">
        <v>17</v>
      </c>
    </row>
    <row r="2001" spans="1:31">
      <c r="A2001" t="s">
        <v>109</v>
      </c>
      <c r="B2001" t="s">
        <v>27</v>
      </c>
      <c r="C2001" s="216">
        <v>38992</v>
      </c>
      <c r="D2001" s="216">
        <v>39259</v>
      </c>
      <c r="E2001">
        <v>2007</v>
      </c>
      <c r="F2001">
        <v>3</v>
      </c>
      <c r="G2001">
        <v>9</v>
      </c>
      <c r="H2001" t="s">
        <v>17</v>
      </c>
      <c r="I2001" s="129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Z2001" s="14" t="s">
        <v>17</v>
      </c>
      <c r="AA2001" s="14" t="s">
        <v>17</v>
      </c>
      <c r="AB2001" s="14" t="s">
        <v>17</v>
      </c>
      <c r="AC2001" s="14" t="s">
        <v>17</v>
      </c>
      <c r="AD2001" s="14" t="s">
        <v>17</v>
      </c>
      <c r="AE2001" s="14" t="s">
        <v>17</v>
      </c>
    </row>
    <row r="2002" spans="1:31">
      <c r="A2002" t="s">
        <v>109</v>
      </c>
      <c r="B2002" t="s">
        <v>27</v>
      </c>
      <c r="C2002" s="216">
        <v>38992</v>
      </c>
      <c r="D2002" s="216">
        <v>39259</v>
      </c>
      <c r="E2002">
        <v>2007</v>
      </c>
      <c r="F2002">
        <v>3</v>
      </c>
      <c r="G2002">
        <v>10</v>
      </c>
      <c r="H2002" t="s">
        <v>17</v>
      </c>
      <c r="I2002" s="129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Z2002" s="14" t="s">
        <v>17</v>
      </c>
      <c r="AA2002" s="14" t="s">
        <v>17</v>
      </c>
      <c r="AB2002" s="14" t="s">
        <v>17</v>
      </c>
      <c r="AC2002" s="14" t="s">
        <v>17</v>
      </c>
      <c r="AD2002" s="14" t="s">
        <v>17</v>
      </c>
      <c r="AE2002" s="14" t="s">
        <v>17</v>
      </c>
    </row>
    <row r="2003" spans="1:31">
      <c r="A2003" t="s">
        <v>109</v>
      </c>
      <c r="B2003" t="s">
        <v>27</v>
      </c>
      <c r="C2003" s="216">
        <v>38992</v>
      </c>
      <c r="D2003" s="216">
        <v>39259</v>
      </c>
      <c r="E2003">
        <v>2007</v>
      </c>
      <c r="F2003">
        <v>3</v>
      </c>
      <c r="G2003">
        <v>11</v>
      </c>
      <c r="H2003" t="s">
        <v>17</v>
      </c>
      <c r="I2003" s="129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Z2003" s="14" t="s">
        <v>17</v>
      </c>
      <c r="AA2003" s="14" t="s">
        <v>17</v>
      </c>
      <c r="AB2003" s="14" t="s">
        <v>17</v>
      </c>
      <c r="AC2003" s="14" t="s">
        <v>17</v>
      </c>
      <c r="AD2003" s="14" t="s">
        <v>17</v>
      </c>
      <c r="AE2003" s="14" t="s">
        <v>17</v>
      </c>
    </row>
    <row r="2004" spans="1:31">
      <c r="A2004" t="s">
        <v>109</v>
      </c>
      <c r="B2004" t="s">
        <v>27</v>
      </c>
      <c r="C2004" s="216">
        <v>38992</v>
      </c>
      <c r="D2004" s="216">
        <v>39259</v>
      </c>
      <c r="E2004">
        <v>2007</v>
      </c>
      <c r="F2004">
        <v>3</v>
      </c>
      <c r="G2004">
        <v>12</v>
      </c>
      <c r="H2004" t="s">
        <v>17</v>
      </c>
      <c r="I2004" s="129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Z2004" s="14" t="s">
        <v>17</v>
      </c>
      <c r="AA2004" s="14" t="s">
        <v>17</v>
      </c>
      <c r="AB2004" s="14" t="s">
        <v>17</v>
      </c>
      <c r="AC2004" s="14" t="s">
        <v>17</v>
      </c>
      <c r="AD2004" s="14" t="s">
        <v>17</v>
      </c>
      <c r="AE2004" s="14" t="s">
        <v>17</v>
      </c>
    </row>
    <row r="2005" spans="1:31">
      <c r="A2005" t="s">
        <v>109</v>
      </c>
      <c r="B2005" t="s">
        <v>27</v>
      </c>
      <c r="C2005" s="216">
        <v>38992</v>
      </c>
      <c r="D2005" s="216">
        <v>39259</v>
      </c>
      <c r="E2005">
        <v>2007</v>
      </c>
      <c r="F2005">
        <v>3</v>
      </c>
      <c r="G2005">
        <v>13</v>
      </c>
      <c r="H2005" t="s">
        <v>17</v>
      </c>
      <c r="I2005" s="129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Z2005" s="14" t="s">
        <v>17</v>
      </c>
      <c r="AA2005" s="14" t="s">
        <v>17</v>
      </c>
      <c r="AB2005" s="14" t="s">
        <v>17</v>
      </c>
      <c r="AC2005" s="14" t="s">
        <v>17</v>
      </c>
      <c r="AD2005" s="14" t="s">
        <v>17</v>
      </c>
      <c r="AE2005" s="14" t="s">
        <v>17</v>
      </c>
    </row>
    <row r="2006" spans="1:31">
      <c r="A2006" t="s">
        <v>109</v>
      </c>
      <c r="B2006" t="s">
        <v>27</v>
      </c>
      <c r="C2006" s="216">
        <v>38992</v>
      </c>
      <c r="D2006" s="216">
        <v>39259</v>
      </c>
      <c r="E2006">
        <v>2007</v>
      </c>
      <c r="F2006">
        <v>3</v>
      </c>
      <c r="G2006">
        <v>14</v>
      </c>
      <c r="H2006" t="s">
        <v>17</v>
      </c>
      <c r="I2006" s="129" t="s">
        <v>17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4" t="s">
        <v>17</v>
      </c>
      <c r="Y2006" s="14" t="s">
        <v>17</v>
      </c>
      <c r="Z2006" s="14" t="s">
        <v>17</v>
      </c>
      <c r="AA2006" s="14" t="s">
        <v>17</v>
      </c>
      <c r="AB2006" s="14" t="s">
        <v>17</v>
      </c>
      <c r="AC2006" s="14" t="s">
        <v>17</v>
      </c>
      <c r="AD2006" s="14" t="s">
        <v>17</v>
      </c>
      <c r="AE2006" s="14" t="s">
        <v>17</v>
      </c>
    </row>
    <row r="2007" spans="1:31">
      <c r="A2007" t="s">
        <v>109</v>
      </c>
      <c r="B2007" t="s">
        <v>27</v>
      </c>
      <c r="C2007" s="216">
        <v>38992</v>
      </c>
      <c r="D2007" s="216">
        <v>39259</v>
      </c>
      <c r="E2007">
        <v>2007</v>
      </c>
      <c r="F2007">
        <v>4</v>
      </c>
      <c r="G2007">
        <v>1</v>
      </c>
      <c r="H2007" s="9">
        <v>33.957653333333333</v>
      </c>
      <c r="I2007">
        <v>1.9502999999999999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0.5390100000000001</v>
      </c>
      <c r="Y2007" s="14">
        <v>83</v>
      </c>
      <c r="Z2007" s="14" t="s">
        <v>17</v>
      </c>
      <c r="AA2007" s="14" t="s">
        <v>17</v>
      </c>
      <c r="AB2007" s="14" t="s">
        <v>17</v>
      </c>
      <c r="AC2007" s="14" t="s">
        <v>17</v>
      </c>
      <c r="AD2007" s="14">
        <f t="shared" si="7"/>
        <v>6.4940963855421698E-3</v>
      </c>
      <c r="AE2007" s="14" t="s">
        <v>17</v>
      </c>
    </row>
    <row r="2008" spans="1:31">
      <c r="A2008" t="s">
        <v>109</v>
      </c>
      <c r="B2008" t="s">
        <v>27</v>
      </c>
      <c r="C2008" s="216">
        <v>38992</v>
      </c>
      <c r="D2008" s="216">
        <v>39259</v>
      </c>
      <c r="E2008">
        <v>2007</v>
      </c>
      <c r="F2008">
        <v>4</v>
      </c>
      <c r="G2008">
        <v>2</v>
      </c>
      <c r="H2008" s="9">
        <v>40.695398333333337</v>
      </c>
      <c r="I2008" t="s">
        <v>17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0.57960999999999996</v>
      </c>
      <c r="Y2008" s="14">
        <v>83</v>
      </c>
      <c r="Z2008" s="14" t="s">
        <v>17</v>
      </c>
      <c r="AA2008" s="14" t="s">
        <v>17</v>
      </c>
      <c r="AB2008" s="14" t="s">
        <v>17</v>
      </c>
      <c r="AC2008" s="14" t="s">
        <v>17</v>
      </c>
      <c r="AD2008" s="14">
        <f t="shared" si="7"/>
        <v>6.9832530120481923E-3</v>
      </c>
      <c r="AE2008" s="14" t="s">
        <v>17</v>
      </c>
    </row>
    <row r="2009" spans="1:31">
      <c r="A2009" t="s">
        <v>109</v>
      </c>
      <c r="B2009" t="s">
        <v>27</v>
      </c>
      <c r="C2009" s="216">
        <v>38992</v>
      </c>
      <c r="D2009" s="216">
        <v>39259</v>
      </c>
      <c r="E2009">
        <v>2007</v>
      </c>
      <c r="F2009">
        <v>4</v>
      </c>
      <c r="G2009">
        <v>3</v>
      </c>
      <c r="H2009" s="9">
        <v>47.280508333333337</v>
      </c>
      <c r="I2009">
        <v>1.9036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0.55779666666666661</v>
      </c>
      <c r="Y2009" s="14">
        <v>83</v>
      </c>
      <c r="Z2009" s="14" t="s">
        <v>17</v>
      </c>
      <c r="AA2009" s="14" t="s">
        <v>17</v>
      </c>
      <c r="AB2009" s="14" t="s">
        <v>17</v>
      </c>
      <c r="AC2009" s="14" t="s">
        <v>17</v>
      </c>
      <c r="AD2009" s="14">
        <f t="shared" si="7"/>
        <v>6.7204417670682724E-3</v>
      </c>
      <c r="AE2009" s="14" t="s">
        <v>17</v>
      </c>
    </row>
    <row r="2010" spans="1:31">
      <c r="A2010" t="s">
        <v>109</v>
      </c>
      <c r="B2010" t="s">
        <v>27</v>
      </c>
      <c r="C2010" s="216">
        <v>38992</v>
      </c>
      <c r="D2010" s="216">
        <v>39259</v>
      </c>
      <c r="E2010">
        <v>2007</v>
      </c>
      <c r="F2010">
        <v>4</v>
      </c>
      <c r="G2010">
        <v>4</v>
      </c>
      <c r="H2010" s="9">
        <v>52.608196666666664</v>
      </c>
      <c r="I2010">
        <v>1.9315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0.65749666666666673</v>
      </c>
      <c r="Y2010" s="14">
        <v>83</v>
      </c>
      <c r="Z2010" s="14" t="s">
        <v>17</v>
      </c>
      <c r="AA2010" s="14" t="s">
        <v>17</v>
      </c>
      <c r="AB2010" s="14" t="s">
        <v>17</v>
      </c>
      <c r="AC2010" s="14" t="s">
        <v>17</v>
      </c>
      <c r="AD2010" s="14">
        <f t="shared" si="7"/>
        <v>7.9216465863453829E-3</v>
      </c>
      <c r="AE2010" s="14" t="s">
        <v>17</v>
      </c>
    </row>
    <row r="2011" spans="1:31">
      <c r="A2011" t="s">
        <v>109</v>
      </c>
      <c r="B2011" t="s">
        <v>27</v>
      </c>
      <c r="C2011" s="216">
        <v>38992</v>
      </c>
      <c r="D2011" s="216">
        <v>39259</v>
      </c>
      <c r="E2011">
        <v>2007</v>
      </c>
      <c r="F2011">
        <v>4</v>
      </c>
      <c r="G2011">
        <v>5</v>
      </c>
      <c r="H2011" s="9">
        <v>46.386503333333344</v>
      </c>
      <c r="I2011">
        <v>1.9682999999999999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0.65559333333333336</v>
      </c>
      <c r="Y2011" s="14">
        <v>83</v>
      </c>
      <c r="Z2011" s="14" t="s">
        <v>17</v>
      </c>
      <c r="AA2011" s="14" t="s">
        <v>17</v>
      </c>
      <c r="AB2011" s="14" t="s">
        <v>17</v>
      </c>
      <c r="AC2011" s="14" t="s">
        <v>17</v>
      </c>
      <c r="AD2011" s="14">
        <f t="shared" si="7"/>
        <v>7.8987148594377513E-3</v>
      </c>
      <c r="AE2011" s="14" t="s">
        <v>17</v>
      </c>
    </row>
    <row r="2012" spans="1:31">
      <c r="A2012" t="s">
        <v>109</v>
      </c>
      <c r="B2012" t="s">
        <v>27</v>
      </c>
      <c r="C2012" s="216">
        <v>38992</v>
      </c>
      <c r="D2012" s="216">
        <v>39259</v>
      </c>
      <c r="E2012">
        <v>2007</v>
      </c>
      <c r="F2012">
        <v>4</v>
      </c>
      <c r="G2012">
        <v>6</v>
      </c>
      <c r="H2012" t="s">
        <v>17</v>
      </c>
      <c r="I2012" t="s">
        <v>17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0">
        <v>0.70194666666666661</v>
      </c>
      <c r="Y2012" s="14">
        <v>83</v>
      </c>
      <c r="Z2012" s="14" t="s">
        <v>17</v>
      </c>
      <c r="AA2012" s="14" t="s">
        <v>17</v>
      </c>
      <c r="AB2012" s="14" t="s">
        <v>17</v>
      </c>
      <c r="AC2012" s="14" t="s">
        <v>17</v>
      </c>
      <c r="AD2012" s="14">
        <f t="shared" si="7"/>
        <v>8.4571887550200803E-3</v>
      </c>
      <c r="AE2012" s="14" t="s">
        <v>17</v>
      </c>
    </row>
    <row r="2013" spans="1:31">
      <c r="A2013" t="s">
        <v>109</v>
      </c>
      <c r="B2013" t="s">
        <v>27</v>
      </c>
      <c r="C2013" s="216">
        <v>38992</v>
      </c>
      <c r="D2013" s="216">
        <v>39259</v>
      </c>
      <c r="E2013">
        <v>2007</v>
      </c>
      <c r="F2013">
        <v>4</v>
      </c>
      <c r="G2013">
        <v>7</v>
      </c>
      <c r="H2013" t="s">
        <v>17</v>
      </c>
      <c r="I2013" s="129">
        <v>2.39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21">
        <v>0.70501000000000003</v>
      </c>
      <c r="Y2013" s="14">
        <v>83</v>
      </c>
      <c r="Z2013" s="14" t="s">
        <v>17</v>
      </c>
      <c r="AA2013" s="14" t="s">
        <v>17</v>
      </c>
      <c r="AB2013" s="14" t="s">
        <v>17</v>
      </c>
      <c r="AC2013" s="14" t="s">
        <v>17</v>
      </c>
      <c r="AD2013" s="14">
        <f t="shared" si="7"/>
        <v>8.494096385542169E-3</v>
      </c>
      <c r="AE2013" s="14" t="s">
        <v>17</v>
      </c>
    </row>
    <row r="2014" spans="1:31">
      <c r="A2014" t="s">
        <v>109</v>
      </c>
      <c r="B2014" t="s">
        <v>27</v>
      </c>
      <c r="C2014" s="216">
        <v>38992</v>
      </c>
      <c r="D2014" s="216">
        <v>39259</v>
      </c>
      <c r="E2014">
        <v>2007</v>
      </c>
      <c r="F2014">
        <v>4</v>
      </c>
      <c r="G2014">
        <v>8</v>
      </c>
      <c r="H2014" t="s">
        <v>17</v>
      </c>
      <c r="I2014" s="129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Z2014" s="14" t="s">
        <v>17</v>
      </c>
      <c r="AA2014" s="14" t="s">
        <v>17</v>
      </c>
      <c r="AB2014" s="14" t="s">
        <v>17</v>
      </c>
      <c r="AC2014" s="14" t="s">
        <v>17</v>
      </c>
      <c r="AD2014" s="14" t="s">
        <v>17</v>
      </c>
      <c r="AE2014" s="14" t="s">
        <v>17</v>
      </c>
    </row>
    <row r="2015" spans="1:31">
      <c r="A2015" t="s">
        <v>109</v>
      </c>
      <c r="B2015" t="s">
        <v>27</v>
      </c>
      <c r="C2015" s="216">
        <v>38992</v>
      </c>
      <c r="D2015" s="216">
        <v>39259</v>
      </c>
      <c r="E2015">
        <v>2007</v>
      </c>
      <c r="F2015">
        <v>4</v>
      </c>
      <c r="G2015">
        <v>9</v>
      </c>
      <c r="H2015" t="s">
        <v>17</v>
      </c>
      <c r="I2015" s="129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Z2015" s="14" t="s">
        <v>17</v>
      </c>
      <c r="AA2015" s="14" t="s">
        <v>17</v>
      </c>
      <c r="AB2015" s="14" t="s">
        <v>17</v>
      </c>
      <c r="AC2015" s="14" t="s">
        <v>17</v>
      </c>
      <c r="AD2015" s="14" t="s">
        <v>17</v>
      </c>
      <c r="AE2015" s="14" t="s">
        <v>17</v>
      </c>
    </row>
    <row r="2016" spans="1:31">
      <c r="A2016" t="s">
        <v>109</v>
      </c>
      <c r="B2016" t="s">
        <v>27</v>
      </c>
      <c r="C2016" s="216">
        <v>38992</v>
      </c>
      <c r="D2016" s="216">
        <v>39259</v>
      </c>
      <c r="E2016">
        <v>2007</v>
      </c>
      <c r="F2016">
        <v>4</v>
      </c>
      <c r="G2016">
        <v>10</v>
      </c>
      <c r="H2016" t="s">
        <v>17</v>
      </c>
      <c r="I2016" s="129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Z2016" s="14" t="s">
        <v>17</v>
      </c>
      <c r="AA2016" s="14" t="s">
        <v>17</v>
      </c>
      <c r="AB2016" s="14" t="s">
        <v>17</v>
      </c>
      <c r="AC2016" s="14" t="s">
        <v>17</v>
      </c>
      <c r="AD2016" s="14" t="s">
        <v>17</v>
      </c>
      <c r="AE2016" s="14" t="s">
        <v>17</v>
      </c>
    </row>
    <row r="2017" spans="1:31">
      <c r="A2017" t="s">
        <v>109</v>
      </c>
      <c r="B2017" t="s">
        <v>27</v>
      </c>
      <c r="C2017" s="216">
        <v>38992</v>
      </c>
      <c r="D2017" s="216">
        <v>39259</v>
      </c>
      <c r="E2017">
        <v>2007</v>
      </c>
      <c r="F2017">
        <v>4</v>
      </c>
      <c r="G2017">
        <v>11</v>
      </c>
      <c r="H2017" t="s">
        <v>17</v>
      </c>
      <c r="I2017" s="129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Z2017" s="14" t="s">
        <v>17</v>
      </c>
      <c r="AA2017" s="14" t="s">
        <v>17</v>
      </c>
      <c r="AB2017" s="14" t="s">
        <v>17</v>
      </c>
      <c r="AC2017" s="14" t="s">
        <v>17</v>
      </c>
      <c r="AD2017" s="14" t="s">
        <v>17</v>
      </c>
      <c r="AE2017" s="14" t="s">
        <v>17</v>
      </c>
    </row>
    <row r="2018" spans="1:31">
      <c r="A2018" t="s">
        <v>109</v>
      </c>
      <c r="B2018" t="s">
        <v>27</v>
      </c>
      <c r="C2018" s="216">
        <v>38992</v>
      </c>
      <c r="D2018" s="216">
        <v>39259</v>
      </c>
      <c r="E2018">
        <v>2007</v>
      </c>
      <c r="F2018">
        <v>4</v>
      </c>
      <c r="G2018">
        <v>12</v>
      </c>
      <c r="H2018" t="s">
        <v>17</v>
      </c>
      <c r="I2018" s="129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Z2018" s="14" t="s">
        <v>17</v>
      </c>
      <c r="AA2018" s="14" t="s">
        <v>17</v>
      </c>
      <c r="AB2018" s="14" t="s">
        <v>17</v>
      </c>
      <c r="AC2018" s="14" t="s">
        <v>17</v>
      </c>
      <c r="AD2018" s="14" t="s">
        <v>17</v>
      </c>
      <c r="AE2018" s="14" t="s">
        <v>17</v>
      </c>
    </row>
    <row r="2019" spans="1:31">
      <c r="A2019" t="s">
        <v>109</v>
      </c>
      <c r="B2019" t="s">
        <v>27</v>
      </c>
      <c r="C2019" s="216">
        <v>38992</v>
      </c>
      <c r="D2019" s="216">
        <v>39259</v>
      </c>
      <c r="E2019">
        <v>2007</v>
      </c>
      <c r="F2019">
        <v>4</v>
      </c>
      <c r="G2019">
        <v>13</v>
      </c>
      <c r="H2019" t="s">
        <v>17</v>
      </c>
      <c r="I2019" s="129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Z2019" s="14" t="s">
        <v>17</v>
      </c>
      <c r="AA2019" s="14" t="s">
        <v>17</v>
      </c>
      <c r="AB2019" s="14" t="s">
        <v>17</v>
      </c>
      <c r="AC2019" s="14" t="s">
        <v>17</v>
      </c>
      <c r="AD2019" s="14" t="s">
        <v>17</v>
      </c>
      <c r="AE2019" s="14" t="s">
        <v>17</v>
      </c>
    </row>
    <row r="2020" spans="1:31">
      <c r="A2020" t="s">
        <v>109</v>
      </c>
      <c r="B2020" t="s">
        <v>27</v>
      </c>
      <c r="C2020" s="216">
        <v>38992</v>
      </c>
      <c r="D2020" s="216">
        <v>39259</v>
      </c>
      <c r="E2020">
        <v>2007</v>
      </c>
      <c r="F2020">
        <v>4</v>
      </c>
      <c r="G2020">
        <v>14</v>
      </c>
      <c r="H2020" t="s">
        <v>17</v>
      </c>
      <c r="I2020" s="129" t="s">
        <v>17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4" t="s">
        <v>17</v>
      </c>
      <c r="Y2020" s="14" t="s">
        <v>17</v>
      </c>
      <c r="Z2020" s="14" t="s">
        <v>17</v>
      </c>
      <c r="AA2020" s="14" t="s">
        <v>17</v>
      </c>
      <c r="AB2020" s="14" t="s">
        <v>17</v>
      </c>
      <c r="AC2020" s="14" t="s">
        <v>17</v>
      </c>
      <c r="AD2020" s="14" t="s">
        <v>17</v>
      </c>
      <c r="AE2020" s="14" t="s">
        <v>17</v>
      </c>
    </row>
    <row r="2021" spans="1:31">
      <c r="A2021" t="s">
        <v>109</v>
      </c>
      <c r="B2021" t="s">
        <v>27</v>
      </c>
      <c r="C2021" s="216">
        <v>39367</v>
      </c>
      <c r="D2021" s="216">
        <v>39624</v>
      </c>
      <c r="E2021">
        <v>2008</v>
      </c>
      <c r="F2021">
        <v>1</v>
      </c>
      <c r="G2021">
        <v>1</v>
      </c>
      <c r="H2021">
        <v>39.478870270124993</v>
      </c>
      <c r="I2021">
        <v>1.7091000000000001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2">
        <v>0.42146666666666666</v>
      </c>
      <c r="Y2021" s="14">
        <v>88</v>
      </c>
      <c r="Z2021" s="14" t="s">
        <v>17</v>
      </c>
      <c r="AA2021" s="14" t="s">
        <v>17</v>
      </c>
      <c r="AB2021" s="14" t="s">
        <v>17</v>
      </c>
      <c r="AC2021" s="14" t="s">
        <v>17</v>
      </c>
      <c r="AD2021" s="14">
        <f t="shared" si="7"/>
        <v>4.7893939393939397E-3</v>
      </c>
      <c r="AE2021" s="14" t="s">
        <v>17</v>
      </c>
    </row>
    <row r="2022" spans="1:31">
      <c r="A2022" t="s">
        <v>109</v>
      </c>
      <c r="B2022" t="s">
        <v>27</v>
      </c>
      <c r="C2022" s="216">
        <v>39367</v>
      </c>
      <c r="D2022" s="216">
        <v>39624</v>
      </c>
      <c r="E2022">
        <v>2008</v>
      </c>
      <c r="F2022">
        <v>1</v>
      </c>
      <c r="G2022">
        <v>2</v>
      </c>
      <c r="H2022">
        <v>32.362660605000002</v>
      </c>
      <c r="I2022">
        <v>1.6478999999999999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0.30358999999999997</v>
      </c>
      <c r="Y2022" s="14">
        <v>88</v>
      </c>
      <c r="Z2022" s="14" t="s">
        <v>17</v>
      </c>
      <c r="AA2022" s="14" t="s">
        <v>17</v>
      </c>
      <c r="AB2022" s="14" t="s">
        <v>17</v>
      </c>
      <c r="AC2022" s="14" t="s">
        <v>17</v>
      </c>
      <c r="AD2022" s="14">
        <f t="shared" si="7"/>
        <v>3.4498863636363633E-3</v>
      </c>
      <c r="AE2022" s="14" t="s">
        <v>17</v>
      </c>
    </row>
    <row r="2023" spans="1:31">
      <c r="A2023" t="s">
        <v>109</v>
      </c>
      <c r="B2023" t="s">
        <v>27</v>
      </c>
      <c r="C2023" s="216">
        <v>39367</v>
      </c>
      <c r="D2023" s="216">
        <v>39624</v>
      </c>
      <c r="E2023">
        <v>2008</v>
      </c>
      <c r="F2023">
        <v>1</v>
      </c>
      <c r="G2023">
        <v>3</v>
      </c>
      <c r="H2023">
        <v>54.159691634812496</v>
      </c>
      <c r="I2023">
        <v>1.5934999999999999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0.59062333333333339</v>
      </c>
      <c r="Y2023" s="14">
        <v>88</v>
      </c>
      <c r="Z2023" s="14" t="s">
        <v>17</v>
      </c>
      <c r="AA2023" s="14" t="s">
        <v>17</v>
      </c>
      <c r="AB2023" s="14" t="s">
        <v>17</v>
      </c>
      <c r="AC2023" s="14" t="s">
        <v>17</v>
      </c>
      <c r="AD2023" s="14">
        <f t="shared" si="7"/>
        <v>6.7116287878787881E-3</v>
      </c>
      <c r="AE2023" s="14" t="s">
        <v>17</v>
      </c>
    </row>
    <row r="2024" spans="1:31">
      <c r="A2024" t="s">
        <v>109</v>
      </c>
      <c r="B2024" t="s">
        <v>27</v>
      </c>
      <c r="C2024" s="216">
        <v>39367</v>
      </c>
      <c r="D2024" s="216">
        <v>39624</v>
      </c>
      <c r="E2024">
        <v>2008</v>
      </c>
      <c r="F2024">
        <v>1</v>
      </c>
      <c r="G2024">
        <v>4</v>
      </c>
      <c r="H2024">
        <v>60.857683132950001</v>
      </c>
      <c r="I2024">
        <v>1.6294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0.54325666666666672</v>
      </c>
      <c r="Y2024" s="14">
        <v>88</v>
      </c>
      <c r="Z2024" s="14" t="s">
        <v>17</v>
      </c>
      <c r="AA2024" s="14" t="s">
        <v>17</v>
      </c>
      <c r="AB2024" s="14" t="s">
        <v>17</v>
      </c>
      <c r="AC2024" s="14" t="s">
        <v>17</v>
      </c>
      <c r="AD2024" s="14">
        <f t="shared" si="7"/>
        <v>6.1733712121212125E-3</v>
      </c>
      <c r="AE2024" s="14" t="s">
        <v>17</v>
      </c>
    </row>
    <row r="2025" spans="1:31">
      <c r="A2025" t="s">
        <v>109</v>
      </c>
      <c r="B2025" t="s">
        <v>27</v>
      </c>
      <c r="C2025" s="216">
        <v>39367</v>
      </c>
      <c r="D2025" s="216">
        <v>39624</v>
      </c>
      <c r="E2025">
        <v>2008</v>
      </c>
      <c r="F2025">
        <v>1</v>
      </c>
      <c r="G2025">
        <v>5</v>
      </c>
      <c r="H2025">
        <v>77.020953836062517</v>
      </c>
      <c r="I2025">
        <v>1.7078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0.70115333333333341</v>
      </c>
      <c r="Y2025" s="14">
        <v>88</v>
      </c>
      <c r="Z2025" s="14" t="s">
        <v>17</v>
      </c>
      <c r="AA2025" s="14" t="s">
        <v>17</v>
      </c>
      <c r="AB2025" s="14" t="s">
        <v>17</v>
      </c>
      <c r="AC2025" s="14" t="s">
        <v>17</v>
      </c>
      <c r="AD2025" s="14">
        <f t="shared" si="7"/>
        <v>7.9676515151515161E-3</v>
      </c>
      <c r="AE2025" s="14" t="s">
        <v>17</v>
      </c>
    </row>
    <row r="2026" spans="1:31">
      <c r="A2026" t="s">
        <v>109</v>
      </c>
      <c r="B2026" t="s">
        <v>27</v>
      </c>
      <c r="C2026" s="216">
        <v>39367</v>
      </c>
      <c r="D2026" s="216">
        <v>39624</v>
      </c>
      <c r="E2026">
        <v>2008</v>
      </c>
      <c r="F2026">
        <v>1</v>
      </c>
      <c r="G2026">
        <v>6</v>
      </c>
      <c r="H2026">
        <v>88.462471529024995</v>
      </c>
      <c r="I2026">
        <v>1.8028999999999999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0.77088000000000001</v>
      </c>
      <c r="Y2026" s="14">
        <v>88</v>
      </c>
      <c r="Z2026" s="14" t="s">
        <v>17</v>
      </c>
      <c r="AA2026" s="14" t="s">
        <v>17</v>
      </c>
      <c r="AB2026" s="14" t="s">
        <v>17</v>
      </c>
      <c r="AC2026" s="14" t="s">
        <v>17</v>
      </c>
      <c r="AD2026" s="14">
        <f t="shared" si="7"/>
        <v>8.7600000000000004E-3</v>
      </c>
      <c r="AE2026" s="14" t="s">
        <v>17</v>
      </c>
    </row>
    <row r="2027" spans="1:31">
      <c r="A2027" t="s">
        <v>109</v>
      </c>
      <c r="B2027" t="s">
        <v>27</v>
      </c>
      <c r="C2027" s="216">
        <v>39367</v>
      </c>
      <c r="D2027" s="216">
        <v>39624</v>
      </c>
      <c r="E2027">
        <v>2008</v>
      </c>
      <c r="F2027">
        <v>1</v>
      </c>
      <c r="G2027">
        <v>7</v>
      </c>
      <c r="H2027">
        <v>87.948338865749989</v>
      </c>
      <c r="I2027">
        <v>2.0708000000000002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23">
        <v>0.83687000000000011</v>
      </c>
      <c r="Y2027" s="14">
        <v>88</v>
      </c>
      <c r="Z2027" s="14" t="s">
        <v>17</v>
      </c>
      <c r="AA2027" s="14" t="s">
        <v>17</v>
      </c>
      <c r="AB2027" s="14" t="s">
        <v>17</v>
      </c>
      <c r="AC2027" s="14" t="s">
        <v>17</v>
      </c>
      <c r="AD2027" s="14">
        <f t="shared" si="7"/>
        <v>9.5098863636363645E-3</v>
      </c>
      <c r="AE2027" s="14" t="s">
        <v>17</v>
      </c>
    </row>
    <row r="2028" spans="1:31">
      <c r="A2028" t="s">
        <v>109</v>
      </c>
      <c r="B2028" t="s">
        <v>27</v>
      </c>
      <c r="C2028" s="216">
        <v>39367</v>
      </c>
      <c r="D2028" s="216">
        <v>39624</v>
      </c>
      <c r="E2028">
        <v>2008</v>
      </c>
      <c r="F2028">
        <v>1</v>
      </c>
      <c r="G2028">
        <v>8</v>
      </c>
      <c r="H2028">
        <v>69.261203441512478</v>
      </c>
      <c r="I2028">
        <v>1.8756999999999999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Z2028" s="14" t="s">
        <v>17</v>
      </c>
      <c r="AA2028" s="14" t="s">
        <v>17</v>
      </c>
      <c r="AB2028" s="14" t="s">
        <v>17</v>
      </c>
      <c r="AC2028" s="14" t="s">
        <v>17</v>
      </c>
      <c r="AD2028" s="14" t="s">
        <v>17</v>
      </c>
      <c r="AE2028" s="14" t="s">
        <v>17</v>
      </c>
    </row>
    <row r="2029" spans="1:31">
      <c r="A2029" t="s">
        <v>109</v>
      </c>
      <c r="B2029" t="s">
        <v>27</v>
      </c>
      <c r="C2029" s="216">
        <v>39367</v>
      </c>
      <c r="D2029" s="216">
        <v>39624</v>
      </c>
      <c r="E2029">
        <v>2008</v>
      </c>
      <c r="F2029">
        <v>1</v>
      </c>
      <c r="G2029">
        <v>9</v>
      </c>
      <c r="H2029">
        <v>72.296397508500007</v>
      </c>
      <c r="I2029">
        <v>1.8242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Z2029" s="14" t="s">
        <v>17</v>
      </c>
      <c r="AA2029" s="14" t="s">
        <v>17</v>
      </c>
      <c r="AB2029" s="14" t="s">
        <v>17</v>
      </c>
      <c r="AC2029" s="14" t="s">
        <v>17</v>
      </c>
      <c r="AD2029" s="14" t="s">
        <v>17</v>
      </c>
      <c r="AE2029" s="14" t="s">
        <v>17</v>
      </c>
    </row>
    <row r="2030" spans="1:31">
      <c r="A2030" t="s">
        <v>109</v>
      </c>
      <c r="B2030" t="s">
        <v>27</v>
      </c>
      <c r="C2030" s="216">
        <v>39367</v>
      </c>
      <c r="D2030" s="216">
        <v>39624</v>
      </c>
      <c r="E2030">
        <v>2008</v>
      </c>
      <c r="F2030">
        <v>1</v>
      </c>
      <c r="G2030">
        <v>10</v>
      </c>
      <c r="H2030">
        <v>76.902705928124988</v>
      </c>
      <c r="I2030">
        <v>1.6023000000000001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Z2030" s="14" t="s">
        <v>17</v>
      </c>
      <c r="AA2030" s="14" t="s">
        <v>17</v>
      </c>
      <c r="AB2030" s="14" t="s">
        <v>17</v>
      </c>
      <c r="AC2030" s="14" t="s">
        <v>17</v>
      </c>
      <c r="AD2030" s="14" t="s">
        <v>17</v>
      </c>
      <c r="AE2030" s="14" t="s">
        <v>17</v>
      </c>
    </row>
    <row r="2031" spans="1:31">
      <c r="A2031" t="s">
        <v>109</v>
      </c>
      <c r="B2031" t="s">
        <v>27</v>
      </c>
      <c r="C2031" s="216">
        <v>39367</v>
      </c>
      <c r="D2031" s="216">
        <v>39624</v>
      </c>
      <c r="E2031">
        <v>2008</v>
      </c>
      <c r="F2031">
        <v>1</v>
      </c>
      <c r="G2031">
        <v>11</v>
      </c>
      <c r="H2031">
        <v>86.756698256250004</v>
      </c>
      <c r="I2031">
        <v>2.0556000000000001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Z2031" s="14" t="s">
        <v>17</v>
      </c>
      <c r="AA2031" s="14" t="s">
        <v>17</v>
      </c>
      <c r="AB2031" s="14" t="s">
        <v>17</v>
      </c>
      <c r="AC2031" s="14" t="s">
        <v>17</v>
      </c>
      <c r="AD2031" s="14" t="s">
        <v>17</v>
      </c>
      <c r="AE2031" s="14" t="s">
        <v>17</v>
      </c>
    </row>
    <row r="2032" spans="1:31">
      <c r="A2032" t="s">
        <v>109</v>
      </c>
      <c r="B2032" t="s">
        <v>27</v>
      </c>
      <c r="C2032" s="216">
        <v>39367</v>
      </c>
      <c r="D2032" s="216">
        <v>39624</v>
      </c>
      <c r="E2032">
        <v>2008</v>
      </c>
      <c r="F2032">
        <v>1</v>
      </c>
      <c r="G2032">
        <v>12</v>
      </c>
      <c r="H2032">
        <v>86.559618409687516</v>
      </c>
      <c r="I2032">
        <v>1.8919999999999999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Z2032" s="14" t="s">
        <v>17</v>
      </c>
      <c r="AA2032" s="14" t="s">
        <v>17</v>
      </c>
      <c r="AB2032" s="14" t="s">
        <v>17</v>
      </c>
      <c r="AC2032" s="14" t="s">
        <v>17</v>
      </c>
      <c r="AD2032" s="14" t="s">
        <v>17</v>
      </c>
      <c r="AE2032" s="14" t="s">
        <v>17</v>
      </c>
    </row>
    <row r="2033" spans="1:31">
      <c r="A2033" t="s">
        <v>109</v>
      </c>
      <c r="B2033" t="s">
        <v>27</v>
      </c>
      <c r="C2033" s="216">
        <v>39367</v>
      </c>
      <c r="D2033" s="216">
        <v>39624</v>
      </c>
      <c r="E2033">
        <v>2008</v>
      </c>
      <c r="F2033">
        <v>1</v>
      </c>
      <c r="G2033">
        <v>13</v>
      </c>
      <c r="H2033">
        <v>86.381139919593764</v>
      </c>
      <c r="I2033">
        <v>2.1434000000000002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Z2033" s="14" t="s">
        <v>17</v>
      </c>
      <c r="AA2033" s="14" t="s">
        <v>17</v>
      </c>
      <c r="AB2033" s="14" t="s">
        <v>17</v>
      </c>
      <c r="AC2033" s="14" t="s">
        <v>17</v>
      </c>
      <c r="AD2033" s="14" t="s">
        <v>17</v>
      </c>
      <c r="AE2033" s="14" t="s">
        <v>17</v>
      </c>
    </row>
    <row r="2034" spans="1:31">
      <c r="A2034" t="s">
        <v>109</v>
      </c>
      <c r="B2034" t="s">
        <v>27</v>
      </c>
      <c r="C2034" s="216">
        <v>39367</v>
      </c>
      <c r="D2034" s="216">
        <v>39624</v>
      </c>
      <c r="E2034">
        <v>2008</v>
      </c>
      <c r="F2034">
        <v>1</v>
      </c>
      <c r="G2034">
        <v>14</v>
      </c>
      <c r="H2034">
        <v>75.759642818062503</v>
      </c>
      <c r="I2034">
        <v>1.7256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4" t="s">
        <v>17</v>
      </c>
      <c r="Y2034" s="14" t="s">
        <v>17</v>
      </c>
      <c r="Z2034" s="14" t="s">
        <v>17</v>
      </c>
      <c r="AA2034" s="14" t="s">
        <v>17</v>
      </c>
      <c r="AB2034" s="14" t="s">
        <v>17</v>
      </c>
      <c r="AC2034" s="14" t="s">
        <v>17</v>
      </c>
      <c r="AD2034" s="14" t="s">
        <v>17</v>
      </c>
      <c r="AE2034" s="14" t="s">
        <v>17</v>
      </c>
    </row>
    <row r="2035" spans="1:31">
      <c r="A2035" t="s">
        <v>109</v>
      </c>
      <c r="B2035" t="s">
        <v>27</v>
      </c>
      <c r="C2035" s="216">
        <v>39367</v>
      </c>
      <c r="D2035" s="216">
        <v>39624</v>
      </c>
      <c r="E2035">
        <v>2008</v>
      </c>
      <c r="F2035">
        <v>2</v>
      </c>
      <c r="G2035">
        <v>1</v>
      </c>
      <c r="H2035">
        <v>39.004438054725</v>
      </c>
      <c r="I2035">
        <v>1.6819999999999999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0.37355999999999995</v>
      </c>
      <c r="Y2035" s="14">
        <v>88</v>
      </c>
      <c r="Z2035" s="14" t="s">
        <v>17</v>
      </c>
      <c r="AA2035" s="14" t="s">
        <v>17</v>
      </c>
      <c r="AB2035" s="14" t="s">
        <v>17</v>
      </c>
      <c r="AC2035" s="14" t="s">
        <v>17</v>
      </c>
      <c r="AD2035" s="14">
        <f t="shared" ref="AD2035:AD2093" si="8">X2035/Y2035</f>
        <v>4.2449999999999996E-3</v>
      </c>
      <c r="AE2035" s="14" t="s">
        <v>17</v>
      </c>
    </row>
    <row r="2036" spans="1:31">
      <c r="A2036" t="s">
        <v>109</v>
      </c>
      <c r="B2036" t="s">
        <v>27</v>
      </c>
      <c r="C2036" s="216">
        <v>39367</v>
      </c>
      <c r="D2036" s="216">
        <v>39624</v>
      </c>
      <c r="E2036">
        <v>2008</v>
      </c>
      <c r="F2036">
        <v>2</v>
      </c>
      <c r="G2036">
        <v>2</v>
      </c>
      <c r="H2036">
        <v>39.554476182375012</v>
      </c>
      <c r="I2036">
        <v>1.6124000000000001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0.48886333333333337</v>
      </c>
      <c r="Y2036" s="14">
        <v>88</v>
      </c>
      <c r="Z2036" s="14" t="s">
        <v>17</v>
      </c>
      <c r="AA2036" s="14" t="s">
        <v>17</v>
      </c>
      <c r="AB2036" s="14" t="s">
        <v>17</v>
      </c>
      <c r="AC2036" s="14" t="s">
        <v>17</v>
      </c>
      <c r="AD2036" s="14">
        <f t="shared" si="8"/>
        <v>5.5552651515151522E-3</v>
      </c>
      <c r="AE2036" s="14" t="s">
        <v>17</v>
      </c>
    </row>
    <row r="2037" spans="1:31">
      <c r="A2037" t="s">
        <v>109</v>
      </c>
      <c r="B2037" t="s">
        <v>27</v>
      </c>
      <c r="C2037" s="216">
        <v>39367</v>
      </c>
      <c r="D2037" s="216">
        <v>39624</v>
      </c>
      <c r="E2037">
        <v>2008</v>
      </c>
      <c r="F2037">
        <v>2</v>
      </c>
      <c r="G2037">
        <v>3</v>
      </c>
      <c r="H2037">
        <v>54.514435358625001</v>
      </c>
      <c r="I2037">
        <v>1.6819999999999999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0.50378666666666672</v>
      </c>
      <c r="Y2037" s="14">
        <v>88</v>
      </c>
      <c r="Z2037" s="14" t="s">
        <v>17</v>
      </c>
      <c r="AA2037" s="14" t="s">
        <v>17</v>
      </c>
      <c r="AB2037" s="14" t="s">
        <v>17</v>
      </c>
      <c r="AC2037" s="14" t="s">
        <v>17</v>
      </c>
      <c r="AD2037" s="14">
        <f t="shared" si="8"/>
        <v>5.7248484848484854E-3</v>
      </c>
      <c r="AE2037" s="14" t="s">
        <v>17</v>
      </c>
    </row>
    <row r="2038" spans="1:31">
      <c r="A2038" t="s">
        <v>109</v>
      </c>
      <c r="B2038" t="s">
        <v>27</v>
      </c>
      <c r="C2038" s="216">
        <v>39367</v>
      </c>
      <c r="D2038" s="216">
        <v>39624</v>
      </c>
      <c r="E2038">
        <v>2008</v>
      </c>
      <c r="F2038">
        <v>2</v>
      </c>
      <c r="G2038">
        <v>4</v>
      </c>
      <c r="H2038">
        <v>55.564156287956251</v>
      </c>
      <c r="I2038">
        <v>2.2877000000000001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0.57888333333333331</v>
      </c>
      <c r="Y2038" s="14">
        <v>88</v>
      </c>
      <c r="Z2038" s="14" t="s">
        <v>17</v>
      </c>
      <c r="AA2038" s="14" t="s">
        <v>17</v>
      </c>
      <c r="AB2038" s="14" t="s">
        <v>17</v>
      </c>
      <c r="AC2038" s="14" t="s">
        <v>17</v>
      </c>
      <c r="AD2038" s="14">
        <f t="shared" si="8"/>
        <v>6.578219696969697E-3</v>
      </c>
      <c r="AE2038" s="14" t="s">
        <v>17</v>
      </c>
    </row>
    <row r="2039" spans="1:31">
      <c r="A2039" t="s">
        <v>109</v>
      </c>
      <c r="B2039" t="s">
        <v>27</v>
      </c>
      <c r="C2039" s="216">
        <v>39367</v>
      </c>
      <c r="D2039" s="216">
        <v>39624</v>
      </c>
      <c r="E2039">
        <v>2008</v>
      </c>
      <c r="F2039">
        <v>2</v>
      </c>
      <c r="G2039">
        <v>5</v>
      </c>
      <c r="H2039">
        <v>79.480816268906239</v>
      </c>
      <c r="I2039">
        <v>1.5875999999999999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0.74839999999999984</v>
      </c>
      <c r="Y2039" s="14">
        <v>88</v>
      </c>
      <c r="Z2039" s="14" t="s">
        <v>17</v>
      </c>
      <c r="AA2039" s="14" t="s">
        <v>17</v>
      </c>
      <c r="AB2039" s="14" t="s">
        <v>17</v>
      </c>
      <c r="AC2039" s="14" t="s">
        <v>17</v>
      </c>
      <c r="AD2039" s="14">
        <f t="shared" si="8"/>
        <v>8.5045454545454521E-3</v>
      </c>
      <c r="AE2039" s="14" t="s">
        <v>17</v>
      </c>
    </row>
    <row r="2040" spans="1:31">
      <c r="A2040" t="s">
        <v>109</v>
      </c>
      <c r="B2040" t="s">
        <v>27</v>
      </c>
      <c r="C2040" s="216">
        <v>39367</v>
      </c>
      <c r="D2040" s="216">
        <v>39624</v>
      </c>
      <c r="E2040">
        <v>2008</v>
      </c>
      <c r="F2040">
        <v>2</v>
      </c>
      <c r="G2040">
        <v>6</v>
      </c>
      <c r="H2040">
        <v>85.345448672549992</v>
      </c>
      <c r="I2040">
        <v>2.0358000000000001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0.83484666666666663</v>
      </c>
      <c r="Y2040" s="14">
        <v>88</v>
      </c>
      <c r="Z2040" s="14" t="s">
        <v>17</v>
      </c>
      <c r="AA2040" s="14" t="s">
        <v>17</v>
      </c>
      <c r="AB2040" s="14" t="s">
        <v>17</v>
      </c>
      <c r="AC2040" s="14" t="s">
        <v>17</v>
      </c>
      <c r="AD2040" s="14">
        <f t="shared" si="8"/>
        <v>9.4868939393939391E-3</v>
      </c>
      <c r="AE2040" s="14" t="s">
        <v>17</v>
      </c>
    </row>
    <row r="2041" spans="1:31">
      <c r="A2041" t="s">
        <v>109</v>
      </c>
      <c r="B2041" t="s">
        <v>27</v>
      </c>
      <c r="C2041" s="216">
        <v>39367</v>
      </c>
      <c r="D2041" s="216">
        <v>39624</v>
      </c>
      <c r="E2041">
        <v>2008</v>
      </c>
      <c r="F2041">
        <v>2</v>
      </c>
      <c r="G2041">
        <v>7</v>
      </c>
      <c r="H2041">
        <v>87.840637412343739</v>
      </c>
      <c r="I2041">
        <v>2.2706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23">
        <v>0.8573400000000001</v>
      </c>
      <c r="Y2041" s="14">
        <v>88</v>
      </c>
      <c r="Z2041" s="14" t="s">
        <v>17</v>
      </c>
      <c r="AA2041" s="14" t="s">
        <v>17</v>
      </c>
      <c r="AB2041" s="14" t="s">
        <v>17</v>
      </c>
      <c r="AC2041" s="14" t="s">
        <v>17</v>
      </c>
      <c r="AD2041" s="14">
        <f t="shared" si="8"/>
        <v>9.7425000000000012E-3</v>
      </c>
      <c r="AE2041" s="14" t="s">
        <v>17</v>
      </c>
    </row>
    <row r="2042" spans="1:31">
      <c r="A2042" t="s">
        <v>109</v>
      </c>
      <c r="B2042" t="s">
        <v>27</v>
      </c>
      <c r="C2042" s="216">
        <v>39367</v>
      </c>
      <c r="D2042" s="216">
        <v>39624</v>
      </c>
      <c r="E2042">
        <v>2008</v>
      </c>
      <c r="F2042">
        <v>2</v>
      </c>
      <c r="G2042">
        <v>8</v>
      </c>
      <c r="H2042">
        <v>82.317577572450006</v>
      </c>
      <c r="I2042">
        <v>1.7774000000000001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Z2042" s="14" t="s">
        <v>17</v>
      </c>
      <c r="AA2042" s="14" t="s">
        <v>17</v>
      </c>
      <c r="AB2042" s="14" t="s">
        <v>17</v>
      </c>
      <c r="AC2042" s="14" t="s">
        <v>17</v>
      </c>
      <c r="AD2042" s="14" t="s">
        <v>17</v>
      </c>
      <c r="AE2042" s="14" t="s">
        <v>17</v>
      </c>
    </row>
    <row r="2043" spans="1:31">
      <c r="A2043" t="s">
        <v>109</v>
      </c>
      <c r="B2043" t="s">
        <v>27</v>
      </c>
      <c r="C2043" s="216">
        <v>39367</v>
      </c>
      <c r="D2043" s="216">
        <v>39624</v>
      </c>
      <c r="E2043">
        <v>2008</v>
      </c>
      <c r="F2043">
        <v>2</v>
      </c>
      <c r="G2043">
        <v>9</v>
      </c>
      <c r="H2043">
        <v>78.846516015299997</v>
      </c>
      <c r="I2043">
        <v>1.6536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Z2043" s="14" t="s">
        <v>17</v>
      </c>
      <c r="AA2043" s="14" t="s">
        <v>17</v>
      </c>
      <c r="AB2043" s="14" t="s">
        <v>17</v>
      </c>
      <c r="AC2043" s="14" t="s">
        <v>17</v>
      </c>
      <c r="AD2043" s="14" t="s">
        <v>17</v>
      </c>
      <c r="AE2043" s="14" t="s">
        <v>17</v>
      </c>
    </row>
    <row r="2044" spans="1:31">
      <c r="A2044" t="s">
        <v>109</v>
      </c>
      <c r="B2044" t="s">
        <v>27</v>
      </c>
      <c r="C2044" s="216">
        <v>39367</v>
      </c>
      <c r="D2044" s="216">
        <v>39624</v>
      </c>
      <c r="E2044">
        <v>2008</v>
      </c>
      <c r="F2044">
        <v>2</v>
      </c>
      <c r="G2044">
        <v>10</v>
      </c>
      <c r="H2044">
        <v>86.452052647949998</v>
      </c>
      <c r="I2044">
        <v>1.6617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Z2044" s="14" t="s">
        <v>17</v>
      </c>
      <c r="AA2044" s="14" t="s">
        <v>17</v>
      </c>
      <c r="AB2044" s="14" t="s">
        <v>17</v>
      </c>
      <c r="AC2044" s="14" t="s">
        <v>17</v>
      </c>
      <c r="AD2044" s="14" t="s">
        <v>17</v>
      </c>
      <c r="AE2044" s="14" t="s">
        <v>17</v>
      </c>
    </row>
    <row r="2045" spans="1:31">
      <c r="A2045" t="s">
        <v>109</v>
      </c>
      <c r="B2045" t="s">
        <v>27</v>
      </c>
      <c r="C2045" s="216">
        <v>39367</v>
      </c>
      <c r="D2045" s="216">
        <v>39624</v>
      </c>
      <c r="E2045">
        <v>2008</v>
      </c>
      <c r="F2045">
        <v>2</v>
      </c>
      <c r="G2045">
        <v>11</v>
      </c>
      <c r="H2045">
        <v>86.255172882449997</v>
      </c>
      <c r="I2045">
        <v>1.8031999999999999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Z2045" s="14" t="s">
        <v>17</v>
      </c>
      <c r="AA2045" s="14" t="s">
        <v>17</v>
      </c>
      <c r="AB2045" s="14" t="s">
        <v>17</v>
      </c>
      <c r="AC2045" s="14" t="s">
        <v>17</v>
      </c>
      <c r="AD2045" s="14" t="s">
        <v>17</v>
      </c>
      <c r="AE2045" s="14" t="s">
        <v>17</v>
      </c>
    </row>
    <row r="2046" spans="1:31">
      <c r="A2046" t="s">
        <v>109</v>
      </c>
      <c r="B2046" t="s">
        <v>27</v>
      </c>
      <c r="C2046" s="216">
        <v>39367</v>
      </c>
      <c r="D2046" s="216">
        <v>39624</v>
      </c>
      <c r="E2046">
        <v>2008</v>
      </c>
      <c r="F2046">
        <v>2</v>
      </c>
      <c r="G2046">
        <v>12</v>
      </c>
      <c r="H2046">
        <v>84.995142383249984</v>
      </c>
      <c r="I2046">
        <v>1.7528999999999999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Z2046" s="14" t="s">
        <v>17</v>
      </c>
      <c r="AA2046" s="14" t="s">
        <v>17</v>
      </c>
      <c r="AB2046" s="14" t="s">
        <v>17</v>
      </c>
      <c r="AC2046" s="14" t="s">
        <v>17</v>
      </c>
      <c r="AD2046" s="14" t="s">
        <v>17</v>
      </c>
      <c r="AE2046" s="14" t="s">
        <v>17</v>
      </c>
    </row>
    <row r="2047" spans="1:31">
      <c r="A2047" t="s">
        <v>109</v>
      </c>
      <c r="B2047" t="s">
        <v>27</v>
      </c>
      <c r="C2047" s="216">
        <v>39367</v>
      </c>
      <c r="D2047" s="216">
        <v>39624</v>
      </c>
      <c r="E2047">
        <v>2008</v>
      </c>
      <c r="F2047">
        <v>2</v>
      </c>
      <c r="G2047">
        <v>13</v>
      </c>
      <c r="H2047">
        <v>90.271520098650001</v>
      </c>
      <c r="I2047">
        <v>2.1920999999999999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Z2047" s="14" t="s">
        <v>17</v>
      </c>
      <c r="AA2047" s="14" t="s">
        <v>17</v>
      </c>
      <c r="AB2047" s="14" t="s">
        <v>17</v>
      </c>
      <c r="AC2047" s="14" t="s">
        <v>17</v>
      </c>
      <c r="AD2047" s="14" t="s">
        <v>17</v>
      </c>
      <c r="AE2047" s="14" t="s">
        <v>17</v>
      </c>
    </row>
    <row r="2048" spans="1:31">
      <c r="A2048" t="s">
        <v>109</v>
      </c>
      <c r="B2048" t="s">
        <v>27</v>
      </c>
      <c r="C2048" s="216">
        <v>39367</v>
      </c>
      <c r="D2048" s="216">
        <v>39624</v>
      </c>
      <c r="E2048">
        <v>2008</v>
      </c>
      <c r="F2048">
        <v>2</v>
      </c>
      <c r="G2048">
        <v>14</v>
      </c>
      <c r="H2048">
        <v>87.347937795937483</v>
      </c>
      <c r="I2048">
        <v>1.8804000000000001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4" t="s">
        <v>17</v>
      </c>
      <c r="Y2048" s="14" t="s">
        <v>17</v>
      </c>
      <c r="Z2048" s="14" t="s">
        <v>17</v>
      </c>
      <c r="AA2048" s="14" t="s">
        <v>17</v>
      </c>
      <c r="AB2048" s="14" t="s">
        <v>17</v>
      </c>
      <c r="AC2048" s="14" t="s">
        <v>17</v>
      </c>
      <c r="AD2048" s="14" t="s">
        <v>17</v>
      </c>
      <c r="AE2048" s="14" t="s">
        <v>17</v>
      </c>
    </row>
    <row r="2049" spans="1:31">
      <c r="A2049" t="s">
        <v>109</v>
      </c>
      <c r="B2049" t="s">
        <v>27</v>
      </c>
      <c r="C2049" s="216">
        <v>39367</v>
      </c>
      <c r="D2049" s="216">
        <v>39624</v>
      </c>
      <c r="E2049">
        <v>2008</v>
      </c>
      <c r="F2049">
        <v>3</v>
      </c>
      <c r="G2049">
        <v>1</v>
      </c>
      <c r="H2049">
        <v>35.035107705674996</v>
      </c>
      <c r="I2049">
        <v>1.7064999999999999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0.41044333333333333</v>
      </c>
      <c r="Y2049" s="14">
        <v>88</v>
      </c>
      <c r="Z2049" s="14" t="s">
        <v>17</v>
      </c>
      <c r="AA2049" s="14" t="s">
        <v>17</v>
      </c>
      <c r="AB2049" s="14" t="s">
        <v>17</v>
      </c>
      <c r="AC2049" s="14" t="s">
        <v>17</v>
      </c>
      <c r="AD2049" s="14">
        <f t="shared" si="8"/>
        <v>4.6641287878787874E-3</v>
      </c>
      <c r="AE2049" s="14" t="s">
        <v>17</v>
      </c>
    </row>
    <row r="2050" spans="1:31">
      <c r="A2050" t="s">
        <v>109</v>
      </c>
      <c r="B2050" t="s">
        <v>27</v>
      </c>
      <c r="C2050" s="216">
        <v>39367</v>
      </c>
      <c r="D2050" s="216">
        <v>39624</v>
      </c>
      <c r="E2050">
        <v>2008</v>
      </c>
      <c r="F2050">
        <v>3</v>
      </c>
      <c r="G2050">
        <v>2</v>
      </c>
      <c r="H2050">
        <v>49.232695470750009</v>
      </c>
      <c r="I2050">
        <v>1.5462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0.49426333333333333</v>
      </c>
      <c r="Y2050" s="14">
        <v>88</v>
      </c>
      <c r="Z2050" s="14" t="s">
        <v>17</v>
      </c>
      <c r="AA2050" s="14" t="s">
        <v>17</v>
      </c>
      <c r="AB2050" s="14" t="s">
        <v>17</v>
      </c>
      <c r="AC2050" s="14" t="s">
        <v>17</v>
      </c>
      <c r="AD2050" s="14">
        <f t="shared" si="8"/>
        <v>5.6166287878787876E-3</v>
      </c>
      <c r="AE2050" s="14" t="s">
        <v>17</v>
      </c>
    </row>
    <row r="2051" spans="1:31">
      <c r="A2051" t="s">
        <v>109</v>
      </c>
      <c r="B2051" t="s">
        <v>27</v>
      </c>
      <c r="C2051" s="216">
        <v>39367</v>
      </c>
      <c r="D2051" s="216">
        <v>39624</v>
      </c>
      <c r="E2051">
        <v>2008</v>
      </c>
      <c r="F2051">
        <v>3</v>
      </c>
      <c r="G2051">
        <v>3</v>
      </c>
      <c r="H2051">
        <v>62.629601022449997</v>
      </c>
      <c r="I2051">
        <v>1.6949000000000001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0.71251666666666669</v>
      </c>
      <c r="Y2051" s="14">
        <v>88</v>
      </c>
      <c r="Z2051" s="14" t="s">
        <v>17</v>
      </c>
      <c r="AA2051" s="14" t="s">
        <v>17</v>
      </c>
      <c r="AB2051" s="14" t="s">
        <v>17</v>
      </c>
      <c r="AC2051" s="14" t="s">
        <v>17</v>
      </c>
      <c r="AD2051" s="14">
        <f t="shared" si="8"/>
        <v>8.0967803030303036E-3</v>
      </c>
      <c r="AE2051" s="14" t="s">
        <v>17</v>
      </c>
    </row>
    <row r="2052" spans="1:31">
      <c r="A2052" t="s">
        <v>109</v>
      </c>
      <c r="B2052" t="s">
        <v>27</v>
      </c>
      <c r="C2052" s="216">
        <v>39367</v>
      </c>
      <c r="D2052" s="216">
        <v>39624</v>
      </c>
      <c r="E2052">
        <v>2008</v>
      </c>
      <c r="F2052">
        <v>3</v>
      </c>
      <c r="G2052">
        <v>4</v>
      </c>
      <c r="H2052">
        <v>78.371685811237512</v>
      </c>
      <c r="I2052">
        <v>1.6043000000000001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0.7602133333333333</v>
      </c>
      <c r="Y2052" s="14">
        <v>88</v>
      </c>
      <c r="Z2052" s="14" t="s">
        <v>17</v>
      </c>
      <c r="AA2052" s="14" t="s">
        <v>17</v>
      </c>
      <c r="AB2052" s="14" t="s">
        <v>17</v>
      </c>
      <c r="AC2052" s="14" t="s">
        <v>17</v>
      </c>
      <c r="AD2052" s="14">
        <f t="shared" si="8"/>
        <v>8.6387878787878777E-3</v>
      </c>
      <c r="AE2052" s="14" t="s">
        <v>17</v>
      </c>
    </row>
    <row r="2053" spans="1:31">
      <c r="A2053" t="s">
        <v>109</v>
      </c>
      <c r="B2053" t="s">
        <v>27</v>
      </c>
      <c r="C2053" s="216">
        <v>39367</v>
      </c>
      <c r="D2053" s="216">
        <v>39624</v>
      </c>
      <c r="E2053">
        <v>2008</v>
      </c>
      <c r="F2053">
        <v>3</v>
      </c>
      <c r="G2053">
        <v>5</v>
      </c>
      <c r="H2053">
        <v>82.755977371031264</v>
      </c>
      <c r="I2053">
        <v>1.9112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0.80636333333333343</v>
      </c>
      <c r="Y2053" s="14">
        <v>88</v>
      </c>
      <c r="Z2053" s="14" t="s">
        <v>17</v>
      </c>
      <c r="AA2053" s="14" t="s">
        <v>17</v>
      </c>
      <c r="AB2053" s="14" t="s">
        <v>17</v>
      </c>
      <c r="AC2053" s="14" t="s">
        <v>17</v>
      </c>
      <c r="AD2053" s="14">
        <f t="shared" si="8"/>
        <v>9.1632196969696975E-3</v>
      </c>
      <c r="AE2053" s="14" t="s">
        <v>17</v>
      </c>
    </row>
    <row r="2054" spans="1:31">
      <c r="A2054" t="s">
        <v>109</v>
      </c>
      <c r="B2054" t="s">
        <v>27</v>
      </c>
      <c r="C2054" s="216">
        <v>39367</v>
      </c>
      <c r="D2054" s="216">
        <v>39624</v>
      </c>
      <c r="E2054">
        <v>2008</v>
      </c>
      <c r="F2054">
        <v>3</v>
      </c>
      <c r="G2054">
        <v>6</v>
      </c>
      <c r="H2054">
        <v>85.24778948028748</v>
      </c>
      <c r="I2054">
        <v>1.8553999999999999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0.83979666666666664</v>
      </c>
      <c r="Y2054" s="14">
        <v>88</v>
      </c>
      <c r="Z2054" s="14" t="s">
        <v>17</v>
      </c>
      <c r="AA2054" s="14" t="s">
        <v>17</v>
      </c>
      <c r="AB2054" s="14" t="s">
        <v>17</v>
      </c>
      <c r="AC2054" s="14" t="s">
        <v>17</v>
      </c>
      <c r="AD2054" s="14">
        <f t="shared" si="8"/>
        <v>9.5431439393939398E-3</v>
      </c>
      <c r="AE2054" s="14" t="s">
        <v>17</v>
      </c>
    </row>
    <row r="2055" spans="1:31">
      <c r="A2055" t="s">
        <v>109</v>
      </c>
      <c r="B2055" t="s">
        <v>27</v>
      </c>
      <c r="C2055" s="216">
        <v>39367</v>
      </c>
      <c r="D2055" s="216">
        <v>39624</v>
      </c>
      <c r="E2055">
        <v>2008</v>
      </c>
      <c r="F2055">
        <v>3</v>
      </c>
      <c r="G2055">
        <v>7</v>
      </c>
      <c r="H2055">
        <v>90.822783442049996</v>
      </c>
      <c r="I2055">
        <v>2.0398999999999998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23">
        <v>0.84782000000000002</v>
      </c>
      <c r="Y2055" s="14">
        <v>88</v>
      </c>
      <c r="Z2055" s="14" t="s">
        <v>17</v>
      </c>
      <c r="AA2055" s="14" t="s">
        <v>17</v>
      </c>
      <c r="AB2055" s="14" t="s">
        <v>17</v>
      </c>
      <c r="AC2055" s="14" t="s">
        <v>17</v>
      </c>
      <c r="AD2055" s="14">
        <f t="shared" si="8"/>
        <v>9.6343181818181814E-3</v>
      </c>
      <c r="AE2055" s="14" t="s">
        <v>17</v>
      </c>
    </row>
    <row r="2056" spans="1:31">
      <c r="A2056" t="s">
        <v>109</v>
      </c>
      <c r="B2056" t="s">
        <v>27</v>
      </c>
      <c r="C2056" s="216">
        <v>39367</v>
      </c>
      <c r="D2056" s="216">
        <v>39624</v>
      </c>
      <c r="E2056">
        <v>2008</v>
      </c>
      <c r="F2056">
        <v>3</v>
      </c>
      <c r="G2056">
        <v>8</v>
      </c>
      <c r="H2056">
        <v>76.059647276250004</v>
      </c>
      <c r="I2056">
        <v>1.6982999999999999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Z2056" s="14" t="s">
        <v>17</v>
      </c>
      <c r="AA2056" s="14" t="s">
        <v>17</v>
      </c>
      <c r="AB2056" s="14" t="s">
        <v>17</v>
      </c>
      <c r="AC2056" s="14" t="s">
        <v>17</v>
      </c>
      <c r="AD2056" s="14" t="s">
        <v>17</v>
      </c>
      <c r="AE2056" s="14" t="s">
        <v>17</v>
      </c>
    </row>
    <row r="2057" spans="1:31">
      <c r="A2057" t="s">
        <v>109</v>
      </c>
      <c r="B2057" t="s">
        <v>27</v>
      </c>
      <c r="C2057" s="216">
        <v>39367</v>
      </c>
      <c r="D2057" s="216">
        <v>39624</v>
      </c>
      <c r="E2057">
        <v>2008</v>
      </c>
      <c r="F2057">
        <v>3</v>
      </c>
      <c r="G2057">
        <v>9</v>
      </c>
      <c r="H2057">
        <v>38.044866739274994</v>
      </c>
      <c r="I2057">
        <v>1.8661000000000001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Z2057" s="14" t="s">
        <v>17</v>
      </c>
      <c r="AA2057" s="14" t="s">
        <v>17</v>
      </c>
      <c r="AB2057" s="14" t="s">
        <v>17</v>
      </c>
      <c r="AC2057" s="14" t="s">
        <v>17</v>
      </c>
      <c r="AD2057" s="14" t="s">
        <v>17</v>
      </c>
      <c r="AE2057" s="14" t="s">
        <v>17</v>
      </c>
    </row>
    <row r="2058" spans="1:31">
      <c r="A2058" t="s">
        <v>109</v>
      </c>
      <c r="B2058" t="s">
        <v>27</v>
      </c>
      <c r="C2058" s="216">
        <v>39367</v>
      </c>
      <c r="D2058" s="216">
        <v>39624</v>
      </c>
      <c r="E2058">
        <v>2008</v>
      </c>
      <c r="F2058">
        <v>3</v>
      </c>
      <c r="G2058">
        <v>10</v>
      </c>
      <c r="H2058">
        <v>84.78589979062501</v>
      </c>
      <c r="I2058">
        <v>1.9549000000000001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Z2058" s="14" t="s">
        <v>17</v>
      </c>
      <c r="AA2058" s="14" t="s">
        <v>17</v>
      </c>
      <c r="AB2058" s="14" t="s">
        <v>17</v>
      </c>
      <c r="AC2058" s="14" t="s">
        <v>17</v>
      </c>
      <c r="AD2058" s="14" t="s">
        <v>17</v>
      </c>
      <c r="AE2058" s="14" t="s">
        <v>17</v>
      </c>
    </row>
    <row r="2059" spans="1:31">
      <c r="A2059" t="s">
        <v>109</v>
      </c>
      <c r="B2059" t="s">
        <v>27</v>
      </c>
      <c r="C2059" s="216">
        <v>39367</v>
      </c>
      <c r="D2059" s="216">
        <v>39624</v>
      </c>
      <c r="E2059">
        <v>2008</v>
      </c>
      <c r="F2059">
        <v>3</v>
      </c>
      <c r="G2059">
        <v>11</v>
      </c>
      <c r="H2059">
        <v>87.31832361615001</v>
      </c>
      <c r="I2059">
        <v>1.8559000000000001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Z2059" s="14" t="s">
        <v>17</v>
      </c>
      <c r="AA2059" s="14" t="s">
        <v>17</v>
      </c>
      <c r="AB2059" s="14" t="s">
        <v>17</v>
      </c>
      <c r="AC2059" s="14" t="s">
        <v>17</v>
      </c>
      <c r="AD2059" s="14" t="s">
        <v>17</v>
      </c>
      <c r="AE2059" s="14" t="s">
        <v>17</v>
      </c>
    </row>
    <row r="2060" spans="1:31">
      <c r="A2060" t="s">
        <v>109</v>
      </c>
      <c r="B2060" t="s">
        <v>27</v>
      </c>
      <c r="C2060" s="216">
        <v>39367</v>
      </c>
      <c r="D2060" s="216">
        <v>39624</v>
      </c>
      <c r="E2060">
        <v>2008</v>
      </c>
      <c r="F2060">
        <v>3</v>
      </c>
      <c r="G2060">
        <v>12</v>
      </c>
      <c r="H2060">
        <v>84.78589979062501</v>
      </c>
      <c r="I2060">
        <v>1.8804000000000001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Z2060" s="14" t="s">
        <v>17</v>
      </c>
      <c r="AA2060" s="14" t="s">
        <v>17</v>
      </c>
      <c r="AB2060" s="14" t="s">
        <v>17</v>
      </c>
      <c r="AC2060" s="14" t="s">
        <v>17</v>
      </c>
      <c r="AD2060" s="14" t="s">
        <v>17</v>
      </c>
      <c r="AE2060" s="14" t="s">
        <v>17</v>
      </c>
    </row>
    <row r="2061" spans="1:31">
      <c r="A2061" t="s">
        <v>109</v>
      </c>
      <c r="B2061" t="s">
        <v>27</v>
      </c>
      <c r="C2061" s="216">
        <v>39367</v>
      </c>
      <c r="D2061" s="216">
        <v>39624</v>
      </c>
      <c r="E2061">
        <v>2008</v>
      </c>
      <c r="F2061">
        <v>3</v>
      </c>
      <c r="G2061">
        <v>13</v>
      </c>
      <c r="H2061">
        <v>88.096841212875006</v>
      </c>
      <c r="I2061">
        <v>2.0989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Z2061" s="14" t="s">
        <v>17</v>
      </c>
      <c r="AA2061" s="14" t="s">
        <v>17</v>
      </c>
      <c r="AB2061" s="14" t="s">
        <v>17</v>
      </c>
      <c r="AC2061" s="14" t="s">
        <v>17</v>
      </c>
      <c r="AD2061" s="14" t="s">
        <v>17</v>
      </c>
      <c r="AE2061" s="14" t="s">
        <v>17</v>
      </c>
    </row>
    <row r="2062" spans="1:31">
      <c r="A2062" t="s">
        <v>109</v>
      </c>
      <c r="B2062" t="s">
        <v>27</v>
      </c>
      <c r="C2062" s="216">
        <v>39367</v>
      </c>
      <c r="D2062" s="216">
        <v>39624</v>
      </c>
      <c r="E2062">
        <v>2008</v>
      </c>
      <c r="F2062">
        <v>3</v>
      </c>
      <c r="G2062">
        <v>14</v>
      </c>
      <c r="H2062">
        <v>86.874946164187506</v>
      </c>
      <c r="I2062">
        <v>1.7989999999999999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4" t="s">
        <v>17</v>
      </c>
      <c r="Y2062" s="14" t="s">
        <v>17</v>
      </c>
      <c r="Z2062" s="14" t="s">
        <v>17</v>
      </c>
      <c r="AA2062" s="14" t="s">
        <v>17</v>
      </c>
      <c r="AB2062" s="14" t="s">
        <v>17</v>
      </c>
      <c r="AC2062" s="14" t="s">
        <v>17</v>
      </c>
      <c r="AD2062" s="14" t="s">
        <v>17</v>
      </c>
      <c r="AE2062" s="14" t="s">
        <v>17</v>
      </c>
    </row>
    <row r="2063" spans="1:31">
      <c r="A2063" t="s">
        <v>109</v>
      </c>
      <c r="B2063" t="s">
        <v>27</v>
      </c>
      <c r="C2063" s="216">
        <v>39367</v>
      </c>
      <c r="D2063" s="216">
        <v>39624</v>
      </c>
      <c r="E2063">
        <v>2008</v>
      </c>
      <c r="F2063">
        <v>4</v>
      </c>
      <c r="G2063">
        <v>1</v>
      </c>
      <c r="H2063">
        <v>40.388198682975002</v>
      </c>
      <c r="I2063">
        <v>1.5622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0.46617333333333333</v>
      </c>
      <c r="Y2063" s="14">
        <v>88</v>
      </c>
      <c r="Z2063" s="14" t="s">
        <v>17</v>
      </c>
      <c r="AA2063" s="14" t="s">
        <v>17</v>
      </c>
      <c r="AB2063" s="14" t="s">
        <v>17</v>
      </c>
      <c r="AC2063" s="14" t="s">
        <v>17</v>
      </c>
      <c r="AD2063" s="14">
        <f t="shared" si="8"/>
        <v>5.2974242424242424E-3</v>
      </c>
      <c r="AE2063" s="14" t="s">
        <v>17</v>
      </c>
    </row>
    <row r="2064" spans="1:31">
      <c r="A2064" t="s">
        <v>109</v>
      </c>
      <c r="B2064" t="s">
        <v>27</v>
      </c>
      <c r="C2064" s="216">
        <v>39367</v>
      </c>
      <c r="D2064" s="216">
        <v>39624</v>
      </c>
      <c r="E2064">
        <v>2008</v>
      </c>
      <c r="F2064">
        <v>4</v>
      </c>
      <c r="G2064">
        <v>2</v>
      </c>
      <c r="H2064">
        <v>47.980630380375004</v>
      </c>
      <c r="I2064">
        <v>1.7061999999999999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0.49865999999999994</v>
      </c>
      <c r="Y2064" s="14">
        <v>88</v>
      </c>
      <c r="Z2064" s="14" t="s">
        <v>17</v>
      </c>
      <c r="AA2064" s="14" t="s">
        <v>17</v>
      </c>
      <c r="AB2064" s="14" t="s">
        <v>17</v>
      </c>
      <c r="AC2064" s="14" t="s">
        <v>17</v>
      </c>
      <c r="AD2064" s="14">
        <f t="shared" si="8"/>
        <v>5.6665909090909084E-3</v>
      </c>
      <c r="AE2064" s="14" t="s">
        <v>17</v>
      </c>
    </row>
    <row r="2065" spans="1:31">
      <c r="A2065" t="s">
        <v>109</v>
      </c>
      <c r="B2065" t="s">
        <v>27</v>
      </c>
      <c r="C2065" s="216">
        <v>39367</v>
      </c>
      <c r="D2065" s="216">
        <v>39624</v>
      </c>
      <c r="E2065">
        <v>2008</v>
      </c>
      <c r="F2065">
        <v>4</v>
      </c>
      <c r="G2065">
        <v>3</v>
      </c>
      <c r="H2065">
        <v>52.279605557850005</v>
      </c>
      <c r="I2065">
        <v>1.8234999999999999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0.53280666666666665</v>
      </c>
      <c r="Y2065" s="14">
        <v>88</v>
      </c>
      <c r="Z2065" s="14" t="s">
        <v>17</v>
      </c>
      <c r="AA2065" s="14" t="s">
        <v>17</v>
      </c>
      <c r="AB2065" s="14" t="s">
        <v>17</v>
      </c>
      <c r="AC2065" s="14" t="s">
        <v>17</v>
      </c>
      <c r="AD2065" s="14">
        <f t="shared" si="8"/>
        <v>6.0546212121212117E-3</v>
      </c>
      <c r="AE2065" s="14" t="s">
        <v>17</v>
      </c>
    </row>
    <row r="2066" spans="1:31">
      <c r="A2066" t="s">
        <v>109</v>
      </c>
      <c r="B2066" t="s">
        <v>27</v>
      </c>
      <c r="C2066" s="216">
        <v>39367</v>
      </c>
      <c r="D2066" s="216">
        <v>39624</v>
      </c>
      <c r="E2066">
        <v>2008</v>
      </c>
      <c r="F2066">
        <v>4</v>
      </c>
      <c r="G2066">
        <v>4</v>
      </c>
      <c r="H2066">
        <v>82.534145314499995</v>
      </c>
      <c r="I2066">
        <v>1.7545999999999999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0.72139666666666669</v>
      </c>
      <c r="Y2066" s="14">
        <v>88</v>
      </c>
      <c r="Z2066" s="14" t="s">
        <v>17</v>
      </c>
      <c r="AA2066" s="14" t="s">
        <v>17</v>
      </c>
      <c r="AB2066" s="14" t="s">
        <v>17</v>
      </c>
      <c r="AC2066" s="14" t="s">
        <v>17</v>
      </c>
      <c r="AD2066" s="14">
        <f t="shared" si="8"/>
        <v>8.1976893939393943E-3</v>
      </c>
      <c r="AE2066" s="14" t="s">
        <v>17</v>
      </c>
    </row>
    <row r="2067" spans="1:31">
      <c r="A2067" t="s">
        <v>109</v>
      </c>
      <c r="B2067" t="s">
        <v>27</v>
      </c>
      <c r="C2067" s="216">
        <v>39367</v>
      </c>
      <c r="D2067" s="216">
        <v>39624</v>
      </c>
      <c r="E2067">
        <v>2008</v>
      </c>
      <c r="F2067">
        <v>4</v>
      </c>
      <c r="G2067">
        <v>5</v>
      </c>
      <c r="H2067">
        <v>87.869586959549991</v>
      </c>
      <c r="I2067">
        <v>1.7096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0.77160666666666666</v>
      </c>
      <c r="Y2067" s="14">
        <v>88</v>
      </c>
      <c r="Z2067" s="14" t="s">
        <v>17</v>
      </c>
      <c r="AA2067" s="14" t="s">
        <v>17</v>
      </c>
      <c r="AB2067" s="14" t="s">
        <v>17</v>
      </c>
      <c r="AC2067" s="14" t="s">
        <v>17</v>
      </c>
      <c r="AD2067" s="14">
        <f t="shared" si="8"/>
        <v>8.7682575757575751E-3</v>
      </c>
      <c r="AE2067" s="14" t="s">
        <v>17</v>
      </c>
    </row>
    <row r="2068" spans="1:31">
      <c r="A2068" t="s">
        <v>109</v>
      </c>
      <c r="B2068" t="s">
        <v>27</v>
      </c>
      <c r="C2068" s="216">
        <v>39367</v>
      </c>
      <c r="D2068" s="216">
        <v>39624</v>
      </c>
      <c r="E2068">
        <v>2008</v>
      </c>
      <c r="F2068">
        <v>4</v>
      </c>
      <c r="G2068">
        <v>6</v>
      </c>
      <c r="H2068">
        <v>88.16490660780002</v>
      </c>
      <c r="I2068">
        <v>1.7991999999999999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3">
        <v>0.84624999999999995</v>
      </c>
      <c r="Y2068" s="14">
        <v>88</v>
      </c>
      <c r="Z2068" s="14" t="s">
        <v>17</v>
      </c>
      <c r="AA2068" s="14" t="s">
        <v>17</v>
      </c>
      <c r="AB2068" s="14" t="s">
        <v>17</v>
      </c>
      <c r="AC2068" s="14" t="s">
        <v>17</v>
      </c>
      <c r="AD2068" s="14">
        <f t="shared" si="8"/>
        <v>9.6164772727272713E-3</v>
      </c>
      <c r="AE2068" s="14" t="s">
        <v>17</v>
      </c>
    </row>
    <row r="2069" spans="1:31">
      <c r="A2069" t="s">
        <v>109</v>
      </c>
      <c r="B2069" t="s">
        <v>27</v>
      </c>
      <c r="C2069" s="216">
        <v>39367</v>
      </c>
      <c r="D2069" s="216">
        <v>39624</v>
      </c>
      <c r="E2069">
        <v>2008</v>
      </c>
      <c r="F2069">
        <v>4</v>
      </c>
      <c r="G2069">
        <v>7</v>
      </c>
      <c r="H2069">
        <v>86.686952180400013</v>
      </c>
      <c r="I2069">
        <v>2.2395999999999998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24">
        <v>0.83652000000000004</v>
      </c>
      <c r="Y2069" s="14">
        <v>88</v>
      </c>
      <c r="Z2069" s="14" t="s">
        <v>17</v>
      </c>
      <c r="AA2069" s="14" t="s">
        <v>17</v>
      </c>
      <c r="AB2069" s="14" t="s">
        <v>17</v>
      </c>
      <c r="AC2069" s="14" t="s">
        <v>17</v>
      </c>
      <c r="AD2069" s="14">
        <f t="shared" si="8"/>
        <v>9.5059090909090909E-3</v>
      </c>
      <c r="AE2069" s="14" t="s">
        <v>17</v>
      </c>
    </row>
    <row r="2070" spans="1:31">
      <c r="A2070" t="s">
        <v>109</v>
      </c>
      <c r="B2070" t="s">
        <v>27</v>
      </c>
      <c r="C2070" s="216">
        <v>39367</v>
      </c>
      <c r="D2070" s="216">
        <v>39624</v>
      </c>
      <c r="E2070">
        <v>2008</v>
      </c>
      <c r="F2070">
        <v>4</v>
      </c>
      <c r="G2070">
        <v>8</v>
      </c>
      <c r="H2070">
        <v>79.11781028394374</v>
      </c>
      <c r="I2070">
        <v>1.6009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Z2070" s="14" t="s">
        <v>17</v>
      </c>
      <c r="AA2070" s="14" t="s">
        <v>17</v>
      </c>
      <c r="AB2070" s="14" t="s">
        <v>17</v>
      </c>
      <c r="AC2070" s="14" t="s">
        <v>17</v>
      </c>
      <c r="AD2070" s="14" t="s">
        <v>17</v>
      </c>
      <c r="AE2070" s="14" t="s">
        <v>17</v>
      </c>
    </row>
    <row r="2071" spans="1:31">
      <c r="A2071" t="s">
        <v>109</v>
      </c>
      <c r="B2071" t="s">
        <v>27</v>
      </c>
      <c r="C2071" s="216">
        <v>39367</v>
      </c>
      <c r="D2071" s="216">
        <v>39624</v>
      </c>
      <c r="E2071">
        <v>2008</v>
      </c>
      <c r="F2071">
        <v>4</v>
      </c>
      <c r="G2071">
        <v>9</v>
      </c>
      <c r="H2071">
        <v>82.317577572450006</v>
      </c>
      <c r="I2071">
        <v>1.6544000000000001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Z2071" s="14" t="s">
        <v>17</v>
      </c>
      <c r="AA2071" s="14" t="s">
        <v>17</v>
      </c>
      <c r="AB2071" s="14" t="s">
        <v>17</v>
      </c>
      <c r="AC2071" s="14" t="s">
        <v>17</v>
      </c>
      <c r="AD2071" s="14" t="s">
        <v>17</v>
      </c>
      <c r="AE2071" s="14" t="s">
        <v>17</v>
      </c>
    </row>
    <row r="2072" spans="1:31">
      <c r="A2072" t="s">
        <v>109</v>
      </c>
      <c r="B2072" t="s">
        <v>27</v>
      </c>
      <c r="C2072" s="216">
        <v>39367</v>
      </c>
      <c r="D2072" s="216">
        <v>39624</v>
      </c>
      <c r="E2072">
        <v>2008</v>
      </c>
      <c r="F2072">
        <v>4</v>
      </c>
      <c r="G2072">
        <v>10</v>
      </c>
      <c r="H2072">
        <v>89.732603939343761</v>
      </c>
      <c r="I2072">
        <v>1.8035000000000001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Z2072" s="14" t="s">
        <v>17</v>
      </c>
      <c r="AA2072" s="14" t="s">
        <v>17</v>
      </c>
      <c r="AB2072" s="14" t="s">
        <v>17</v>
      </c>
      <c r="AC2072" s="14" t="s">
        <v>17</v>
      </c>
      <c r="AD2072" s="14" t="s">
        <v>17</v>
      </c>
      <c r="AE2072" s="14" t="s">
        <v>17</v>
      </c>
    </row>
    <row r="2073" spans="1:31">
      <c r="A2073" t="s">
        <v>109</v>
      </c>
      <c r="B2073" t="s">
        <v>27</v>
      </c>
      <c r="C2073" s="216">
        <v>39367</v>
      </c>
      <c r="D2073" s="216">
        <v>39624</v>
      </c>
      <c r="E2073">
        <v>2008</v>
      </c>
      <c r="F2073">
        <v>4</v>
      </c>
      <c r="G2073">
        <v>11</v>
      </c>
      <c r="H2073">
        <v>84.036996373687487</v>
      </c>
      <c r="I2073">
        <v>1.6778999999999999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Z2073" s="14" t="s">
        <v>17</v>
      </c>
      <c r="AA2073" s="14" t="s">
        <v>17</v>
      </c>
      <c r="AB2073" s="14" t="s">
        <v>17</v>
      </c>
      <c r="AC2073" s="14" t="s">
        <v>17</v>
      </c>
      <c r="AD2073" s="14" t="s">
        <v>17</v>
      </c>
      <c r="AE2073" s="14" t="s">
        <v>17</v>
      </c>
    </row>
    <row r="2074" spans="1:31">
      <c r="A2074" t="s">
        <v>109</v>
      </c>
      <c r="B2074" t="s">
        <v>27</v>
      </c>
      <c r="C2074" s="216">
        <v>39367</v>
      </c>
      <c r="D2074" s="216">
        <v>39624</v>
      </c>
      <c r="E2074">
        <v>2008</v>
      </c>
      <c r="F2074">
        <v>4</v>
      </c>
      <c r="G2074">
        <v>12</v>
      </c>
      <c r="H2074">
        <v>80.312187273656235</v>
      </c>
      <c r="I2074">
        <v>1.966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Z2074" s="14" t="s">
        <v>17</v>
      </c>
      <c r="AA2074" s="14" t="s">
        <v>17</v>
      </c>
      <c r="AB2074" s="14" t="s">
        <v>17</v>
      </c>
      <c r="AC2074" s="14" t="s">
        <v>17</v>
      </c>
      <c r="AD2074" s="14" t="s">
        <v>17</v>
      </c>
      <c r="AE2074" s="14" t="s">
        <v>17</v>
      </c>
    </row>
    <row r="2075" spans="1:31">
      <c r="A2075" t="s">
        <v>109</v>
      </c>
      <c r="B2075" t="s">
        <v>27</v>
      </c>
      <c r="C2075" s="216">
        <v>39367</v>
      </c>
      <c r="D2075" s="216">
        <v>39624</v>
      </c>
      <c r="E2075">
        <v>2008</v>
      </c>
      <c r="F2075">
        <v>4</v>
      </c>
      <c r="G2075">
        <v>13</v>
      </c>
      <c r="H2075">
        <v>89.850851847281248</v>
      </c>
      <c r="I2075">
        <v>2.2736000000000001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Z2075" s="14" t="s">
        <v>17</v>
      </c>
      <c r="AA2075" s="14" t="s">
        <v>17</v>
      </c>
      <c r="AB2075" s="14" t="s">
        <v>17</v>
      </c>
      <c r="AC2075" s="14" t="s">
        <v>17</v>
      </c>
      <c r="AD2075" s="14" t="s">
        <v>17</v>
      </c>
      <c r="AE2075" s="14" t="s">
        <v>17</v>
      </c>
    </row>
    <row r="2076" spans="1:31">
      <c r="A2076" t="s">
        <v>109</v>
      </c>
      <c r="B2076" t="s">
        <v>27</v>
      </c>
      <c r="C2076" s="216">
        <v>39367</v>
      </c>
      <c r="D2076" s="216">
        <v>39624</v>
      </c>
      <c r="E2076">
        <v>2008</v>
      </c>
      <c r="F2076">
        <v>4</v>
      </c>
      <c r="G2076">
        <v>14</v>
      </c>
      <c r="H2076">
        <v>81.94536568514998</v>
      </c>
      <c r="I2076">
        <v>1.59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4" t="s">
        <v>17</v>
      </c>
      <c r="Y2076" s="14" t="s">
        <v>17</v>
      </c>
      <c r="Z2076" s="14" t="s">
        <v>17</v>
      </c>
      <c r="AA2076" s="14" t="s">
        <v>17</v>
      </c>
      <c r="AB2076" s="14" t="s">
        <v>17</v>
      </c>
      <c r="AC2076" s="14" t="s">
        <v>17</v>
      </c>
      <c r="AD2076" s="14" t="s">
        <v>17</v>
      </c>
      <c r="AE2076" s="14" t="s">
        <v>17</v>
      </c>
    </row>
    <row r="2077" spans="1:31">
      <c r="A2077" t="s">
        <v>109</v>
      </c>
      <c r="B2077" t="s">
        <v>100</v>
      </c>
      <c r="C2077" s="216">
        <v>39721</v>
      </c>
      <c r="D2077" s="216">
        <v>39982</v>
      </c>
      <c r="E2077">
        <v>2009</v>
      </c>
      <c r="F2077">
        <v>1</v>
      </c>
      <c r="G2077">
        <v>1</v>
      </c>
      <c r="H2077">
        <v>22.39</v>
      </c>
      <c r="I2077" s="35">
        <v>1.8003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0.27936</v>
      </c>
      <c r="Y2077" s="14">
        <v>102</v>
      </c>
      <c r="Z2077" s="14">
        <v>0.25768666666666667</v>
      </c>
      <c r="AA2077" s="14">
        <v>115</v>
      </c>
      <c r="AB2077" s="14">
        <v>0.22865333333333335</v>
      </c>
      <c r="AC2077" s="14">
        <v>126</v>
      </c>
      <c r="AD2077" s="14">
        <f t="shared" si="8"/>
        <v>2.7388235294117645E-3</v>
      </c>
      <c r="AE2077" s="14" t="s">
        <v>17</v>
      </c>
    </row>
    <row r="2078" spans="1:31">
      <c r="A2078" t="s">
        <v>109</v>
      </c>
      <c r="B2078" t="s">
        <v>100</v>
      </c>
      <c r="C2078" s="216">
        <v>39721</v>
      </c>
      <c r="D2078" s="216">
        <v>39982</v>
      </c>
      <c r="E2078">
        <v>2009</v>
      </c>
      <c r="F2078">
        <v>1</v>
      </c>
      <c r="G2078">
        <v>2</v>
      </c>
      <c r="H2078">
        <v>20.91</v>
      </c>
      <c r="I2078" s="35">
        <v>1.7925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0.23750000000000002</v>
      </c>
      <c r="Y2078" s="14">
        <v>102</v>
      </c>
      <c r="Z2078" s="14">
        <v>0.21230333333333337</v>
      </c>
      <c r="AA2078" s="14">
        <v>115</v>
      </c>
      <c r="AB2078" s="14">
        <v>0.18834333333333333</v>
      </c>
      <c r="AC2078" s="14">
        <v>126</v>
      </c>
      <c r="AD2078" s="14">
        <f t="shared" si="8"/>
        <v>2.3284313725490196E-3</v>
      </c>
      <c r="AE2078" s="14" t="s">
        <v>17</v>
      </c>
    </row>
    <row r="2079" spans="1:31">
      <c r="A2079" t="s">
        <v>109</v>
      </c>
      <c r="B2079" t="s">
        <v>100</v>
      </c>
      <c r="C2079" s="216">
        <v>39721</v>
      </c>
      <c r="D2079" s="216">
        <v>39982</v>
      </c>
      <c r="E2079">
        <v>2009</v>
      </c>
      <c r="F2079">
        <v>1</v>
      </c>
      <c r="G2079">
        <v>3</v>
      </c>
      <c r="H2079">
        <v>21.24</v>
      </c>
      <c r="I2079" s="35">
        <v>1.8452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0.3808766666666667</v>
      </c>
      <c r="Y2079" s="14">
        <v>102</v>
      </c>
      <c r="Z2079" s="14">
        <v>0.35108333333333336</v>
      </c>
      <c r="AA2079" s="14">
        <v>115</v>
      </c>
      <c r="AB2079" s="14">
        <v>0.30237333333333333</v>
      </c>
      <c r="AC2079" s="14">
        <v>126</v>
      </c>
      <c r="AD2079" s="14">
        <f t="shared" si="8"/>
        <v>3.7340849673202616E-3</v>
      </c>
      <c r="AE2079" s="14" t="s">
        <v>17</v>
      </c>
    </row>
    <row r="2080" spans="1:31">
      <c r="A2080" t="s">
        <v>109</v>
      </c>
      <c r="B2080" t="s">
        <v>100</v>
      </c>
      <c r="C2080" s="216">
        <v>39721</v>
      </c>
      <c r="D2080" s="216">
        <v>39982</v>
      </c>
      <c r="E2080">
        <v>2009</v>
      </c>
      <c r="F2080">
        <v>1</v>
      </c>
      <c r="G2080">
        <v>4</v>
      </c>
      <c r="H2080">
        <v>35.380000000000003</v>
      </c>
      <c r="I2080" s="35">
        <v>1.7745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0.35829666666666665</v>
      </c>
      <c r="Y2080" s="14">
        <v>102</v>
      </c>
      <c r="Z2080" s="14">
        <v>0.29981333333333332</v>
      </c>
      <c r="AA2080" s="14">
        <v>115</v>
      </c>
      <c r="AB2080" s="14">
        <v>0.25927000000000006</v>
      </c>
      <c r="AC2080" s="14">
        <v>126</v>
      </c>
      <c r="AD2080" s="14">
        <f t="shared" si="8"/>
        <v>3.5127124183006535E-3</v>
      </c>
      <c r="AE2080" s="14" t="s">
        <v>17</v>
      </c>
    </row>
    <row r="2081" spans="1:31">
      <c r="A2081" t="s">
        <v>109</v>
      </c>
      <c r="B2081" t="s">
        <v>100</v>
      </c>
      <c r="C2081" s="216">
        <v>39721</v>
      </c>
      <c r="D2081" s="216">
        <v>39982</v>
      </c>
      <c r="E2081">
        <v>2009</v>
      </c>
      <c r="F2081">
        <v>1</v>
      </c>
      <c r="G2081">
        <v>5</v>
      </c>
      <c r="H2081">
        <v>35.909999999999997</v>
      </c>
      <c r="I2081" s="35">
        <v>1.8615999999999999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0.45581333333333335</v>
      </c>
      <c r="Y2081" s="14">
        <v>102</v>
      </c>
      <c r="Z2081" s="14">
        <v>0.39119333333333334</v>
      </c>
      <c r="AA2081" s="14">
        <v>115</v>
      </c>
      <c r="AB2081" s="14">
        <v>0.34600333333333327</v>
      </c>
      <c r="AC2081" s="14">
        <v>126</v>
      </c>
      <c r="AD2081" s="14">
        <f t="shared" si="8"/>
        <v>4.4687581699346408E-3</v>
      </c>
      <c r="AE2081" s="14" t="s">
        <v>17</v>
      </c>
    </row>
    <row r="2082" spans="1:31">
      <c r="A2082" t="s">
        <v>109</v>
      </c>
      <c r="B2082" t="s">
        <v>100</v>
      </c>
      <c r="C2082" s="216">
        <v>39721</v>
      </c>
      <c r="D2082" s="216">
        <v>39982</v>
      </c>
      <c r="E2082">
        <v>2009</v>
      </c>
      <c r="F2082">
        <v>1</v>
      </c>
      <c r="G2082">
        <v>6</v>
      </c>
      <c r="H2082">
        <v>46.27</v>
      </c>
      <c r="I2082" s="35">
        <v>1.7485999999999999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0.53195666666666674</v>
      </c>
      <c r="Y2082" s="14">
        <v>102</v>
      </c>
      <c r="Z2082" s="14">
        <v>0.44697333333333339</v>
      </c>
      <c r="AA2082" s="14">
        <v>115</v>
      </c>
      <c r="AB2082" s="14">
        <v>0.4029666666666667</v>
      </c>
      <c r="AC2082" s="14">
        <v>126</v>
      </c>
      <c r="AD2082" s="14">
        <f t="shared" si="8"/>
        <v>5.2152614379084973E-3</v>
      </c>
      <c r="AE2082" s="14" t="s">
        <v>17</v>
      </c>
    </row>
    <row r="2083" spans="1:31">
      <c r="A2083" t="s">
        <v>109</v>
      </c>
      <c r="B2083" t="s">
        <v>100</v>
      </c>
      <c r="C2083" s="216">
        <v>39721</v>
      </c>
      <c r="D2083" s="216">
        <v>39982</v>
      </c>
      <c r="E2083">
        <v>2009</v>
      </c>
      <c r="F2083">
        <v>1</v>
      </c>
      <c r="G2083">
        <v>7</v>
      </c>
      <c r="H2083">
        <v>62.36</v>
      </c>
      <c r="I2083" s="35">
        <v>1.7743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25">
        <v>0.57001666666666673</v>
      </c>
      <c r="Y2083" s="14">
        <v>102</v>
      </c>
      <c r="Z2083" s="14">
        <v>0.5107033333333334</v>
      </c>
      <c r="AA2083" s="14">
        <v>115</v>
      </c>
      <c r="AB2083" s="14">
        <v>0.45493</v>
      </c>
      <c r="AC2083" s="14">
        <v>126</v>
      </c>
      <c r="AD2083" s="14">
        <f t="shared" si="8"/>
        <v>5.5883986928104579E-3</v>
      </c>
      <c r="AE2083" s="14" t="s">
        <v>17</v>
      </c>
    </row>
    <row r="2084" spans="1:31">
      <c r="A2084" t="s">
        <v>109</v>
      </c>
      <c r="B2084" t="s">
        <v>100</v>
      </c>
      <c r="C2084" s="216">
        <v>39721</v>
      </c>
      <c r="D2084" s="216">
        <v>39982</v>
      </c>
      <c r="E2084">
        <v>2009</v>
      </c>
      <c r="F2084">
        <v>1</v>
      </c>
      <c r="G2084">
        <v>8</v>
      </c>
      <c r="H2084">
        <v>33.700000000000003</v>
      </c>
      <c r="I2084" s="35">
        <v>1.9113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Z2084" s="14" t="s">
        <v>17</v>
      </c>
      <c r="AA2084" s="14">
        <v>115</v>
      </c>
      <c r="AB2084" s="14" t="s">
        <v>17</v>
      </c>
      <c r="AC2084" s="14">
        <v>126</v>
      </c>
      <c r="AD2084" s="14" t="s">
        <v>17</v>
      </c>
      <c r="AE2084" s="14" t="s">
        <v>17</v>
      </c>
    </row>
    <row r="2085" spans="1:31">
      <c r="A2085" t="s">
        <v>109</v>
      </c>
      <c r="B2085" t="s">
        <v>100</v>
      </c>
      <c r="C2085" s="216">
        <v>39721</v>
      </c>
      <c r="D2085" s="216">
        <v>39982</v>
      </c>
      <c r="E2085">
        <v>2009</v>
      </c>
      <c r="F2085">
        <v>1</v>
      </c>
      <c r="G2085">
        <v>9</v>
      </c>
      <c r="H2085">
        <v>42.49</v>
      </c>
      <c r="I2085" s="35">
        <v>1.7008000000000001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Z2085" s="14" t="s">
        <v>17</v>
      </c>
      <c r="AA2085" s="14">
        <v>115</v>
      </c>
      <c r="AB2085" s="14" t="s">
        <v>17</v>
      </c>
      <c r="AC2085" s="14">
        <v>126</v>
      </c>
      <c r="AD2085" s="14" t="s">
        <v>17</v>
      </c>
      <c r="AE2085" s="14" t="s">
        <v>17</v>
      </c>
    </row>
    <row r="2086" spans="1:31">
      <c r="A2086" t="s">
        <v>109</v>
      </c>
      <c r="B2086" t="s">
        <v>100</v>
      </c>
      <c r="C2086" s="216">
        <v>39721</v>
      </c>
      <c r="D2086" s="216">
        <v>39982</v>
      </c>
      <c r="E2086">
        <v>2009</v>
      </c>
      <c r="F2086">
        <v>1</v>
      </c>
      <c r="G2086">
        <v>10</v>
      </c>
      <c r="H2086">
        <v>42.74</v>
      </c>
      <c r="I2086" s="35">
        <v>1.8354999999999999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Z2086" s="14" t="s">
        <v>17</v>
      </c>
      <c r="AA2086" s="14">
        <v>115</v>
      </c>
      <c r="AB2086" s="14" t="s">
        <v>17</v>
      </c>
      <c r="AC2086" s="14">
        <v>126</v>
      </c>
      <c r="AD2086" s="14" t="s">
        <v>17</v>
      </c>
      <c r="AE2086" s="14" t="s">
        <v>17</v>
      </c>
    </row>
    <row r="2087" spans="1:31">
      <c r="A2087" t="s">
        <v>109</v>
      </c>
      <c r="B2087" t="s">
        <v>100</v>
      </c>
      <c r="C2087" s="216">
        <v>39721</v>
      </c>
      <c r="D2087" s="216">
        <v>39982</v>
      </c>
      <c r="E2087">
        <v>2009</v>
      </c>
      <c r="F2087">
        <v>1</v>
      </c>
      <c r="G2087">
        <v>11</v>
      </c>
      <c r="H2087">
        <v>45.79</v>
      </c>
      <c r="I2087" s="35">
        <v>1.7084999999999999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Z2087" s="14" t="s">
        <v>17</v>
      </c>
      <c r="AA2087" s="14">
        <v>115</v>
      </c>
      <c r="AB2087" s="14" t="s">
        <v>17</v>
      </c>
      <c r="AC2087" s="14">
        <v>126</v>
      </c>
      <c r="AD2087" s="14" t="s">
        <v>17</v>
      </c>
      <c r="AE2087" s="14" t="s">
        <v>17</v>
      </c>
    </row>
    <row r="2088" spans="1:31">
      <c r="A2088" t="s">
        <v>109</v>
      </c>
      <c r="B2088" t="s">
        <v>100</v>
      </c>
      <c r="C2088" s="216">
        <v>39721</v>
      </c>
      <c r="D2088" s="216">
        <v>39982</v>
      </c>
      <c r="E2088">
        <v>2009</v>
      </c>
      <c r="F2088">
        <v>1</v>
      </c>
      <c r="G2088">
        <v>12</v>
      </c>
      <c r="H2088">
        <v>45.79</v>
      </c>
      <c r="I2088" s="35">
        <v>1.8323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Z2088" s="14" t="s">
        <v>17</v>
      </c>
      <c r="AA2088" s="14">
        <v>115</v>
      </c>
      <c r="AB2088" s="14" t="s">
        <v>17</v>
      </c>
      <c r="AC2088" s="14">
        <v>126</v>
      </c>
      <c r="AD2088" s="14" t="s">
        <v>17</v>
      </c>
      <c r="AE2088" s="14" t="s">
        <v>17</v>
      </c>
    </row>
    <row r="2089" spans="1:31">
      <c r="A2089" t="s">
        <v>109</v>
      </c>
      <c r="B2089" t="s">
        <v>100</v>
      </c>
      <c r="C2089" s="216">
        <v>39721</v>
      </c>
      <c r="D2089" s="216">
        <v>39982</v>
      </c>
      <c r="E2089">
        <v>2009</v>
      </c>
      <c r="F2089">
        <v>1</v>
      </c>
      <c r="G2089">
        <v>13</v>
      </c>
      <c r="H2089">
        <v>60.79</v>
      </c>
      <c r="I2089" s="35">
        <v>2.0461999999999998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Z2089" s="14" t="s">
        <v>17</v>
      </c>
      <c r="AA2089" s="14">
        <v>115</v>
      </c>
      <c r="AB2089" s="14" t="s">
        <v>17</v>
      </c>
      <c r="AC2089" s="14">
        <v>126</v>
      </c>
      <c r="AD2089" s="14" t="s">
        <v>17</v>
      </c>
      <c r="AE2089" s="14" t="s">
        <v>17</v>
      </c>
    </row>
    <row r="2090" spans="1:31">
      <c r="A2090" t="s">
        <v>109</v>
      </c>
      <c r="B2090" t="s">
        <v>100</v>
      </c>
      <c r="C2090" s="216">
        <v>39721</v>
      </c>
      <c r="D2090" s="216">
        <v>39982</v>
      </c>
      <c r="E2090">
        <v>2009</v>
      </c>
      <c r="F2090">
        <v>1</v>
      </c>
      <c r="G2090">
        <v>14</v>
      </c>
      <c r="H2090">
        <v>33.700000000000003</v>
      </c>
      <c r="I2090" s="35">
        <v>1.8519000000000001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4" t="s">
        <v>17</v>
      </c>
      <c r="Y2090" s="14" t="s">
        <v>17</v>
      </c>
      <c r="Z2090" s="14" t="s">
        <v>17</v>
      </c>
      <c r="AA2090" s="14">
        <v>115</v>
      </c>
      <c r="AB2090" s="14" t="s">
        <v>17</v>
      </c>
      <c r="AC2090" s="14">
        <v>126</v>
      </c>
      <c r="AD2090" s="14" t="s">
        <v>17</v>
      </c>
      <c r="AE2090" s="14" t="s">
        <v>17</v>
      </c>
    </row>
    <row r="2091" spans="1:31">
      <c r="A2091" t="s">
        <v>109</v>
      </c>
      <c r="B2091" t="s">
        <v>100</v>
      </c>
      <c r="C2091" s="216">
        <v>39721</v>
      </c>
      <c r="D2091" s="216">
        <v>39982</v>
      </c>
      <c r="E2091">
        <v>2009</v>
      </c>
      <c r="F2091">
        <v>2</v>
      </c>
      <c r="G2091">
        <v>1</v>
      </c>
      <c r="H2091">
        <v>23.89</v>
      </c>
      <c r="I2091" s="35">
        <v>1.873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0.29194333333333333</v>
      </c>
      <c r="Y2091" s="14">
        <v>102</v>
      </c>
      <c r="Z2091" s="14">
        <v>0.25581999999999999</v>
      </c>
      <c r="AA2091" s="14">
        <v>115</v>
      </c>
      <c r="AB2091" s="14">
        <v>0.21357666666666666</v>
      </c>
      <c r="AC2091" s="14">
        <v>126</v>
      </c>
      <c r="AD2091" s="14">
        <f t="shared" si="8"/>
        <v>2.8621895424836602E-3</v>
      </c>
      <c r="AE2091" s="14" t="s">
        <v>17</v>
      </c>
    </row>
    <row r="2092" spans="1:31">
      <c r="A2092" t="s">
        <v>109</v>
      </c>
      <c r="B2092" t="s">
        <v>100</v>
      </c>
      <c r="C2092" s="216">
        <v>39721</v>
      </c>
      <c r="D2092" s="216">
        <v>39982</v>
      </c>
      <c r="E2092">
        <v>2009</v>
      </c>
      <c r="F2092">
        <v>2</v>
      </c>
      <c r="G2092">
        <v>2</v>
      </c>
      <c r="H2092">
        <v>22.99</v>
      </c>
      <c r="I2092" s="35">
        <v>1.8271999999999999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0.32094333333333336</v>
      </c>
      <c r="Y2092" s="14">
        <v>102</v>
      </c>
      <c r="Z2092" s="14">
        <v>0.28182333333333331</v>
      </c>
      <c r="AA2092" s="14">
        <v>115</v>
      </c>
      <c r="AB2092" s="14">
        <v>0.24949333333333334</v>
      </c>
      <c r="AC2092" s="14">
        <v>126</v>
      </c>
      <c r="AD2092" s="14">
        <f t="shared" si="8"/>
        <v>3.1465032679738564E-3</v>
      </c>
      <c r="AE2092" s="14" t="s">
        <v>17</v>
      </c>
    </row>
    <row r="2093" spans="1:31">
      <c r="A2093" t="s">
        <v>109</v>
      </c>
      <c r="B2093" t="s">
        <v>100</v>
      </c>
      <c r="C2093" s="216">
        <v>39721</v>
      </c>
      <c r="D2093" s="216">
        <v>39982</v>
      </c>
      <c r="E2093">
        <v>2009</v>
      </c>
      <c r="F2093">
        <v>2</v>
      </c>
      <c r="G2093">
        <v>3</v>
      </c>
      <c r="H2093">
        <v>34.78</v>
      </c>
      <c r="I2093" s="35">
        <v>1.7402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0.40887333333333337</v>
      </c>
      <c r="Y2093" s="14">
        <v>102</v>
      </c>
      <c r="Z2093" s="14">
        <v>0.33029333333333333</v>
      </c>
      <c r="AA2093" s="14">
        <v>115</v>
      </c>
      <c r="AB2093" s="14">
        <v>0.29184666666666664</v>
      </c>
      <c r="AC2093" s="14">
        <v>126</v>
      </c>
      <c r="AD2093" s="14">
        <f t="shared" si="8"/>
        <v>4.0085620915032679E-3</v>
      </c>
      <c r="AE2093" s="14" t="s">
        <v>17</v>
      </c>
    </row>
    <row r="2094" spans="1:31">
      <c r="A2094" t="s">
        <v>109</v>
      </c>
      <c r="B2094" t="s">
        <v>100</v>
      </c>
      <c r="C2094" s="216">
        <v>39721</v>
      </c>
      <c r="D2094" s="216">
        <v>39982</v>
      </c>
      <c r="E2094">
        <v>2009</v>
      </c>
      <c r="F2094">
        <v>2</v>
      </c>
      <c r="G2094">
        <v>4</v>
      </c>
      <c r="H2094">
        <v>30.51</v>
      </c>
      <c r="I2094" s="35">
        <v>1.726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0.33687666666666666</v>
      </c>
      <c r="Y2094" s="14">
        <v>102</v>
      </c>
      <c r="Z2094" s="14">
        <v>0.30519666666666662</v>
      </c>
      <c r="AA2094" s="14">
        <v>115</v>
      </c>
      <c r="AB2094" s="14">
        <v>0.26396666666666668</v>
      </c>
      <c r="AC2094" s="14">
        <v>126</v>
      </c>
      <c r="AD2094" s="14">
        <f t="shared" ref="AD2094:AD2153" si="9">X2094/Y2094</f>
        <v>3.3027124183006534E-3</v>
      </c>
      <c r="AE2094" s="14" t="s">
        <v>17</v>
      </c>
    </row>
    <row r="2095" spans="1:31">
      <c r="A2095" t="s">
        <v>109</v>
      </c>
      <c r="B2095" t="s">
        <v>100</v>
      </c>
      <c r="C2095" s="216">
        <v>39721</v>
      </c>
      <c r="D2095" s="216">
        <v>39982</v>
      </c>
      <c r="E2095">
        <v>2009</v>
      </c>
      <c r="F2095">
        <v>2</v>
      </c>
      <c r="G2095">
        <v>5</v>
      </c>
      <c r="H2095">
        <v>43.76</v>
      </c>
      <c r="I2095" s="35">
        <v>1.7422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0.58394000000000001</v>
      </c>
      <c r="Y2095" s="14">
        <v>102</v>
      </c>
      <c r="Z2095" s="14">
        <v>0.50812333333333326</v>
      </c>
      <c r="AA2095" s="14">
        <v>115</v>
      </c>
      <c r="AB2095" s="14">
        <v>0.44546999999999998</v>
      </c>
      <c r="AC2095" s="14">
        <v>126</v>
      </c>
      <c r="AD2095" s="14">
        <f t="shared" si="9"/>
        <v>5.7249019607843142E-3</v>
      </c>
      <c r="AE2095" s="14" t="s">
        <v>17</v>
      </c>
    </row>
    <row r="2096" spans="1:31">
      <c r="A2096" t="s">
        <v>109</v>
      </c>
      <c r="B2096" t="s">
        <v>100</v>
      </c>
      <c r="C2096" s="216">
        <v>39721</v>
      </c>
      <c r="D2096" s="216">
        <v>39982</v>
      </c>
      <c r="E2096">
        <v>2009</v>
      </c>
      <c r="F2096">
        <v>2</v>
      </c>
      <c r="G2096">
        <v>6</v>
      </c>
      <c r="H2096">
        <v>62.56</v>
      </c>
      <c r="I2096" s="35">
        <v>1.7302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0.63349</v>
      </c>
      <c r="Y2096" s="14">
        <v>102</v>
      </c>
      <c r="Z2096" s="14">
        <v>0.56611666666666671</v>
      </c>
      <c r="AA2096" s="14">
        <v>115</v>
      </c>
      <c r="AB2096" s="14">
        <v>0.52965333333333342</v>
      </c>
      <c r="AC2096" s="14">
        <v>126</v>
      </c>
      <c r="AD2096" s="14">
        <f t="shared" si="9"/>
        <v>6.2106862745098038E-3</v>
      </c>
      <c r="AE2096" s="14" t="s">
        <v>17</v>
      </c>
    </row>
    <row r="2097" spans="1:31">
      <c r="A2097" t="s">
        <v>109</v>
      </c>
      <c r="B2097" t="s">
        <v>100</v>
      </c>
      <c r="C2097" s="216">
        <v>39721</v>
      </c>
      <c r="D2097" s="216">
        <v>39982</v>
      </c>
      <c r="E2097">
        <v>2009</v>
      </c>
      <c r="F2097">
        <v>2</v>
      </c>
      <c r="G2097">
        <v>7</v>
      </c>
      <c r="H2097">
        <v>77.790000000000006</v>
      </c>
      <c r="I2097" s="35">
        <v>1.8384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25">
        <v>0.77048000000000005</v>
      </c>
      <c r="Y2097" s="14">
        <v>102</v>
      </c>
      <c r="Z2097" s="14">
        <v>0.74867333333333319</v>
      </c>
      <c r="AA2097" s="14">
        <v>115</v>
      </c>
      <c r="AB2097" s="14">
        <v>0.70186333333333328</v>
      </c>
      <c r="AC2097" s="14">
        <v>126</v>
      </c>
      <c r="AD2097" s="14">
        <f t="shared" si="9"/>
        <v>7.5537254901960789E-3</v>
      </c>
      <c r="AE2097" s="14" t="s">
        <v>17</v>
      </c>
    </row>
    <row r="2098" spans="1:31">
      <c r="A2098" t="s">
        <v>109</v>
      </c>
      <c r="B2098" t="s">
        <v>100</v>
      </c>
      <c r="C2098" s="216">
        <v>39721</v>
      </c>
      <c r="D2098" s="216">
        <v>39982</v>
      </c>
      <c r="E2098">
        <v>2009</v>
      </c>
      <c r="F2098">
        <v>2</v>
      </c>
      <c r="G2098">
        <v>8</v>
      </c>
      <c r="H2098">
        <v>40.39</v>
      </c>
      <c r="I2098" s="35">
        <v>1.7569999999999999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Z2098" s="14" t="s">
        <v>17</v>
      </c>
      <c r="AA2098" s="14">
        <v>115</v>
      </c>
      <c r="AB2098" s="14" t="s">
        <v>17</v>
      </c>
      <c r="AC2098" s="14">
        <v>126</v>
      </c>
      <c r="AD2098" s="14" t="s">
        <v>17</v>
      </c>
      <c r="AE2098" s="14" t="s">
        <v>17</v>
      </c>
    </row>
    <row r="2099" spans="1:31">
      <c r="A2099" t="s">
        <v>109</v>
      </c>
      <c r="B2099" t="s">
        <v>100</v>
      </c>
      <c r="C2099" s="216">
        <v>39721</v>
      </c>
      <c r="D2099" s="216">
        <v>39982</v>
      </c>
      <c r="E2099">
        <v>2009</v>
      </c>
      <c r="F2099">
        <v>2</v>
      </c>
      <c r="G2099">
        <v>9</v>
      </c>
      <c r="H2099">
        <v>44.77</v>
      </c>
      <c r="I2099" s="35">
        <v>1.7793000000000001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Z2099" s="14" t="s">
        <v>17</v>
      </c>
      <c r="AA2099" s="14">
        <v>115</v>
      </c>
      <c r="AB2099" s="14" t="s">
        <v>17</v>
      </c>
      <c r="AC2099" s="14">
        <v>126</v>
      </c>
      <c r="AD2099" s="14" t="s">
        <v>17</v>
      </c>
      <c r="AE2099" s="14" t="s">
        <v>17</v>
      </c>
    </row>
    <row r="2100" spans="1:31">
      <c r="A2100" t="s">
        <v>109</v>
      </c>
      <c r="B2100" t="s">
        <v>100</v>
      </c>
      <c r="C2100" s="216">
        <v>39721</v>
      </c>
      <c r="D2100" s="216">
        <v>39982</v>
      </c>
      <c r="E2100">
        <v>2009</v>
      </c>
      <c r="F2100">
        <v>2</v>
      </c>
      <c r="G2100">
        <v>10</v>
      </c>
      <c r="H2100">
        <v>48.49</v>
      </c>
      <c r="I2100" s="35">
        <v>1.6800999999999999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Z2100" s="14" t="s">
        <v>17</v>
      </c>
      <c r="AA2100" s="14">
        <v>115</v>
      </c>
      <c r="AB2100" s="14" t="s">
        <v>17</v>
      </c>
      <c r="AC2100" s="14">
        <v>126</v>
      </c>
      <c r="AD2100" s="14" t="s">
        <v>17</v>
      </c>
      <c r="AE2100" s="14" t="s">
        <v>17</v>
      </c>
    </row>
    <row r="2101" spans="1:31">
      <c r="A2101" t="s">
        <v>109</v>
      </c>
      <c r="B2101" t="s">
        <v>100</v>
      </c>
      <c r="C2101" s="216">
        <v>39721</v>
      </c>
      <c r="D2101" s="216">
        <v>39982</v>
      </c>
      <c r="E2101">
        <v>2009</v>
      </c>
      <c r="F2101">
        <v>2</v>
      </c>
      <c r="G2101">
        <v>11</v>
      </c>
      <c r="H2101">
        <v>45.53</v>
      </c>
      <c r="I2101" s="35">
        <v>1.7749999999999999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Z2101" s="14" t="s">
        <v>17</v>
      </c>
      <c r="AA2101" s="14">
        <v>115</v>
      </c>
      <c r="AB2101" s="14" t="s">
        <v>17</v>
      </c>
      <c r="AC2101" s="14">
        <v>126</v>
      </c>
      <c r="AD2101" s="14" t="s">
        <v>17</v>
      </c>
      <c r="AE2101" s="14" t="s">
        <v>17</v>
      </c>
    </row>
    <row r="2102" spans="1:31">
      <c r="A2102" t="s">
        <v>109</v>
      </c>
      <c r="B2102" t="s">
        <v>100</v>
      </c>
      <c r="C2102" s="216">
        <v>39721</v>
      </c>
      <c r="D2102" s="216">
        <v>39982</v>
      </c>
      <c r="E2102">
        <v>2009</v>
      </c>
      <c r="F2102">
        <v>2</v>
      </c>
      <c r="G2102">
        <v>12</v>
      </c>
      <c r="H2102">
        <v>59.73</v>
      </c>
      <c r="I2102" s="35">
        <v>1.6883999999999999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Z2102" s="14" t="s">
        <v>17</v>
      </c>
      <c r="AA2102" s="14">
        <v>115</v>
      </c>
      <c r="AB2102" s="14" t="s">
        <v>17</v>
      </c>
      <c r="AC2102" s="14">
        <v>126</v>
      </c>
      <c r="AD2102" s="14" t="s">
        <v>17</v>
      </c>
      <c r="AE2102" s="14" t="s">
        <v>17</v>
      </c>
    </row>
    <row r="2103" spans="1:31">
      <c r="A2103" t="s">
        <v>109</v>
      </c>
      <c r="B2103" t="s">
        <v>100</v>
      </c>
      <c r="C2103" s="216">
        <v>39721</v>
      </c>
      <c r="D2103" s="216">
        <v>39982</v>
      </c>
      <c r="E2103">
        <v>2009</v>
      </c>
      <c r="F2103">
        <v>2</v>
      </c>
      <c r="G2103">
        <v>13</v>
      </c>
      <c r="H2103">
        <v>75</v>
      </c>
      <c r="I2103" s="35">
        <v>1.9088000000000001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Z2103" s="14" t="s">
        <v>17</v>
      </c>
      <c r="AA2103" s="14">
        <v>115</v>
      </c>
      <c r="AB2103" s="14" t="s">
        <v>17</v>
      </c>
      <c r="AC2103" s="14">
        <v>126</v>
      </c>
      <c r="AD2103" s="14" t="s">
        <v>17</v>
      </c>
      <c r="AE2103" s="14" t="s">
        <v>17</v>
      </c>
    </row>
    <row r="2104" spans="1:31">
      <c r="A2104" t="s">
        <v>109</v>
      </c>
      <c r="B2104" t="s">
        <v>100</v>
      </c>
      <c r="C2104" s="216">
        <v>39721</v>
      </c>
      <c r="D2104" s="216">
        <v>39982</v>
      </c>
      <c r="E2104">
        <v>2009</v>
      </c>
      <c r="F2104">
        <v>2</v>
      </c>
      <c r="G2104">
        <v>14</v>
      </c>
      <c r="H2104">
        <v>47.68</v>
      </c>
      <c r="I2104" s="35">
        <v>1.6756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4" t="s">
        <v>17</v>
      </c>
      <c r="Y2104" s="14" t="s">
        <v>17</v>
      </c>
      <c r="Z2104" s="14" t="s">
        <v>17</v>
      </c>
      <c r="AA2104" s="14">
        <v>115</v>
      </c>
      <c r="AB2104" s="14" t="s">
        <v>17</v>
      </c>
      <c r="AC2104" s="14">
        <v>126</v>
      </c>
      <c r="AD2104" s="14" t="s">
        <v>17</v>
      </c>
      <c r="AE2104" s="14" t="s">
        <v>17</v>
      </c>
    </row>
    <row r="2105" spans="1:31">
      <c r="A2105" t="s">
        <v>109</v>
      </c>
      <c r="B2105" t="s">
        <v>100</v>
      </c>
      <c r="C2105" s="216">
        <v>39721</v>
      </c>
      <c r="D2105" s="216">
        <v>39982</v>
      </c>
      <c r="E2105">
        <v>2009</v>
      </c>
      <c r="F2105">
        <v>3</v>
      </c>
      <c r="G2105">
        <v>1</v>
      </c>
      <c r="H2105">
        <v>26.31</v>
      </c>
      <c r="I2105" s="35">
        <v>1.7213000000000001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0.30109000000000002</v>
      </c>
      <c r="Y2105" s="14">
        <v>102</v>
      </c>
      <c r="Z2105" s="14">
        <v>0.26873999999999998</v>
      </c>
      <c r="AA2105" s="14">
        <v>115</v>
      </c>
      <c r="AB2105" s="14">
        <v>0.22388333333333335</v>
      </c>
      <c r="AC2105" s="14">
        <v>126</v>
      </c>
      <c r="AD2105" s="14">
        <f t="shared" si="9"/>
        <v>2.9518627450980397E-3</v>
      </c>
      <c r="AE2105" s="14" t="s">
        <v>17</v>
      </c>
    </row>
    <row r="2106" spans="1:31">
      <c r="A2106" t="s">
        <v>109</v>
      </c>
      <c r="B2106" t="s">
        <v>100</v>
      </c>
      <c r="C2106" s="216">
        <v>39721</v>
      </c>
      <c r="D2106" s="216">
        <v>39982</v>
      </c>
      <c r="E2106">
        <v>2009</v>
      </c>
      <c r="F2106">
        <v>3</v>
      </c>
      <c r="G2106">
        <v>2</v>
      </c>
      <c r="H2106">
        <v>26.59</v>
      </c>
      <c r="I2106" s="35">
        <v>1.7767999999999999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0.29843666666666668</v>
      </c>
      <c r="Y2106" s="14">
        <v>102</v>
      </c>
      <c r="Z2106" s="14">
        <v>0.25223000000000001</v>
      </c>
      <c r="AA2106" s="14">
        <v>115</v>
      </c>
      <c r="AB2106" s="14">
        <v>0.22399999999999998</v>
      </c>
      <c r="AC2106" s="14">
        <v>126</v>
      </c>
      <c r="AD2106" s="14">
        <f t="shared" si="9"/>
        <v>2.9258496732026146E-3</v>
      </c>
      <c r="AE2106" s="14" t="s">
        <v>17</v>
      </c>
    </row>
    <row r="2107" spans="1:31">
      <c r="A2107" t="s">
        <v>109</v>
      </c>
      <c r="B2107" t="s">
        <v>100</v>
      </c>
      <c r="C2107" s="216">
        <v>39721</v>
      </c>
      <c r="D2107" s="216">
        <v>39982</v>
      </c>
      <c r="E2107">
        <v>2009</v>
      </c>
      <c r="F2107">
        <v>3</v>
      </c>
      <c r="G2107">
        <v>3</v>
      </c>
      <c r="H2107">
        <v>32.61</v>
      </c>
      <c r="I2107" s="35">
        <v>1.8186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0.42802333333333326</v>
      </c>
      <c r="Y2107" s="14">
        <v>102</v>
      </c>
      <c r="Z2107" s="14">
        <v>0.39688666666666667</v>
      </c>
      <c r="AA2107" s="14">
        <v>115</v>
      </c>
      <c r="AB2107" s="14">
        <v>0.37088000000000004</v>
      </c>
      <c r="AC2107" s="14">
        <v>126</v>
      </c>
      <c r="AD2107" s="14">
        <f t="shared" si="9"/>
        <v>4.1963071895424831E-3</v>
      </c>
      <c r="AE2107" s="14" t="s">
        <v>17</v>
      </c>
    </row>
    <row r="2108" spans="1:31">
      <c r="A2108" t="s">
        <v>109</v>
      </c>
      <c r="B2108" t="s">
        <v>100</v>
      </c>
      <c r="C2108" s="216">
        <v>39721</v>
      </c>
      <c r="D2108" s="216">
        <v>39982</v>
      </c>
      <c r="E2108">
        <v>2009</v>
      </c>
      <c r="F2108">
        <v>3</v>
      </c>
      <c r="G2108">
        <v>4</v>
      </c>
      <c r="H2108">
        <v>42.67</v>
      </c>
      <c r="I2108" s="35">
        <v>1.6214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0.50137666666666669</v>
      </c>
      <c r="Y2108" s="14">
        <v>102</v>
      </c>
      <c r="Z2108" s="14">
        <v>0.42418666666666666</v>
      </c>
      <c r="AA2108" s="14">
        <v>115</v>
      </c>
      <c r="AB2108" s="14">
        <v>0.39437000000000005</v>
      </c>
      <c r="AC2108" s="14">
        <v>126</v>
      </c>
      <c r="AD2108" s="14">
        <f t="shared" si="9"/>
        <v>4.9154575163398691E-3</v>
      </c>
      <c r="AE2108" s="14" t="s">
        <v>17</v>
      </c>
    </row>
    <row r="2109" spans="1:31">
      <c r="A2109" t="s">
        <v>109</v>
      </c>
      <c r="B2109" t="s">
        <v>100</v>
      </c>
      <c r="C2109" s="216">
        <v>39721</v>
      </c>
      <c r="D2109" s="216">
        <v>39982</v>
      </c>
      <c r="E2109">
        <v>2009</v>
      </c>
      <c r="F2109">
        <v>3</v>
      </c>
      <c r="G2109">
        <v>5</v>
      </c>
      <c r="H2109">
        <v>52.16</v>
      </c>
      <c r="I2109" s="35">
        <v>1.7139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0.60621333333333327</v>
      </c>
      <c r="Y2109" s="14">
        <v>102</v>
      </c>
      <c r="Z2109" s="14">
        <v>0.55742333333333338</v>
      </c>
      <c r="AA2109" s="14">
        <v>115</v>
      </c>
      <c r="AB2109" s="14">
        <v>0.54576333333333338</v>
      </c>
      <c r="AC2109" s="14">
        <v>126</v>
      </c>
      <c r="AD2109" s="14">
        <f t="shared" si="9"/>
        <v>5.9432679738562087E-3</v>
      </c>
      <c r="AE2109" s="14" t="s">
        <v>17</v>
      </c>
    </row>
    <row r="2110" spans="1:31">
      <c r="A2110" t="s">
        <v>109</v>
      </c>
      <c r="B2110" t="s">
        <v>100</v>
      </c>
      <c r="C2110" s="216">
        <v>39721</v>
      </c>
      <c r="D2110" s="216">
        <v>39982</v>
      </c>
      <c r="E2110">
        <v>2009</v>
      </c>
      <c r="F2110">
        <v>3</v>
      </c>
      <c r="G2110">
        <v>6</v>
      </c>
      <c r="H2110">
        <v>62.15</v>
      </c>
      <c r="I2110" s="35">
        <v>1.9133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0.63002000000000002</v>
      </c>
      <c r="Y2110" s="14">
        <v>102</v>
      </c>
      <c r="Z2110" s="14">
        <v>0.57656999999999992</v>
      </c>
      <c r="AA2110" s="14">
        <v>115</v>
      </c>
      <c r="AB2110" s="14">
        <v>0.55040999999999995</v>
      </c>
      <c r="AC2110" s="14">
        <v>126</v>
      </c>
      <c r="AD2110" s="14">
        <f t="shared" si="9"/>
        <v>6.1766666666666671E-3</v>
      </c>
      <c r="AE2110" s="14" t="s">
        <v>17</v>
      </c>
    </row>
    <row r="2111" spans="1:31">
      <c r="A2111" t="s">
        <v>109</v>
      </c>
      <c r="B2111" t="s">
        <v>100</v>
      </c>
      <c r="C2111" s="216">
        <v>39721</v>
      </c>
      <c r="D2111" s="216">
        <v>39982</v>
      </c>
      <c r="E2111">
        <v>2009</v>
      </c>
      <c r="F2111">
        <v>3</v>
      </c>
      <c r="G2111">
        <v>7</v>
      </c>
      <c r="H2111">
        <v>80.36</v>
      </c>
      <c r="I2111" s="35">
        <v>1.8194999999999999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25">
        <v>0.70982999999999985</v>
      </c>
      <c r="Y2111" s="14">
        <v>102</v>
      </c>
      <c r="Z2111" s="14">
        <v>0.6078933333333334</v>
      </c>
      <c r="AA2111" s="14">
        <v>115</v>
      </c>
      <c r="AB2111" s="14">
        <v>0.58562999999999998</v>
      </c>
      <c r="AC2111" s="14">
        <v>126</v>
      </c>
      <c r="AD2111" s="14">
        <f t="shared" si="9"/>
        <v>6.9591176470588222E-3</v>
      </c>
      <c r="AE2111" s="14" t="s">
        <v>17</v>
      </c>
    </row>
    <row r="2112" spans="1:31">
      <c r="A2112" t="s">
        <v>109</v>
      </c>
      <c r="B2112" t="s">
        <v>100</v>
      </c>
      <c r="C2112" s="216">
        <v>39721</v>
      </c>
      <c r="D2112" s="216">
        <v>39982</v>
      </c>
      <c r="E2112">
        <v>2009</v>
      </c>
      <c r="F2112">
        <v>3</v>
      </c>
      <c r="G2112">
        <v>8</v>
      </c>
      <c r="H2112">
        <v>53.01</v>
      </c>
      <c r="I2112" s="35">
        <v>1.7464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Z2112" s="14" t="s">
        <v>17</v>
      </c>
      <c r="AA2112" s="14">
        <v>115</v>
      </c>
      <c r="AB2112" s="14" t="s">
        <v>17</v>
      </c>
      <c r="AC2112" s="14">
        <v>126</v>
      </c>
      <c r="AD2112" s="14" t="s">
        <v>17</v>
      </c>
      <c r="AE2112" s="14" t="s">
        <v>17</v>
      </c>
    </row>
    <row r="2113" spans="1:31">
      <c r="A2113" t="s">
        <v>109</v>
      </c>
      <c r="B2113" t="s">
        <v>100</v>
      </c>
      <c r="C2113" s="216">
        <v>39721</v>
      </c>
      <c r="D2113" s="216">
        <v>39982</v>
      </c>
      <c r="E2113">
        <v>2009</v>
      </c>
      <c r="F2113">
        <v>3</v>
      </c>
      <c r="G2113">
        <v>9</v>
      </c>
      <c r="H2113">
        <v>52.62</v>
      </c>
      <c r="I2113" s="35">
        <v>1.7155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Z2113" s="14" t="s">
        <v>17</v>
      </c>
      <c r="AA2113" s="14">
        <v>115</v>
      </c>
      <c r="AB2113" s="14" t="s">
        <v>17</v>
      </c>
      <c r="AC2113" s="14">
        <v>126</v>
      </c>
      <c r="AD2113" s="14" t="s">
        <v>17</v>
      </c>
      <c r="AE2113" s="14" t="s">
        <v>17</v>
      </c>
    </row>
    <row r="2114" spans="1:31">
      <c r="A2114" t="s">
        <v>109</v>
      </c>
      <c r="B2114" t="s">
        <v>100</v>
      </c>
      <c r="C2114" s="216">
        <v>39721</v>
      </c>
      <c r="D2114" s="216">
        <v>39982</v>
      </c>
      <c r="E2114">
        <v>2009</v>
      </c>
      <c r="F2114">
        <v>3</v>
      </c>
      <c r="G2114">
        <v>10</v>
      </c>
      <c r="H2114">
        <v>58.02</v>
      </c>
      <c r="I2114" s="35">
        <v>1.6594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Z2114" s="14" t="s">
        <v>17</v>
      </c>
      <c r="AA2114" s="14">
        <v>115</v>
      </c>
      <c r="AB2114" s="14" t="s">
        <v>17</v>
      </c>
      <c r="AC2114" s="14">
        <v>126</v>
      </c>
      <c r="AD2114" s="14" t="s">
        <v>17</v>
      </c>
      <c r="AE2114" s="14" t="s">
        <v>17</v>
      </c>
    </row>
    <row r="2115" spans="1:31">
      <c r="A2115" t="s">
        <v>109</v>
      </c>
      <c r="B2115" t="s">
        <v>100</v>
      </c>
      <c r="C2115" s="216">
        <v>39721</v>
      </c>
      <c r="D2115" s="216">
        <v>39982</v>
      </c>
      <c r="E2115">
        <v>2009</v>
      </c>
      <c r="F2115">
        <v>3</v>
      </c>
      <c r="G2115">
        <v>11</v>
      </c>
      <c r="H2115">
        <v>64.2</v>
      </c>
      <c r="I2115" s="35">
        <v>1.6189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Z2115" s="14" t="s">
        <v>17</v>
      </c>
      <c r="AA2115" s="14">
        <v>115</v>
      </c>
      <c r="AB2115" s="14" t="s">
        <v>17</v>
      </c>
      <c r="AC2115" s="14">
        <v>126</v>
      </c>
      <c r="AD2115" s="14" t="s">
        <v>17</v>
      </c>
      <c r="AE2115" s="14" t="s">
        <v>17</v>
      </c>
    </row>
    <row r="2116" spans="1:31">
      <c r="A2116" t="s">
        <v>109</v>
      </c>
      <c r="B2116" t="s">
        <v>100</v>
      </c>
      <c r="C2116" s="216">
        <v>39721</v>
      </c>
      <c r="D2116" s="216">
        <v>39982</v>
      </c>
      <c r="E2116">
        <v>2009</v>
      </c>
      <c r="F2116">
        <v>3</v>
      </c>
      <c r="G2116">
        <v>12</v>
      </c>
      <c r="H2116">
        <v>52.55</v>
      </c>
      <c r="I2116" s="35">
        <v>1.6649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Z2116" s="14" t="s">
        <v>17</v>
      </c>
      <c r="AA2116" s="14">
        <v>115</v>
      </c>
      <c r="AB2116" s="14" t="s">
        <v>17</v>
      </c>
      <c r="AC2116" s="14">
        <v>126</v>
      </c>
      <c r="AD2116" s="14" t="s">
        <v>17</v>
      </c>
      <c r="AE2116" s="14" t="s">
        <v>17</v>
      </c>
    </row>
    <row r="2117" spans="1:31">
      <c r="A2117" t="s">
        <v>109</v>
      </c>
      <c r="B2117" t="s">
        <v>100</v>
      </c>
      <c r="C2117" s="216">
        <v>39721</v>
      </c>
      <c r="D2117" s="216">
        <v>39982</v>
      </c>
      <c r="E2117">
        <v>2009</v>
      </c>
      <c r="F2117">
        <v>3</v>
      </c>
      <c r="G2117">
        <v>13</v>
      </c>
      <c r="H2117">
        <v>72.900000000000006</v>
      </c>
      <c r="I2117" s="35">
        <v>1.7276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Z2117" s="14" t="s">
        <v>17</v>
      </c>
      <c r="AA2117" s="14">
        <v>115</v>
      </c>
      <c r="AB2117" s="14" t="s">
        <v>17</v>
      </c>
      <c r="AC2117" s="14">
        <v>126</v>
      </c>
      <c r="AD2117" s="14" t="s">
        <v>17</v>
      </c>
      <c r="AE2117" s="14" t="s">
        <v>17</v>
      </c>
    </row>
    <row r="2118" spans="1:31">
      <c r="A2118" t="s">
        <v>109</v>
      </c>
      <c r="B2118" t="s">
        <v>100</v>
      </c>
      <c r="C2118" s="216">
        <v>39721</v>
      </c>
      <c r="D2118" s="216">
        <v>39982</v>
      </c>
      <c r="E2118">
        <v>2009</v>
      </c>
      <c r="F2118">
        <v>3</v>
      </c>
      <c r="G2118">
        <v>14</v>
      </c>
      <c r="H2118">
        <v>47.54</v>
      </c>
      <c r="I2118" s="35">
        <v>1.6997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4" t="s">
        <v>17</v>
      </c>
      <c r="Y2118" s="14" t="s">
        <v>17</v>
      </c>
      <c r="Z2118" s="14" t="s">
        <v>17</v>
      </c>
      <c r="AA2118" s="14">
        <v>115</v>
      </c>
      <c r="AB2118" s="14" t="s">
        <v>17</v>
      </c>
      <c r="AC2118" s="14">
        <v>126</v>
      </c>
      <c r="AD2118" s="14" t="s">
        <v>17</v>
      </c>
      <c r="AE2118" s="14" t="s">
        <v>17</v>
      </c>
    </row>
    <row r="2119" spans="1:31">
      <c r="A2119" t="s">
        <v>109</v>
      </c>
      <c r="B2119" t="s">
        <v>100</v>
      </c>
      <c r="C2119" s="216">
        <v>39721</v>
      </c>
      <c r="D2119" s="216">
        <v>39982</v>
      </c>
      <c r="E2119">
        <v>2009</v>
      </c>
      <c r="F2119">
        <v>4</v>
      </c>
      <c r="G2119">
        <v>1</v>
      </c>
      <c r="H2119">
        <v>21.31</v>
      </c>
      <c r="I2119" s="35">
        <v>1.7522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0.33982666666666667</v>
      </c>
      <c r="Y2119" s="14">
        <v>102</v>
      </c>
      <c r="Z2119" s="14">
        <v>0.29823</v>
      </c>
      <c r="AA2119" s="14">
        <v>115</v>
      </c>
      <c r="AB2119" s="14">
        <v>0.25877666666666665</v>
      </c>
      <c r="AC2119" s="14">
        <v>126</v>
      </c>
      <c r="AD2119" s="14">
        <f t="shared" si="9"/>
        <v>3.3316339869281044E-3</v>
      </c>
      <c r="AE2119" s="14" t="s">
        <v>17</v>
      </c>
    </row>
    <row r="2120" spans="1:31">
      <c r="A2120" t="s">
        <v>109</v>
      </c>
      <c r="B2120" t="s">
        <v>100</v>
      </c>
      <c r="C2120" s="216">
        <v>39721</v>
      </c>
      <c r="D2120" s="216">
        <v>39982</v>
      </c>
      <c r="E2120">
        <v>2009</v>
      </c>
      <c r="F2120">
        <v>4</v>
      </c>
      <c r="G2120">
        <v>2</v>
      </c>
      <c r="H2120">
        <v>22.07</v>
      </c>
      <c r="I2120" s="35">
        <v>1.8116000000000001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0.31143666666666664</v>
      </c>
      <c r="Y2120" s="14">
        <v>102</v>
      </c>
      <c r="Z2120" s="14">
        <v>0.27301999999999998</v>
      </c>
      <c r="AA2120" s="14">
        <v>115</v>
      </c>
      <c r="AB2120" s="14">
        <v>0.25147666666666668</v>
      </c>
      <c r="AC2120" s="14">
        <v>126</v>
      </c>
      <c r="AD2120" s="14">
        <f t="shared" si="9"/>
        <v>3.0533006535947709E-3</v>
      </c>
      <c r="AE2120" s="14" t="s">
        <v>17</v>
      </c>
    </row>
    <row r="2121" spans="1:31">
      <c r="A2121" t="s">
        <v>109</v>
      </c>
      <c r="B2121" t="s">
        <v>100</v>
      </c>
      <c r="C2121" s="216">
        <v>39721</v>
      </c>
      <c r="D2121" s="216">
        <v>39982</v>
      </c>
      <c r="E2121">
        <v>2009</v>
      </c>
      <c r="F2121">
        <v>4</v>
      </c>
      <c r="G2121">
        <v>3</v>
      </c>
      <c r="H2121">
        <v>29.96</v>
      </c>
      <c r="I2121" s="35">
        <v>1.7374000000000001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0.32490333333333332</v>
      </c>
      <c r="Y2121" s="14">
        <v>102</v>
      </c>
      <c r="Z2121" s="14">
        <v>0.29582666666666668</v>
      </c>
      <c r="AA2121" s="14">
        <v>115</v>
      </c>
      <c r="AB2121" s="14">
        <v>0.27504666666666666</v>
      </c>
      <c r="AC2121" s="14">
        <v>126</v>
      </c>
      <c r="AD2121" s="14">
        <f t="shared" si="9"/>
        <v>3.1853267973856207E-3</v>
      </c>
      <c r="AE2121" s="14" t="s">
        <v>17</v>
      </c>
    </row>
    <row r="2122" spans="1:31">
      <c r="A2122" t="s">
        <v>109</v>
      </c>
      <c r="B2122" t="s">
        <v>100</v>
      </c>
      <c r="C2122" s="216">
        <v>39721</v>
      </c>
      <c r="D2122" s="216">
        <v>39982</v>
      </c>
      <c r="E2122">
        <v>2009</v>
      </c>
      <c r="F2122">
        <v>4</v>
      </c>
      <c r="G2122">
        <v>4</v>
      </c>
      <c r="H2122">
        <v>42.21</v>
      </c>
      <c r="I2122" s="35">
        <v>1.7524999999999999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0.48761333333333329</v>
      </c>
      <c r="Y2122" s="14">
        <v>102</v>
      </c>
      <c r="Z2122" s="14">
        <v>0.38660333333333335</v>
      </c>
      <c r="AA2122" s="14">
        <v>115</v>
      </c>
      <c r="AB2122" s="14">
        <v>0.37404999999999999</v>
      </c>
      <c r="AC2122" s="14">
        <v>126</v>
      </c>
      <c r="AD2122" s="14">
        <f t="shared" si="9"/>
        <v>4.7805228758169933E-3</v>
      </c>
      <c r="AE2122" s="14" t="s">
        <v>17</v>
      </c>
    </row>
    <row r="2123" spans="1:31">
      <c r="A2123" t="s">
        <v>109</v>
      </c>
      <c r="B2123" t="s">
        <v>100</v>
      </c>
      <c r="C2123" s="216">
        <v>39721</v>
      </c>
      <c r="D2123" s="216">
        <v>39982</v>
      </c>
      <c r="E2123">
        <v>2009</v>
      </c>
      <c r="F2123">
        <v>4</v>
      </c>
      <c r="G2123">
        <v>5</v>
      </c>
      <c r="H2123">
        <v>42.21</v>
      </c>
      <c r="I2123" s="35">
        <v>1.5615000000000001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0.64891999999999994</v>
      </c>
      <c r="Y2123" s="14">
        <v>102</v>
      </c>
      <c r="Z2123" s="14">
        <v>0.53960666666666668</v>
      </c>
      <c r="AA2123" s="14">
        <v>115</v>
      </c>
      <c r="AB2123" s="14">
        <v>0.51962666666666668</v>
      </c>
      <c r="AC2123" s="14">
        <v>126</v>
      </c>
      <c r="AD2123" s="14">
        <f t="shared" si="9"/>
        <v>6.3619607843137249E-3</v>
      </c>
      <c r="AE2123" s="14" t="s">
        <v>17</v>
      </c>
    </row>
    <row r="2124" spans="1:31">
      <c r="A2124" t="s">
        <v>109</v>
      </c>
      <c r="B2124" t="s">
        <v>100</v>
      </c>
      <c r="C2124" s="216">
        <v>39721</v>
      </c>
      <c r="D2124" s="216">
        <v>39982</v>
      </c>
      <c r="E2124">
        <v>2009</v>
      </c>
      <c r="F2124">
        <v>4</v>
      </c>
      <c r="G2124">
        <v>6</v>
      </c>
      <c r="H2124">
        <v>58.11</v>
      </c>
      <c r="I2124" s="35">
        <v>1.671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0.72369666666666665</v>
      </c>
      <c r="Y2124" s="14">
        <v>102</v>
      </c>
      <c r="Z2124" s="14">
        <v>0.59419333333333324</v>
      </c>
      <c r="AA2124" s="14">
        <v>115</v>
      </c>
      <c r="AB2124" s="14">
        <v>0.58838333333333326</v>
      </c>
      <c r="AC2124" s="14">
        <v>126</v>
      </c>
      <c r="AD2124" s="14">
        <f t="shared" si="9"/>
        <v>7.0950653594771236E-3</v>
      </c>
      <c r="AE2124" s="14" t="s">
        <v>17</v>
      </c>
    </row>
    <row r="2125" spans="1:31">
      <c r="A2125" t="s">
        <v>109</v>
      </c>
      <c r="B2125" t="s">
        <v>100</v>
      </c>
      <c r="C2125" s="216">
        <v>39721</v>
      </c>
      <c r="D2125" s="216">
        <v>39982</v>
      </c>
      <c r="E2125">
        <v>2009</v>
      </c>
      <c r="F2125">
        <v>4</v>
      </c>
      <c r="G2125">
        <v>7</v>
      </c>
      <c r="H2125">
        <v>71.63</v>
      </c>
      <c r="I2125" s="35">
        <v>1.7232000000000001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25">
        <v>0.69732666666666665</v>
      </c>
      <c r="Y2125" s="14">
        <v>102</v>
      </c>
      <c r="Z2125" s="14">
        <v>0.59177333333333337</v>
      </c>
      <c r="AA2125" s="14">
        <v>115</v>
      </c>
      <c r="AB2125" s="14">
        <v>0.57355</v>
      </c>
      <c r="AC2125" s="14">
        <v>126</v>
      </c>
      <c r="AD2125" s="14">
        <f t="shared" si="9"/>
        <v>6.8365359477124184E-3</v>
      </c>
      <c r="AE2125" s="14" t="s">
        <v>17</v>
      </c>
    </row>
    <row r="2126" spans="1:31">
      <c r="A2126" t="s">
        <v>109</v>
      </c>
      <c r="B2126" t="s">
        <v>100</v>
      </c>
      <c r="C2126" s="216">
        <v>39721</v>
      </c>
      <c r="D2126" s="216">
        <v>39982</v>
      </c>
      <c r="E2126">
        <v>2009</v>
      </c>
      <c r="F2126">
        <v>4</v>
      </c>
      <c r="G2126">
        <v>8</v>
      </c>
      <c r="H2126">
        <v>49.23</v>
      </c>
      <c r="I2126" s="35">
        <v>2.1446999999999998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Z2126" s="14" t="s">
        <v>17</v>
      </c>
      <c r="AA2126" s="14" t="s">
        <v>17</v>
      </c>
      <c r="AB2126" s="143" t="s">
        <v>17</v>
      </c>
      <c r="AC2126" s="143" t="s">
        <v>17</v>
      </c>
      <c r="AD2126" s="14" t="s">
        <v>17</v>
      </c>
      <c r="AE2126" s="14" t="s">
        <v>17</v>
      </c>
    </row>
    <row r="2127" spans="1:31">
      <c r="A2127" t="s">
        <v>109</v>
      </c>
      <c r="B2127" t="s">
        <v>100</v>
      </c>
      <c r="C2127" s="216">
        <v>39721</v>
      </c>
      <c r="D2127" s="216">
        <v>39982</v>
      </c>
      <c r="E2127">
        <v>2009</v>
      </c>
      <c r="F2127">
        <v>4</v>
      </c>
      <c r="G2127">
        <v>9</v>
      </c>
      <c r="H2127">
        <v>45.79</v>
      </c>
      <c r="I2127" s="35">
        <v>1.7185999999999999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Z2127" s="14" t="s">
        <v>17</v>
      </c>
      <c r="AA2127" s="14" t="s">
        <v>17</v>
      </c>
      <c r="AB2127" s="143" t="s">
        <v>17</v>
      </c>
      <c r="AC2127" s="143" t="s">
        <v>17</v>
      </c>
      <c r="AD2127" s="14" t="s">
        <v>17</v>
      </c>
      <c r="AE2127" s="14" t="s">
        <v>17</v>
      </c>
    </row>
    <row r="2128" spans="1:31">
      <c r="A2128" t="s">
        <v>109</v>
      </c>
      <c r="B2128" t="s">
        <v>100</v>
      </c>
      <c r="C2128" s="216">
        <v>39721</v>
      </c>
      <c r="D2128" s="216">
        <v>39982</v>
      </c>
      <c r="E2128">
        <v>2009</v>
      </c>
      <c r="F2128">
        <v>4</v>
      </c>
      <c r="G2128">
        <v>10</v>
      </c>
      <c r="H2128">
        <v>55.13</v>
      </c>
      <c r="I2128" s="35">
        <v>1.7003999999999999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Z2128" s="14" t="s">
        <v>17</v>
      </c>
      <c r="AA2128" s="14" t="s">
        <v>17</v>
      </c>
      <c r="AB2128" s="143" t="s">
        <v>17</v>
      </c>
      <c r="AC2128" s="143" t="s">
        <v>17</v>
      </c>
      <c r="AD2128" s="14" t="s">
        <v>17</v>
      </c>
      <c r="AE2128" s="14" t="s">
        <v>17</v>
      </c>
    </row>
    <row r="2129" spans="1:35">
      <c r="A2129" t="s">
        <v>109</v>
      </c>
      <c r="B2129" t="s">
        <v>100</v>
      </c>
      <c r="C2129" s="216">
        <v>39721</v>
      </c>
      <c r="D2129" s="216">
        <v>39982</v>
      </c>
      <c r="E2129">
        <v>2009</v>
      </c>
      <c r="F2129">
        <v>4</v>
      </c>
      <c r="G2129">
        <v>11</v>
      </c>
      <c r="H2129">
        <v>45.37</v>
      </c>
      <c r="I2129" s="35">
        <v>1.7692000000000001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Z2129" s="14" t="s">
        <v>17</v>
      </c>
      <c r="AA2129" s="14" t="s">
        <v>17</v>
      </c>
      <c r="AB2129" s="143" t="s">
        <v>17</v>
      </c>
      <c r="AC2129" s="143" t="s">
        <v>17</v>
      </c>
      <c r="AD2129" s="14" t="s">
        <v>17</v>
      </c>
      <c r="AE2129" s="14" t="s">
        <v>17</v>
      </c>
    </row>
    <row r="2130" spans="1:35">
      <c r="A2130" t="s">
        <v>109</v>
      </c>
      <c r="B2130" t="s">
        <v>100</v>
      </c>
      <c r="C2130" s="216">
        <v>39721</v>
      </c>
      <c r="D2130" s="216">
        <v>39982</v>
      </c>
      <c r="E2130">
        <v>2009</v>
      </c>
      <c r="F2130">
        <v>4</v>
      </c>
      <c r="G2130">
        <v>12</v>
      </c>
      <c r="H2130">
        <v>51.28</v>
      </c>
      <c r="I2130" s="35">
        <v>1.6707000000000001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Z2130" s="14" t="s">
        <v>17</v>
      </c>
      <c r="AA2130" s="14" t="s">
        <v>17</v>
      </c>
      <c r="AB2130" s="143" t="s">
        <v>17</v>
      </c>
      <c r="AC2130" s="143" t="s">
        <v>17</v>
      </c>
      <c r="AD2130" s="14" t="s">
        <v>17</v>
      </c>
      <c r="AE2130" s="14" t="s">
        <v>17</v>
      </c>
    </row>
    <row r="2131" spans="1:35">
      <c r="A2131" t="s">
        <v>109</v>
      </c>
      <c r="B2131" t="s">
        <v>100</v>
      </c>
      <c r="C2131" s="216">
        <v>39721</v>
      </c>
      <c r="D2131" s="216">
        <v>39982</v>
      </c>
      <c r="E2131">
        <v>2009</v>
      </c>
      <c r="F2131">
        <v>4</v>
      </c>
      <c r="G2131">
        <v>13</v>
      </c>
      <c r="H2131">
        <v>69.599999999999994</v>
      </c>
      <c r="I2131" s="35">
        <v>1.8575999999999999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Z2131" s="14" t="s">
        <v>17</v>
      </c>
      <c r="AA2131" s="14" t="s">
        <v>17</v>
      </c>
      <c r="AB2131" s="143" t="s">
        <v>17</v>
      </c>
      <c r="AC2131" s="143" t="s">
        <v>17</v>
      </c>
      <c r="AD2131" s="14" t="s">
        <v>17</v>
      </c>
      <c r="AE2131" s="14" t="s">
        <v>17</v>
      </c>
    </row>
    <row r="2132" spans="1:35">
      <c r="A2132" t="s">
        <v>109</v>
      </c>
      <c r="B2132" t="s">
        <v>100</v>
      </c>
      <c r="C2132" s="216">
        <v>39721</v>
      </c>
      <c r="D2132" s="216">
        <v>39982</v>
      </c>
      <c r="E2132">
        <v>2009</v>
      </c>
      <c r="F2132">
        <v>4</v>
      </c>
      <c r="G2132">
        <v>14</v>
      </c>
      <c r="H2132">
        <v>48.14</v>
      </c>
      <c r="I2132" s="35">
        <v>1.6899</v>
      </c>
      <c r="J2132" s="14" t="s">
        <v>17</v>
      </c>
      <c r="K2132" s="14" t="s">
        <v>17</v>
      </c>
      <c r="L2132" s="14" t="s">
        <v>17</v>
      </c>
      <c r="M2132" s="14" t="s">
        <v>17</v>
      </c>
      <c r="N2132" s="14" t="s">
        <v>17</v>
      </c>
      <c r="O2132" s="14" t="s">
        <v>17</v>
      </c>
      <c r="P2132" s="14" t="s">
        <v>17</v>
      </c>
      <c r="Q2132" s="14" t="s">
        <v>17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 t="s">
        <v>17</v>
      </c>
      <c r="Y2132" s="14" t="s">
        <v>17</v>
      </c>
      <c r="Z2132" s="14" t="s">
        <v>17</v>
      </c>
      <c r="AA2132" s="14" t="s">
        <v>17</v>
      </c>
      <c r="AB2132" s="143" t="s">
        <v>17</v>
      </c>
      <c r="AC2132" s="143" t="s">
        <v>17</v>
      </c>
      <c r="AD2132" s="14" t="s">
        <v>17</v>
      </c>
      <c r="AE2132" s="14" t="s">
        <v>17</v>
      </c>
    </row>
    <row r="2133" spans="1:35">
      <c r="A2133" t="s">
        <v>109</v>
      </c>
      <c r="B2133" t="s">
        <v>115</v>
      </c>
      <c r="C2133" s="217">
        <v>40093</v>
      </c>
      <c r="D2133" s="217">
        <v>40340</v>
      </c>
      <c r="E2133">
        <v>2010</v>
      </c>
      <c r="F2133">
        <v>1</v>
      </c>
      <c r="G2133">
        <v>1</v>
      </c>
      <c r="H2133">
        <v>10.059728330976924</v>
      </c>
      <c r="I2133" s="35">
        <v>2.6562000000000001</v>
      </c>
      <c r="J2133" s="14" t="s">
        <v>17</v>
      </c>
      <c r="K2133" s="14" t="s">
        <v>17</v>
      </c>
      <c r="L2133" s="158">
        <v>6.1400000000000006</v>
      </c>
      <c r="M2133" s="14" t="s">
        <v>17</v>
      </c>
      <c r="N2133" s="158">
        <v>40.407749999999993</v>
      </c>
      <c r="O2133" s="160">
        <v>589.28399999999999</v>
      </c>
      <c r="P2133" s="158">
        <v>7.757E-2</v>
      </c>
      <c r="Q2133" s="158">
        <v>0.86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0.31825500000000001</v>
      </c>
      <c r="Y2133" s="14">
        <v>88</v>
      </c>
      <c r="Z2133" s="14" t="s">
        <v>17</v>
      </c>
      <c r="AA2133" s="14" t="s">
        <v>17</v>
      </c>
      <c r="AB2133" s="143" t="s">
        <v>17</v>
      </c>
      <c r="AC2133" s="143" t="s">
        <v>17</v>
      </c>
      <c r="AD2133" s="14">
        <f t="shared" si="9"/>
        <v>3.6165340909090908E-3</v>
      </c>
      <c r="AE2133" s="14" t="s">
        <v>17</v>
      </c>
      <c r="AF2133" s="177" t="s">
        <v>119</v>
      </c>
      <c r="AG2133" s="177"/>
      <c r="AH2133" s="177"/>
      <c r="AI2133" s="177"/>
    </row>
    <row r="2134" spans="1:35">
      <c r="A2134" t="s">
        <v>109</v>
      </c>
      <c r="B2134" t="s">
        <v>115</v>
      </c>
      <c r="C2134" s="217">
        <v>40093</v>
      </c>
      <c r="D2134" s="217">
        <v>40340</v>
      </c>
      <c r="E2134">
        <v>2010</v>
      </c>
      <c r="F2134">
        <v>1</v>
      </c>
      <c r="G2134">
        <v>2</v>
      </c>
      <c r="H2134">
        <v>12.39746844885577</v>
      </c>
      <c r="I2134" s="35">
        <v>2.3935</v>
      </c>
      <c r="J2134" s="14" t="s">
        <v>17</v>
      </c>
      <c r="K2134" s="14" t="s">
        <v>17</v>
      </c>
      <c r="L2134" s="158">
        <v>6.2149999999999999</v>
      </c>
      <c r="M2134" s="14" t="s">
        <v>17</v>
      </c>
      <c r="N2134" s="158">
        <v>48.072749999999985</v>
      </c>
      <c r="O2134" s="160">
        <v>864.61900000000003</v>
      </c>
      <c r="P2134" s="158">
        <v>7.0870000000000002E-2</v>
      </c>
      <c r="Q2134" s="158">
        <v>0.73899999999999999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0.27204499999999998</v>
      </c>
      <c r="Y2134" s="14">
        <v>88</v>
      </c>
      <c r="Z2134" s="14" t="s">
        <v>17</v>
      </c>
      <c r="AA2134" s="14" t="s">
        <v>17</v>
      </c>
      <c r="AB2134" s="143" t="s">
        <v>17</v>
      </c>
      <c r="AC2134" s="143" t="s">
        <v>17</v>
      </c>
      <c r="AD2134" s="14">
        <f t="shared" si="9"/>
        <v>3.0914204545454543E-3</v>
      </c>
      <c r="AE2134" s="14" t="s">
        <v>17</v>
      </c>
    </row>
    <row r="2135" spans="1:35">
      <c r="A2135" t="s">
        <v>109</v>
      </c>
      <c r="B2135" t="s">
        <v>115</v>
      </c>
      <c r="C2135" s="217">
        <v>40093</v>
      </c>
      <c r="D2135" s="217">
        <v>40340</v>
      </c>
      <c r="E2135">
        <v>2010</v>
      </c>
      <c r="F2135">
        <v>1</v>
      </c>
      <c r="G2135">
        <v>3</v>
      </c>
      <c r="H2135">
        <v>13.439480877899998</v>
      </c>
      <c r="I2135" s="35">
        <v>2.4459</v>
      </c>
      <c r="J2135" s="14" t="s">
        <v>17</v>
      </c>
      <c r="K2135" s="14" t="s">
        <v>17</v>
      </c>
      <c r="L2135" s="158">
        <v>6.04</v>
      </c>
      <c r="M2135" s="14" t="s">
        <v>17</v>
      </c>
      <c r="N2135" s="158">
        <v>63.019499999999987</v>
      </c>
      <c r="O2135" s="160">
        <v>806.28899999999999</v>
      </c>
      <c r="P2135" s="158">
        <v>7.0370000000000002E-2</v>
      </c>
      <c r="Q2135" s="158">
        <v>0.84899999999999998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0.37862499999999999</v>
      </c>
      <c r="Y2135" s="14">
        <v>88</v>
      </c>
      <c r="Z2135" s="14" t="s">
        <v>17</v>
      </c>
      <c r="AA2135" s="14" t="s">
        <v>17</v>
      </c>
      <c r="AB2135" s="143" t="s">
        <v>17</v>
      </c>
      <c r="AC2135" s="143" t="s">
        <v>17</v>
      </c>
      <c r="AD2135" s="14">
        <f t="shared" si="9"/>
        <v>4.3025568181818182E-3</v>
      </c>
      <c r="AE2135" s="14" t="s">
        <v>17</v>
      </c>
    </row>
    <row r="2136" spans="1:35">
      <c r="A2136" t="s">
        <v>109</v>
      </c>
      <c r="B2136" t="s">
        <v>115</v>
      </c>
      <c r="C2136" s="217">
        <v>40093</v>
      </c>
      <c r="D2136" s="217">
        <v>40340</v>
      </c>
      <c r="E2136">
        <v>2010</v>
      </c>
      <c r="F2136">
        <v>1</v>
      </c>
      <c r="G2136">
        <v>4</v>
      </c>
      <c r="H2136">
        <v>14.362053336674997</v>
      </c>
      <c r="I2136" s="35">
        <v>2.4256000000000002</v>
      </c>
      <c r="J2136" s="14" t="s">
        <v>17</v>
      </c>
      <c r="K2136" s="14" t="s">
        <v>17</v>
      </c>
      <c r="L2136" s="158">
        <v>6.24</v>
      </c>
      <c r="M2136" s="14" t="s">
        <v>17</v>
      </c>
      <c r="N2136" s="158">
        <v>45.389999999999986</v>
      </c>
      <c r="O2136" s="160">
        <v>709.49099999999999</v>
      </c>
      <c r="P2136" s="158">
        <v>6.4159999999999995E-2</v>
      </c>
      <c r="Q2136" s="158">
        <v>0.80100000000000005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0.41994999999999999</v>
      </c>
      <c r="Y2136" s="14">
        <v>88</v>
      </c>
      <c r="Z2136" s="14" t="s">
        <v>17</v>
      </c>
      <c r="AA2136" s="14" t="s">
        <v>17</v>
      </c>
      <c r="AB2136" s="143" t="s">
        <v>17</v>
      </c>
      <c r="AC2136" s="143" t="s">
        <v>17</v>
      </c>
      <c r="AD2136" s="14">
        <f t="shared" si="9"/>
        <v>4.7721590909090908E-3</v>
      </c>
      <c r="AE2136" s="14" t="s">
        <v>17</v>
      </c>
    </row>
    <row r="2137" spans="1:35">
      <c r="A2137" t="s">
        <v>109</v>
      </c>
      <c r="B2137" t="s">
        <v>115</v>
      </c>
      <c r="C2137" s="217">
        <v>40093</v>
      </c>
      <c r="D2137" s="217">
        <v>40340</v>
      </c>
      <c r="E2137">
        <v>2010</v>
      </c>
      <c r="F2137">
        <v>1</v>
      </c>
      <c r="G2137">
        <v>5</v>
      </c>
      <c r="H2137">
        <v>23.012226651721154</v>
      </c>
      <c r="I2137" s="35">
        <v>2.5291999999999999</v>
      </c>
      <c r="J2137" s="14" t="s">
        <v>17</v>
      </c>
      <c r="K2137" s="14" t="s">
        <v>17</v>
      </c>
      <c r="L2137" s="158">
        <v>5.6850000000000005</v>
      </c>
      <c r="M2137" s="14" t="s">
        <v>17</v>
      </c>
      <c r="N2137" s="158">
        <v>64.004999999999981</v>
      </c>
      <c r="O2137" s="160">
        <v>743.89800000000002</v>
      </c>
      <c r="P2137" s="158">
        <v>8.0750000000000002E-2</v>
      </c>
      <c r="Q2137" s="158">
        <v>0.88900000000000001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0.55407499999999998</v>
      </c>
      <c r="Y2137" s="14">
        <v>88</v>
      </c>
      <c r="Z2137" s="14" t="s">
        <v>17</v>
      </c>
      <c r="AA2137" s="14" t="s">
        <v>17</v>
      </c>
      <c r="AB2137" s="143" t="s">
        <v>17</v>
      </c>
      <c r="AC2137" s="143" t="s">
        <v>17</v>
      </c>
      <c r="AD2137" s="14">
        <f t="shared" si="9"/>
        <v>6.2963068181818181E-3</v>
      </c>
      <c r="AE2137" s="14" t="s">
        <v>17</v>
      </c>
    </row>
    <row r="2138" spans="1:35">
      <c r="A2138" t="s">
        <v>109</v>
      </c>
      <c r="B2138" t="s">
        <v>115</v>
      </c>
      <c r="C2138" s="217">
        <v>40093</v>
      </c>
      <c r="D2138" s="217">
        <v>40340</v>
      </c>
      <c r="E2138">
        <v>2010</v>
      </c>
      <c r="F2138">
        <v>1</v>
      </c>
      <c r="G2138">
        <v>6</v>
      </c>
      <c r="H2138">
        <v>25.359217426696148</v>
      </c>
      <c r="I2138" s="35">
        <v>2.5183</v>
      </c>
      <c r="J2138" s="14" t="s">
        <v>17</v>
      </c>
      <c r="K2138" s="14" t="s">
        <v>17</v>
      </c>
      <c r="L2138" s="158">
        <v>5.7850000000000001</v>
      </c>
      <c r="M2138" s="14" t="s">
        <v>17</v>
      </c>
      <c r="N2138" s="158">
        <v>41.940749999999994</v>
      </c>
      <c r="O2138" s="160">
        <v>810.64800000000002</v>
      </c>
      <c r="P2138" s="158">
        <v>7.9100000000000004E-2</v>
      </c>
      <c r="Q2138" s="158">
        <v>0.91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0.62154500000000001</v>
      </c>
      <c r="Y2138" s="14">
        <v>88</v>
      </c>
      <c r="Z2138" s="14" t="s">
        <v>17</v>
      </c>
      <c r="AA2138" s="14" t="s">
        <v>17</v>
      </c>
      <c r="AB2138" s="143" t="s">
        <v>17</v>
      </c>
      <c r="AC2138" s="143" t="s">
        <v>17</v>
      </c>
      <c r="AD2138" s="14">
        <f t="shared" si="9"/>
        <v>7.0630113636363642E-3</v>
      </c>
      <c r="AE2138" s="14" t="s">
        <v>17</v>
      </c>
    </row>
    <row r="2139" spans="1:35">
      <c r="A2139" t="s">
        <v>109</v>
      </c>
      <c r="B2139" t="s">
        <v>115</v>
      </c>
      <c r="C2139" s="217">
        <v>40093</v>
      </c>
      <c r="D2139" s="217">
        <v>40340</v>
      </c>
      <c r="E2139">
        <v>2010</v>
      </c>
      <c r="F2139">
        <v>1</v>
      </c>
      <c r="G2139">
        <v>7</v>
      </c>
      <c r="H2139">
        <v>31.135488759692308</v>
      </c>
      <c r="I2139" s="35">
        <v>2.5362</v>
      </c>
      <c r="J2139" s="14" t="s">
        <v>17</v>
      </c>
      <c r="K2139" s="14" t="s">
        <v>17</v>
      </c>
      <c r="L2139" s="158">
        <v>5.5250000000000004</v>
      </c>
      <c r="M2139" s="14" t="s">
        <v>17</v>
      </c>
      <c r="N2139" s="158">
        <v>71.505750000000006</v>
      </c>
      <c r="O2139" s="160">
        <v>827.36199999999997</v>
      </c>
      <c r="P2139" s="158">
        <v>9.0529999999999999E-2</v>
      </c>
      <c r="Q2139" s="158">
        <v>0.98699999999999999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>
        <v>0.73262000000000005</v>
      </c>
      <c r="Y2139" s="14">
        <v>88</v>
      </c>
      <c r="Z2139" s="14" t="s">
        <v>17</v>
      </c>
      <c r="AA2139" s="14" t="s">
        <v>17</v>
      </c>
      <c r="AB2139" s="143" t="s">
        <v>17</v>
      </c>
      <c r="AC2139" s="143" t="s">
        <v>17</v>
      </c>
      <c r="AD2139" s="14">
        <f t="shared" si="9"/>
        <v>8.3252272727272741E-3</v>
      </c>
      <c r="AE2139" s="14" t="s">
        <v>17</v>
      </c>
    </row>
    <row r="2140" spans="1:35">
      <c r="A2140" t="s">
        <v>109</v>
      </c>
      <c r="B2140" t="s">
        <v>115</v>
      </c>
      <c r="C2140" s="217">
        <v>40093</v>
      </c>
      <c r="D2140" s="217">
        <v>40340</v>
      </c>
      <c r="E2140">
        <v>2010</v>
      </c>
      <c r="F2140">
        <v>1</v>
      </c>
      <c r="G2140">
        <v>8</v>
      </c>
      <c r="H2140">
        <v>17.660738746644235</v>
      </c>
      <c r="I2140" s="35">
        <v>2.5998999999999999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Y2140" s="14" t="s">
        <v>17</v>
      </c>
      <c r="Z2140" s="14" t="s">
        <v>17</v>
      </c>
      <c r="AA2140" s="14" t="s">
        <v>17</v>
      </c>
      <c r="AB2140" s="143" t="s">
        <v>17</v>
      </c>
      <c r="AC2140" s="143" t="s">
        <v>17</v>
      </c>
      <c r="AD2140" s="14" t="s">
        <v>17</v>
      </c>
      <c r="AE2140" s="14" t="s">
        <v>17</v>
      </c>
    </row>
    <row r="2141" spans="1:35">
      <c r="A2141" t="s">
        <v>109</v>
      </c>
      <c r="B2141" t="s">
        <v>115</v>
      </c>
      <c r="C2141" s="217">
        <v>40093</v>
      </c>
      <c r="D2141" s="217">
        <v>40340</v>
      </c>
      <c r="E2141">
        <v>2010</v>
      </c>
      <c r="F2141">
        <v>1</v>
      </c>
      <c r="G2141">
        <v>9</v>
      </c>
      <c r="H2141">
        <v>20.645168128199998</v>
      </c>
      <c r="I2141" s="35">
        <v>2.5158999999999998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Y2141" s="14" t="s">
        <v>17</v>
      </c>
      <c r="Z2141" s="14" t="s">
        <v>17</v>
      </c>
      <c r="AA2141" s="14" t="s">
        <v>17</v>
      </c>
      <c r="AB2141" s="143" t="s">
        <v>17</v>
      </c>
      <c r="AC2141" s="143" t="s">
        <v>17</v>
      </c>
      <c r="AD2141" s="14" t="s">
        <v>17</v>
      </c>
      <c r="AE2141" s="14" t="s">
        <v>17</v>
      </c>
    </row>
    <row r="2142" spans="1:35">
      <c r="A2142" t="s">
        <v>109</v>
      </c>
      <c r="B2142" t="s">
        <v>115</v>
      </c>
      <c r="C2142" s="217">
        <v>40093</v>
      </c>
      <c r="D2142" s="217">
        <v>40340</v>
      </c>
      <c r="E2142">
        <v>2010</v>
      </c>
      <c r="F2142">
        <v>1</v>
      </c>
      <c r="G2142">
        <v>10</v>
      </c>
      <c r="H2142">
        <v>21.079991595807694</v>
      </c>
      <c r="I2142" s="35">
        <v>2.4243000000000001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Y2142" s="14" t="s">
        <v>17</v>
      </c>
      <c r="Z2142" s="14" t="s">
        <v>17</v>
      </c>
      <c r="AA2142" s="14" t="s">
        <v>17</v>
      </c>
      <c r="AB2142" s="143" t="s">
        <v>17</v>
      </c>
      <c r="AC2142" s="143" t="s">
        <v>17</v>
      </c>
      <c r="AD2142" s="14" t="s">
        <v>17</v>
      </c>
      <c r="AE2142" s="14" t="s">
        <v>17</v>
      </c>
    </row>
    <row r="2143" spans="1:35">
      <c r="A2143" t="s">
        <v>109</v>
      </c>
      <c r="B2143" t="s">
        <v>115</v>
      </c>
      <c r="C2143" s="217">
        <v>40093</v>
      </c>
      <c r="D2143" s="217">
        <v>40340</v>
      </c>
      <c r="E2143">
        <v>2010</v>
      </c>
      <c r="F2143">
        <v>1</v>
      </c>
      <c r="G2143">
        <v>11</v>
      </c>
      <c r="H2143">
        <v>22.081464843836542</v>
      </c>
      <c r="I2143" s="35">
        <v>2.6730999999999998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Y2143" s="14" t="s">
        <v>17</v>
      </c>
      <c r="Z2143" s="14" t="s">
        <v>17</v>
      </c>
      <c r="AA2143" s="14" t="s">
        <v>17</v>
      </c>
      <c r="AB2143" s="143" t="s">
        <v>17</v>
      </c>
      <c r="AC2143" s="143" t="s">
        <v>17</v>
      </c>
      <c r="AD2143" s="14" t="s">
        <v>17</v>
      </c>
      <c r="AE2143" s="14" t="s">
        <v>17</v>
      </c>
    </row>
    <row r="2144" spans="1:35">
      <c r="A2144" t="s">
        <v>109</v>
      </c>
      <c r="B2144" t="s">
        <v>115</v>
      </c>
      <c r="C2144" s="217">
        <v>40093</v>
      </c>
      <c r="D2144" s="217">
        <v>40340</v>
      </c>
      <c r="E2144">
        <v>2010</v>
      </c>
      <c r="F2144">
        <v>1</v>
      </c>
      <c r="G2144">
        <v>12</v>
      </c>
      <c r="H2144">
        <v>23.027642730484619</v>
      </c>
      <c r="I2144" s="35">
        <v>2.42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Y2144" s="14" t="s">
        <v>17</v>
      </c>
      <c r="Z2144" s="14" t="s">
        <v>17</v>
      </c>
      <c r="AA2144" s="14" t="s">
        <v>17</v>
      </c>
      <c r="AB2144" s="143" t="s">
        <v>17</v>
      </c>
      <c r="AC2144" s="143" t="s">
        <v>17</v>
      </c>
      <c r="AD2144" s="14" t="s">
        <v>17</v>
      </c>
      <c r="AE2144" s="14" t="s">
        <v>17</v>
      </c>
    </row>
    <row r="2145" spans="1:31">
      <c r="A2145" t="s">
        <v>109</v>
      </c>
      <c r="B2145" t="s">
        <v>115</v>
      </c>
      <c r="C2145" s="217">
        <v>40093</v>
      </c>
      <c r="D2145" s="217">
        <v>40340</v>
      </c>
      <c r="E2145">
        <v>2010</v>
      </c>
      <c r="F2145">
        <v>1</v>
      </c>
      <c r="G2145">
        <v>13</v>
      </c>
      <c r="H2145">
        <v>27.388855733694228</v>
      </c>
      <c r="I2145" s="35">
        <v>2.8290999999999999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Y2145" s="14" t="s">
        <v>17</v>
      </c>
      <c r="Z2145" s="14" t="s">
        <v>17</v>
      </c>
      <c r="AA2145" s="14" t="s">
        <v>17</v>
      </c>
      <c r="AB2145" s="143" t="s">
        <v>17</v>
      </c>
      <c r="AC2145" s="143" t="s">
        <v>17</v>
      </c>
      <c r="AD2145" s="14" t="s">
        <v>17</v>
      </c>
      <c r="AE2145" s="14" t="s">
        <v>17</v>
      </c>
    </row>
    <row r="2146" spans="1:31">
      <c r="A2146" t="s">
        <v>109</v>
      </c>
      <c r="B2146" t="s">
        <v>115</v>
      </c>
      <c r="C2146" s="217">
        <v>40093</v>
      </c>
      <c r="D2146" s="217">
        <v>40340</v>
      </c>
      <c r="E2146">
        <v>2010</v>
      </c>
      <c r="F2146">
        <v>1</v>
      </c>
      <c r="G2146">
        <v>14</v>
      </c>
      <c r="H2146">
        <v>15.94240463931923</v>
      </c>
      <c r="I2146" s="35">
        <v>2.3738999999999999</v>
      </c>
      <c r="J2146" s="14" t="s">
        <v>17</v>
      </c>
      <c r="K2146" s="14" t="s">
        <v>17</v>
      </c>
      <c r="L2146" s="14" t="s">
        <v>17</v>
      </c>
      <c r="M2146" s="14" t="s">
        <v>17</v>
      </c>
      <c r="N2146" s="14" t="s">
        <v>17</v>
      </c>
      <c r="O2146" s="14" t="s">
        <v>17</v>
      </c>
      <c r="P2146" s="14" t="s">
        <v>17</v>
      </c>
      <c r="Q2146" s="14" t="s">
        <v>17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Y2146" s="14" t="s">
        <v>17</v>
      </c>
      <c r="Z2146" s="14" t="s">
        <v>17</v>
      </c>
      <c r="AA2146" s="14" t="s">
        <v>17</v>
      </c>
      <c r="AB2146" s="143" t="s">
        <v>17</v>
      </c>
      <c r="AC2146" s="143" t="s">
        <v>17</v>
      </c>
      <c r="AD2146" s="14" t="s">
        <v>17</v>
      </c>
      <c r="AE2146" s="14" t="s">
        <v>17</v>
      </c>
    </row>
    <row r="2147" spans="1:31">
      <c r="A2147" t="s">
        <v>109</v>
      </c>
      <c r="B2147" t="s">
        <v>115</v>
      </c>
      <c r="C2147" s="217">
        <v>40093</v>
      </c>
      <c r="D2147" s="217">
        <v>40340</v>
      </c>
      <c r="E2147">
        <v>2010</v>
      </c>
      <c r="F2147">
        <v>2</v>
      </c>
      <c r="G2147">
        <v>1</v>
      </c>
      <c r="H2147">
        <v>12.136767568199998</v>
      </c>
      <c r="I2147" s="35">
        <v>2.4994999999999998</v>
      </c>
      <c r="J2147" s="14" t="s">
        <v>17</v>
      </c>
      <c r="K2147" s="14" t="s">
        <v>17</v>
      </c>
      <c r="L2147" s="158">
        <v>6.3599999999999994</v>
      </c>
      <c r="M2147" s="14" t="s">
        <v>17</v>
      </c>
      <c r="N2147" s="158">
        <v>37.013249999999999</v>
      </c>
      <c r="O2147" s="160">
        <v>580.19399999999996</v>
      </c>
      <c r="P2147" s="158">
        <v>8.4379999999999997E-2</v>
      </c>
      <c r="Q2147" s="158">
        <v>0.77800000000000002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0.30938500000000002</v>
      </c>
      <c r="Y2147" s="14">
        <v>88</v>
      </c>
      <c r="Z2147" s="14" t="s">
        <v>17</v>
      </c>
      <c r="AA2147" s="14" t="s">
        <v>17</v>
      </c>
      <c r="AB2147" s="143" t="s">
        <v>17</v>
      </c>
      <c r="AC2147" s="143" t="s">
        <v>17</v>
      </c>
      <c r="AD2147" s="14">
        <f t="shared" si="9"/>
        <v>3.5157386363636367E-3</v>
      </c>
      <c r="AE2147" s="14" t="s">
        <v>17</v>
      </c>
    </row>
    <row r="2148" spans="1:31">
      <c r="A2148" t="s">
        <v>109</v>
      </c>
      <c r="B2148" t="s">
        <v>115</v>
      </c>
      <c r="C2148" s="217">
        <v>40093</v>
      </c>
      <c r="D2148" s="217">
        <v>40340</v>
      </c>
      <c r="E2148">
        <v>2010</v>
      </c>
      <c r="F2148">
        <v>2</v>
      </c>
      <c r="G2148">
        <v>2</v>
      </c>
      <c r="H2148">
        <v>9.5486076971999996</v>
      </c>
      <c r="I2148" s="35">
        <v>2.3832</v>
      </c>
      <c r="J2148" s="14" t="s">
        <v>17</v>
      </c>
      <c r="K2148" s="14" t="s">
        <v>17</v>
      </c>
      <c r="L2148" s="158">
        <v>6.36</v>
      </c>
      <c r="M2148" s="14" t="s">
        <v>17</v>
      </c>
      <c r="N2148" s="158">
        <v>67.235249999999979</v>
      </c>
      <c r="O2148" s="160">
        <v>847.36400000000003</v>
      </c>
      <c r="P2148" s="158">
        <v>8.2040000000000002E-2</v>
      </c>
      <c r="Q2148" s="158">
        <v>0.82399999999999995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0.33396500000000001</v>
      </c>
      <c r="Y2148" s="14">
        <v>88</v>
      </c>
      <c r="Z2148" s="14" t="s">
        <v>17</v>
      </c>
      <c r="AA2148" s="14" t="s">
        <v>17</v>
      </c>
      <c r="AB2148" s="143" t="s">
        <v>17</v>
      </c>
      <c r="AC2148" s="143" t="s">
        <v>17</v>
      </c>
      <c r="AD2148" s="14">
        <f t="shared" si="9"/>
        <v>3.7950568181818185E-3</v>
      </c>
      <c r="AE2148" s="14" t="s">
        <v>17</v>
      </c>
    </row>
    <row r="2149" spans="1:31">
      <c r="A2149" t="s">
        <v>109</v>
      </c>
      <c r="B2149" t="s">
        <v>115</v>
      </c>
      <c r="C2149" s="217">
        <v>40093</v>
      </c>
      <c r="D2149" s="217">
        <v>40340</v>
      </c>
      <c r="E2149">
        <v>2010</v>
      </c>
      <c r="F2149">
        <v>2</v>
      </c>
      <c r="G2149">
        <v>3</v>
      </c>
      <c r="H2149">
        <v>15.005895656971154</v>
      </c>
      <c r="I2149" s="35">
        <v>2.4691000000000001</v>
      </c>
      <c r="J2149" s="14" t="s">
        <v>17</v>
      </c>
      <c r="K2149" s="14" t="s">
        <v>17</v>
      </c>
      <c r="L2149" s="158">
        <v>6.42</v>
      </c>
      <c r="M2149" s="14" t="s">
        <v>17</v>
      </c>
      <c r="N2149" s="158">
        <v>51.795749999999991</v>
      </c>
      <c r="O2149" s="160">
        <v>765.48</v>
      </c>
      <c r="P2149" s="158">
        <v>9.2329999999999995E-2</v>
      </c>
      <c r="Q2149" s="158">
        <v>0.81399999999999995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0.323965</v>
      </c>
      <c r="Y2149" s="14">
        <v>88</v>
      </c>
      <c r="Z2149" s="14" t="s">
        <v>17</v>
      </c>
      <c r="AA2149" s="14" t="s">
        <v>17</v>
      </c>
      <c r="AB2149" s="143" t="s">
        <v>17</v>
      </c>
      <c r="AC2149" s="143" t="s">
        <v>17</v>
      </c>
      <c r="AD2149" s="14">
        <f t="shared" si="9"/>
        <v>3.6814204545454546E-3</v>
      </c>
      <c r="AE2149" s="14" t="s">
        <v>17</v>
      </c>
    </row>
    <row r="2150" spans="1:31">
      <c r="A2150" t="s">
        <v>109</v>
      </c>
      <c r="B2150" t="s">
        <v>115</v>
      </c>
      <c r="C2150" s="217">
        <v>40093</v>
      </c>
      <c r="D2150" s="217">
        <v>40340</v>
      </c>
      <c r="E2150">
        <v>2010</v>
      </c>
      <c r="F2150">
        <v>2</v>
      </c>
      <c r="G2150">
        <v>4</v>
      </c>
      <c r="H2150">
        <v>23.579714074188459</v>
      </c>
      <c r="I2150" s="35">
        <v>2.6133000000000002</v>
      </c>
      <c r="J2150" s="14" t="s">
        <v>17</v>
      </c>
      <c r="K2150" s="14" t="s">
        <v>17</v>
      </c>
      <c r="L2150" s="158">
        <v>6.1549999999999994</v>
      </c>
      <c r="M2150" s="14" t="s">
        <v>17</v>
      </c>
      <c r="N2150" s="158">
        <v>41.831249999999997</v>
      </c>
      <c r="O2150" s="160">
        <v>717.30200000000002</v>
      </c>
      <c r="P2150" s="158">
        <v>9.0179999999999996E-2</v>
      </c>
      <c r="Q2150" s="158">
        <v>0.81200000000000006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0.46675999999999995</v>
      </c>
      <c r="Y2150" s="14">
        <v>88</v>
      </c>
      <c r="Z2150" s="14" t="s">
        <v>17</v>
      </c>
      <c r="AA2150" s="14" t="s">
        <v>17</v>
      </c>
      <c r="AB2150" s="143" t="s">
        <v>17</v>
      </c>
      <c r="AC2150" s="143" t="s">
        <v>17</v>
      </c>
      <c r="AD2150" s="14">
        <f t="shared" si="9"/>
        <v>5.3040909090909085E-3</v>
      </c>
      <c r="AE2150" s="14" t="s">
        <v>17</v>
      </c>
    </row>
    <row r="2151" spans="1:31">
      <c r="A2151" t="s">
        <v>109</v>
      </c>
      <c r="B2151" t="s">
        <v>115</v>
      </c>
      <c r="C2151" s="217">
        <v>40093</v>
      </c>
      <c r="D2151" s="217">
        <v>40340</v>
      </c>
      <c r="E2151">
        <v>2010</v>
      </c>
      <c r="F2151">
        <v>2</v>
      </c>
      <c r="G2151">
        <v>5</v>
      </c>
      <c r="H2151">
        <v>20.57623447846154</v>
      </c>
      <c r="I2151" s="35">
        <v>2.3788999999999998</v>
      </c>
      <c r="J2151" s="14" t="s">
        <v>17</v>
      </c>
      <c r="K2151" s="14" t="s">
        <v>17</v>
      </c>
      <c r="L2151" s="158">
        <v>6.1349999999999998</v>
      </c>
      <c r="M2151" s="14" t="s">
        <v>17</v>
      </c>
      <c r="N2151" s="158">
        <v>64.771499999999989</v>
      </c>
      <c r="O2151" s="160">
        <v>818.61500000000001</v>
      </c>
      <c r="P2151" s="158">
        <v>9.3600000000000003E-2</v>
      </c>
      <c r="Q2151" s="158">
        <v>0.86099999999999999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0.57363500000000001</v>
      </c>
      <c r="Y2151" s="14">
        <v>88</v>
      </c>
      <c r="Z2151" s="14" t="s">
        <v>17</v>
      </c>
      <c r="AA2151" s="14" t="s">
        <v>17</v>
      </c>
      <c r="AB2151" s="143" t="s">
        <v>17</v>
      </c>
      <c r="AC2151" s="143" t="s">
        <v>17</v>
      </c>
      <c r="AD2151" s="14">
        <f t="shared" si="9"/>
        <v>6.5185795454545453E-3</v>
      </c>
      <c r="AE2151" s="14" t="s">
        <v>17</v>
      </c>
    </row>
    <row r="2152" spans="1:31">
      <c r="A2152" t="s">
        <v>109</v>
      </c>
      <c r="B2152" t="s">
        <v>115</v>
      </c>
      <c r="C2152" s="217">
        <v>40093</v>
      </c>
      <c r="D2152" s="217">
        <v>40340</v>
      </c>
      <c r="E2152">
        <v>2010</v>
      </c>
      <c r="F2152">
        <v>2</v>
      </c>
      <c r="G2152">
        <v>6</v>
      </c>
      <c r="H2152">
        <v>30.727904834423075</v>
      </c>
      <c r="I2152" s="35">
        <v>2.4975999999999998</v>
      </c>
      <c r="J2152" s="14" t="s">
        <v>17</v>
      </c>
      <c r="K2152" s="14" t="s">
        <v>17</v>
      </c>
      <c r="L2152" s="158">
        <v>5.4450000000000003</v>
      </c>
      <c r="M2152" s="14" t="s">
        <v>17</v>
      </c>
      <c r="N2152" s="158">
        <v>74.462249999999997</v>
      </c>
      <c r="O2152" s="160">
        <v>926.01400000000001</v>
      </c>
      <c r="P2152" s="158">
        <v>0.1024</v>
      </c>
      <c r="Q2152" s="158">
        <v>0.88300000000000001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0.72598000000000007</v>
      </c>
      <c r="Y2152" s="14">
        <v>88</v>
      </c>
      <c r="Z2152" s="14" t="s">
        <v>17</v>
      </c>
      <c r="AA2152" s="14" t="s">
        <v>17</v>
      </c>
      <c r="AB2152" s="143" t="s">
        <v>17</v>
      </c>
      <c r="AC2152" s="143" t="s">
        <v>17</v>
      </c>
      <c r="AD2152" s="14">
        <f t="shared" si="9"/>
        <v>8.2497727272727289E-3</v>
      </c>
      <c r="AE2152" s="14" t="s">
        <v>17</v>
      </c>
    </row>
    <row r="2153" spans="1:31">
      <c r="A2153" t="s">
        <v>109</v>
      </c>
      <c r="B2153" t="s">
        <v>115</v>
      </c>
      <c r="C2153" s="217">
        <v>40093</v>
      </c>
      <c r="D2153" s="217">
        <v>40340</v>
      </c>
      <c r="E2153">
        <v>2010</v>
      </c>
      <c r="F2153">
        <v>2</v>
      </c>
      <c r="G2153">
        <v>7</v>
      </c>
      <c r="H2153">
        <v>29.949258584215382</v>
      </c>
      <c r="I2153" s="35">
        <v>2.5152999999999999</v>
      </c>
      <c r="J2153" s="14" t="s">
        <v>17</v>
      </c>
      <c r="K2153" s="14" t="s">
        <v>17</v>
      </c>
      <c r="L2153" s="158">
        <v>5.375</v>
      </c>
      <c r="M2153" s="14" t="s">
        <v>17</v>
      </c>
      <c r="N2153" s="158">
        <v>74.626499999999993</v>
      </c>
      <c r="O2153" s="160">
        <v>858.28099999999995</v>
      </c>
      <c r="P2153" s="158">
        <v>9.8150000000000001E-2</v>
      </c>
      <c r="Q2153" s="158">
        <v>0.89300000000000002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>
        <v>0.75021000000000004</v>
      </c>
      <c r="Y2153" s="14">
        <v>88</v>
      </c>
      <c r="Z2153" s="14" t="s">
        <v>17</v>
      </c>
      <c r="AA2153" s="14" t="s">
        <v>17</v>
      </c>
      <c r="AB2153" s="143" t="s">
        <v>17</v>
      </c>
      <c r="AC2153" s="143" t="s">
        <v>17</v>
      </c>
      <c r="AD2153" s="14">
        <f t="shared" si="9"/>
        <v>8.5251136363636362E-3</v>
      </c>
      <c r="AE2153" s="14" t="s">
        <v>17</v>
      </c>
    </row>
    <row r="2154" spans="1:31">
      <c r="A2154" t="s">
        <v>109</v>
      </c>
      <c r="B2154" t="s">
        <v>115</v>
      </c>
      <c r="C2154" s="217">
        <v>40093</v>
      </c>
      <c r="D2154" s="217">
        <v>40340</v>
      </c>
      <c r="E2154">
        <v>2010</v>
      </c>
      <c r="F2154">
        <v>2</v>
      </c>
      <c r="G2154">
        <v>8</v>
      </c>
      <c r="H2154">
        <v>28.614300286084621</v>
      </c>
      <c r="I2154" s="35">
        <v>2.7562000000000002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Y2154" s="14" t="s">
        <v>17</v>
      </c>
      <c r="Z2154" s="14" t="s">
        <v>17</v>
      </c>
      <c r="AA2154" s="14" t="s">
        <v>17</v>
      </c>
      <c r="AB2154" s="143" t="s">
        <v>17</v>
      </c>
      <c r="AC2154" s="143" t="s">
        <v>17</v>
      </c>
      <c r="AD2154" s="14" t="s">
        <v>17</v>
      </c>
      <c r="AE2154" s="14" t="s">
        <v>17</v>
      </c>
    </row>
    <row r="2155" spans="1:31">
      <c r="A2155" t="s">
        <v>109</v>
      </c>
      <c r="B2155" t="s">
        <v>115</v>
      </c>
      <c r="C2155" s="217">
        <v>40093</v>
      </c>
      <c r="D2155" s="217">
        <v>40340</v>
      </c>
      <c r="E2155">
        <v>2010</v>
      </c>
      <c r="F2155">
        <v>2</v>
      </c>
      <c r="G2155">
        <v>9</v>
      </c>
      <c r="H2155">
        <v>26.851812516692306</v>
      </c>
      <c r="I2155" s="35">
        <v>2.6551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Y2155" s="14" t="s">
        <v>17</v>
      </c>
      <c r="Z2155" s="14" t="s">
        <v>17</v>
      </c>
      <c r="AA2155" s="14" t="s">
        <v>17</v>
      </c>
      <c r="AB2155" s="143" t="s">
        <v>17</v>
      </c>
      <c r="AC2155" s="143" t="s">
        <v>17</v>
      </c>
      <c r="AD2155" s="14" t="s">
        <v>17</v>
      </c>
      <c r="AE2155" s="14" t="s">
        <v>17</v>
      </c>
    </row>
    <row r="2156" spans="1:31">
      <c r="A2156" t="s">
        <v>109</v>
      </c>
      <c r="B2156" t="s">
        <v>115</v>
      </c>
      <c r="C2156" s="217">
        <v>40093</v>
      </c>
      <c r="D2156" s="217">
        <v>40340</v>
      </c>
      <c r="E2156">
        <v>2010</v>
      </c>
      <c r="F2156">
        <v>2</v>
      </c>
      <c r="G2156">
        <v>10</v>
      </c>
      <c r="H2156">
        <v>24.469872772569236</v>
      </c>
      <c r="I2156" s="35">
        <v>2.5070000000000001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Y2156" s="14" t="s">
        <v>17</v>
      </c>
      <c r="Z2156" s="14" t="s">
        <v>17</v>
      </c>
      <c r="AA2156" s="14" t="s">
        <v>17</v>
      </c>
      <c r="AB2156" s="143" t="s">
        <v>17</v>
      </c>
      <c r="AC2156" s="143" t="s">
        <v>17</v>
      </c>
      <c r="AD2156" s="14" t="s">
        <v>17</v>
      </c>
      <c r="AE2156" s="14" t="s">
        <v>17</v>
      </c>
    </row>
    <row r="2157" spans="1:31">
      <c r="A2157" t="s">
        <v>109</v>
      </c>
      <c r="B2157" t="s">
        <v>115</v>
      </c>
      <c r="C2157" s="217">
        <v>40093</v>
      </c>
      <c r="D2157" s="217">
        <v>40340</v>
      </c>
      <c r="E2157">
        <v>2010</v>
      </c>
      <c r="F2157">
        <v>2</v>
      </c>
      <c r="G2157">
        <v>11</v>
      </c>
      <c r="H2157">
        <v>22.811483484900002</v>
      </c>
      <c r="I2157" s="35">
        <v>2.5234000000000001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Y2157" s="14" t="s">
        <v>17</v>
      </c>
      <c r="Z2157" s="14" t="s">
        <v>17</v>
      </c>
      <c r="AA2157" s="14" t="s">
        <v>17</v>
      </c>
      <c r="AB2157" s="143" t="s">
        <v>17</v>
      </c>
      <c r="AC2157" s="143" t="s">
        <v>17</v>
      </c>
      <c r="AD2157" s="14" t="s">
        <v>17</v>
      </c>
      <c r="AE2157" s="14" t="s">
        <v>17</v>
      </c>
    </row>
    <row r="2158" spans="1:31">
      <c r="A2158" t="s">
        <v>109</v>
      </c>
      <c r="B2158" t="s">
        <v>115</v>
      </c>
      <c r="C2158" s="217">
        <v>40093</v>
      </c>
      <c r="D2158" s="217">
        <v>40340</v>
      </c>
      <c r="E2158">
        <v>2010</v>
      </c>
      <c r="F2158">
        <v>2</v>
      </c>
      <c r="G2158">
        <v>12</v>
      </c>
      <c r="H2158">
        <v>26.283733631100006</v>
      </c>
      <c r="I2158" s="35">
        <v>2.4258000000000002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Y2158" s="14" t="s">
        <v>17</v>
      </c>
      <c r="Z2158" s="14" t="s">
        <v>17</v>
      </c>
      <c r="AA2158" s="14" t="s">
        <v>17</v>
      </c>
      <c r="AB2158" s="143" t="s">
        <v>17</v>
      </c>
      <c r="AC2158" s="143" t="s">
        <v>17</v>
      </c>
      <c r="AD2158" s="14" t="s">
        <v>17</v>
      </c>
      <c r="AE2158" s="14" t="s">
        <v>17</v>
      </c>
    </row>
    <row r="2159" spans="1:31">
      <c r="A2159" t="s">
        <v>109</v>
      </c>
      <c r="B2159" t="s">
        <v>115</v>
      </c>
      <c r="C2159" s="217">
        <v>40093</v>
      </c>
      <c r="D2159" s="217">
        <v>40340</v>
      </c>
      <c r="E2159">
        <v>2010</v>
      </c>
      <c r="F2159">
        <v>2</v>
      </c>
      <c r="G2159">
        <v>13</v>
      </c>
      <c r="H2159">
        <v>31.290660947699998</v>
      </c>
      <c r="I2159" s="35">
        <v>2.4022999999999999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Y2159" s="14" t="s">
        <v>17</v>
      </c>
      <c r="Z2159" s="14" t="s">
        <v>17</v>
      </c>
      <c r="AA2159" s="14" t="s">
        <v>17</v>
      </c>
      <c r="AB2159" s="143" t="s">
        <v>17</v>
      </c>
      <c r="AC2159" s="143" t="s">
        <v>17</v>
      </c>
      <c r="AD2159" s="14" t="s">
        <v>17</v>
      </c>
      <c r="AE2159" s="14" t="s">
        <v>17</v>
      </c>
    </row>
    <row r="2160" spans="1:31">
      <c r="A2160" t="s">
        <v>109</v>
      </c>
      <c r="B2160" t="s">
        <v>115</v>
      </c>
      <c r="C2160" s="217">
        <v>40093</v>
      </c>
      <c r="D2160" s="217">
        <v>40340</v>
      </c>
      <c r="E2160">
        <v>2010</v>
      </c>
      <c r="F2160">
        <v>2</v>
      </c>
      <c r="G2160">
        <v>14</v>
      </c>
      <c r="H2160">
        <v>27.25172680344231</v>
      </c>
      <c r="I2160" s="35">
        <v>2.7111999999999998</v>
      </c>
      <c r="J2160" s="14" t="s">
        <v>17</v>
      </c>
      <c r="K2160" s="14" t="s">
        <v>17</v>
      </c>
      <c r="L2160" s="14" t="s">
        <v>17</v>
      </c>
      <c r="M2160" s="14" t="s">
        <v>17</v>
      </c>
      <c r="N2160" s="14" t="s">
        <v>17</v>
      </c>
      <c r="O2160" s="14" t="s">
        <v>17</v>
      </c>
      <c r="P2160" s="14" t="s">
        <v>17</v>
      </c>
      <c r="Q2160" s="14" t="s">
        <v>17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Y2160" s="14" t="s">
        <v>17</v>
      </c>
      <c r="Z2160" s="14" t="s">
        <v>17</v>
      </c>
      <c r="AA2160" s="14" t="s">
        <v>17</v>
      </c>
      <c r="AB2160" s="143" t="s">
        <v>17</v>
      </c>
      <c r="AC2160" s="143" t="s">
        <v>17</v>
      </c>
      <c r="AD2160" s="14" t="s">
        <v>17</v>
      </c>
      <c r="AE2160" s="14" t="s">
        <v>17</v>
      </c>
    </row>
    <row r="2161" spans="1:31">
      <c r="A2161" t="s">
        <v>109</v>
      </c>
      <c r="B2161" t="s">
        <v>115</v>
      </c>
      <c r="C2161" s="217">
        <v>40093</v>
      </c>
      <c r="D2161" s="217">
        <v>40340</v>
      </c>
      <c r="E2161">
        <v>2010</v>
      </c>
      <c r="F2161">
        <v>3</v>
      </c>
      <c r="G2161">
        <v>1</v>
      </c>
      <c r="H2161">
        <v>18.513363901915383</v>
      </c>
      <c r="I2161" s="35">
        <v>2.4739</v>
      </c>
      <c r="J2161" s="14" t="s">
        <v>17</v>
      </c>
      <c r="K2161" s="14" t="s">
        <v>17</v>
      </c>
      <c r="L2161" s="158">
        <v>6.27</v>
      </c>
      <c r="M2161" s="14" t="s">
        <v>17</v>
      </c>
      <c r="N2161" s="158">
        <v>30.114750000000001</v>
      </c>
      <c r="O2161" s="160">
        <v>619.83900000000006</v>
      </c>
      <c r="P2161" s="158">
        <v>8.1809999999999994E-2</v>
      </c>
      <c r="Q2161" s="158">
        <v>0.75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0.36150500000000002</v>
      </c>
      <c r="Y2161" s="14">
        <v>88</v>
      </c>
      <c r="Z2161" s="14" t="s">
        <v>17</v>
      </c>
      <c r="AA2161" s="14" t="s">
        <v>17</v>
      </c>
      <c r="AB2161" s="143" t="s">
        <v>17</v>
      </c>
      <c r="AC2161" s="143" t="s">
        <v>17</v>
      </c>
      <c r="AD2161" s="14">
        <f t="shared" ref="AD2161:AD2181" si="10">X2161/Y2161</f>
        <v>4.108011363636364E-3</v>
      </c>
      <c r="AE2161" s="14" t="s">
        <v>17</v>
      </c>
    </row>
    <row r="2162" spans="1:31">
      <c r="A2162" t="s">
        <v>109</v>
      </c>
      <c r="B2162" t="s">
        <v>115</v>
      </c>
      <c r="C2162" s="217">
        <v>40093</v>
      </c>
      <c r="D2162" s="217">
        <v>40340</v>
      </c>
      <c r="E2162">
        <v>2010</v>
      </c>
      <c r="F2162">
        <v>3</v>
      </c>
      <c r="G2162">
        <v>2</v>
      </c>
      <c r="H2162">
        <v>15.187565658946152</v>
      </c>
      <c r="I2162" s="35">
        <v>2.3435000000000001</v>
      </c>
      <c r="J2162" s="14" t="s">
        <v>17</v>
      </c>
      <c r="K2162" s="14" t="s">
        <v>17</v>
      </c>
      <c r="L2162" s="158">
        <v>6.2649999999999997</v>
      </c>
      <c r="M2162" s="14" t="s">
        <v>17</v>
      </c>
      <c r="N2162" s="158">
        <v>101.252</v>
      </c>
      <c r="O2162" s="160">
        <v>950.72299999999996</v>
      </c>
      <c r="P2162" s="158">
        <v>8.7599999999999997E-2</v>
      </c>
      <c r="Q2162" s="158">
        <v>0.876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0.35816999999999999</v>
      </c>
      <c r="Y2162" s="14">
        <v>88</v>
      </c>
      <c r="Z2162" s="14" t="s">
        <v>17</v>
      </c>
      <c r="AA2162" s="14" t="s">
        <v>17</v>
      </c>
      <c r="AB2162" s="143" t="s">
        <v>17</v>
      </c>
      <c r="AC2162" s="143" t="s">
        <v>17</v>
      </c>
      <c r="AD2162" s="14">
        <f t="shared" si="10"/>
        <v>4.0701136363636365E-3</v>
      </c>
      <c r="AE2162" s="14" t="s">
        <v>17</v>
      </c>
    </row>
    <row r="2163" spans="1:31">
      <c r="A2163" t="s">
        <v>109</v>
      </c>
      <c r="B2163" t="s">
        <v>115</v>
      </c>
      <c r="C2163" s="217">
        <v>40093</v>
      </c>
      <c r="D2163" s="217">
        <v>40340</v>
      </c>
      <c r="E2163">
        <v>2010</v>
      </c>
      <c r="F2163">
        <v>3</v>
      </c>
      <c r="G2163">
        <v>3</v>
      </c>
      <c r="H2163">
        <v>14.669808089538463</v>
      </c>
      <c r="I2163" s="35">
        <v>2.2968999999999999</v>
      </c>
      <c r="J2163" s="14" t="s">
        <v>17</v>
      </c>
      <c r="K2163" s="14" t="s">
        <v>17</v>
      </c>
      <c r="L2163" s="158">
        <v>5.7549999999999999</v>
      </c>
      <c r="M2163" s="14" t="s">
        <v>17</v>
      </c>
      <c r="N2163" s="158">
        <v>106.51599999999999</v>
      </c>
      <c r="O2163" s="160">
        <v>944.25</v>
      </c>
      <c r="P2163" s="158">
        <v>8.0339999999999995E-2</v>
      </c>
      <c r="Q2163" s="158">
        <v>0.82399999999999995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0.420765</v>
      </c>
      <c r="Y2163" s="14">
        <v>88</v>
      </c>
      <c r="Z2163" s="14" t="s">
        <v>17</v>
      </c>
      <c r="AA2163" s="14" t="s">
        <v>17</v>
      </c>
      <c r="AB2163" s="143" t="s">
        <v>17</v>
      </c>
      <c r="AC2163" s="143" t="s">
        <v>17</v>
      </c>
      <c r="AD2163" s="14">
        <f t="shared" si="10"/>
        <v>4.7814204545454549E-3</v>
      </c>
      <c r="AE2163" s="14" t="s">
        <v>17</v>
      </c>
    </row>
    <row r="2164" spans="1:31">
      <c r="A2164" t="s">
        <v>109</v>
      </c>
      <c r="B2164" t="s">
        <v>115</v>
      </c>
      <c r="C2164" s="217">
        <v>40093</v>
      </c>
      <c r="D2164" s="217">
        <v>40340</v>
      </c>
      <c r="E2164">
        <v>2010</v>
      </c>
      <c r="F2164">
        <v>3</v>
      </c>
      <c r="G2164">
        <v>4</v>
      </c>
      <c r="H2164">
        <v>22.22335254073846</v>
      </c>
      <c r="I2164" s="35">
        <v>2.3946000000000001</v>
      </c>
      <c r="J2164" s="14" t="s">
        <v>17</v>
      </c>
      <c r="K2164" s="14" t="s">
        <v>17</v>
      </c>
      <c r="L2164" s="158">
        <v>5.83</v>
      </c>
      <c r="M2164" s="14" t="s">
        <v>17</v>
      </c>
      <c r="N2164" s="158">
        <v>60.117749999999994</v>
      </c>
      <c r="O2164" s="160">
        <v>849.721</v>
      </c>
      <c r="P2164" s="158">
        <v>7.7520000000000006E-2</v>
      </c>
      <c r="Q2164" s="158">
        <v>0.78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0.5968</v>
      </c>
      <c r="Y2164" s="14">
        <v>88</v>
      </c>
      <c r="Z2164" s="14" t="s">
        <v>17</v>
      </c>
      <c r="AA2164" s="14" t="s">
        <v>17</v>
      </c>
      <c r="AB2164" s="143" t="s">
        <v>17</v>
      </c>
      <c r="AC2164" s="143" t="s">
        <v>17</v>
      </c>
      <c r="AD2164" s="14">
        <f t="shared" si="10"/>
        <v>6.7818181818181814E-3</v>
      </c>
      <c r="AE2164" s="14" t="s">
        <v>17</v>
      </c>
    </row>
    <row r="2165" spans="1:31">
      <c r="A2165" t="s">
        <v>109</v>
      </c>
      <c r="B2165" t="s">
        <v>115</v>
      </c>
      <c r="C2165" s="217">
        <v>40093</v>
      </c>
      <c r="D2165" s="217">
        <v>40340</v>
      </c>
      <c r="E2165">
        <v>2010</v>
      </c>
      <c r="F2165">
        <v>3</v>
      </c>
      <c r="G2165">
        <v>5</v>
      </c>
      <c r="H2165">
        <v>25.805882843653841</v>
      </c>
      <c r="I2165" s="35">
        <v>2.3235000000000001</v>
      </c>
      <c r="J2165" s="14" t="s">
        <v>17</v>
      </c>
      <c r="K2165" s="14" t="s">
        <v>17</v>
      </c>
      <c r="L2165" s="158">
        <v>5.7799999999999994</v>
      </c>
      <c r="M2165" s="14" t="s">
        <v>17</v>
      </c>
      <c r="N2165" s="158">
        <v>81.415500000000009</v>
      </c>
      <c r="O2165" s="160">
        <v>834.83699999999999</v>
      </c>
      <c r="P2165" s="158">
        <v>8.4640000000000007E-2</v>
      </c>
      <c r="Q2165" s="158">
        <v>0.92900000000000005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0.61754500000000001</v>
      </c>
      <c r="Y2165" s="14">
        <v>88</v>
      </c>
      <c r="Z2165" s="14" t="s">
        <v>17</v>
      </c>
      <c r="AA2165" s="14" t="s">
        <v>17</v>
      </c>
      <c r="AB2165" s="143" t="s">
        <v>17</v>
      </c>
      <c r="AC2165" s="143" t="s">
        <v>17</v>
      </c>
      <c r="AD2165" s="14">
        <f t="shared" si="10"/>
        <v>7.0175568181818186E-3</v>
      </c>
      <c r="AE2165" s="14" t="s">
        <v>17</v>
      </c>
    </row>
    <row r="2166" spans="1:31">
      <c r="A2166" t="s">
        <v>109</v>
      </c>
      <c r="B2166" t="s">
        <v>115</v>
      </c>
      <c r="C2166" s="217">
        <v>40093</v>
      </c>
      <c r="D2166" s="217">
        <v>40340</v>
      </c>
      <c r="E2166">
        <v>2010</v>
      </c>
      <c r="F2166">
        <v>3</v>
      </c>
      <c r="G2166">
        <v>6</v>
      </c>
      <c r="H2166">
        <v>26.959147041496156</v>
      </c>
      <c r="I2166" s="35">
        <v>2.4527000000000001</v>
      </c>
      <c r="J2166" s="14" t="s">
        <v>17</v>
      </c>
      <c r="K2166" s="14" t="s">
        <v>17</v>
      </c>
      <c r="L2166" s="158">
        <v>5.5749999999999993</v>
      </c>
      <c r="M2166" s="14" t="s">
        <v>17</v>
      </c>
      <c r="N2166" s="158">
        <v>62.08874999999999</v>
      </c>
      <c r="O2166" s="160">
        <v>831.31299999999999</v>
      </c>
      <c r="P2166" s="158">
        <v>7.8990000000000005E-2</v>
      </c>
      <c r="Q2166" s="158">
        <v>0.81799999999999995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0.64997499999999997</v>
      </c>
      <c r="Y2166" s="14">
        <v>88</v>
      </c>
      <c r="Z2166" s="14" t="s">
        <v>17</v>
      </c>
      <c r="AA2166" s="14" t="s">
        <v>17</v>
      </c>
      <c r="AB2166" s="143" t="s">
        <v>17</v>
      </c>
      <c r="AC2166" s="143" t="s">
        <v>17</v>
      </c>
      <c r="AD2166" s="14">
        <f t="shared" si="10"/>
        <v>7.3860795454545455E-3</v>
      </c>
      <c r="AE2166" s="14" t="s">
        <v>17</v>
      </c>
    </row>
    <row r="2167" spans="1:31">
      <c r="A2167" t="s">
        <v>109</v>
      </c>
      <c r="B2167" t="s">
        <v>115</v>
      </c>
      <c r="C2167" s="217">
        <v>40093</v>
      </c>
      <c r="D2167" s="217">
        <v>40340</v>
      </c>
      <c r="E2167">
        <v>2010</v>
      </c>
      <c r="F2167">
        <v>3</v>
      </c>
      <c r="G2167">
        <v>7</v>
      </c>
      <c r="H2167">
        <v>33.414722677176918</v>
      </c>
      <c r="I2167" s="35">
        <v>2.4815999999999998</v>
      </c>
      <c r="J2167" s="14" t="s">
        <v>17</v>
      </c>
      <c r="K2167" s="14" t="s">
        <v>17</v>
      </c>
      <c r="L2167" s="158">
        <v>5.4350000000000005</v>
      </c>
      <c r="M2167" s="14" t="s">
        <v>17</v>
      </c>
      <c r="N2167" s="158">
        <v>57.708749999999981</v>
      </c>
      <c r="O2167" s="160">
        <v>851.28899999999999</v>
      </c>
      <c r="P2167" s="158">
        <v>8.6910000000000001E-2</v>
      </c>
      <c r="Q2167" s="158">
        <v>0.84699999999999998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>
        <v>0.73050499999999996</v>
      </c>
      <c r="Y2167" s="14">
        <v>88</v>
      </c>
      <c r="Z2167" s="14" t="s">
        <v>17</v>
      </c>
      <c r="AA2167" s="14" t="s">
        <v>17</v>
      </c>
      <c r="AB2167" s="143" t="s">
        <v>17</v>
      </c>
      <c r="AC2167" s="143" t="s">
        <v>17</v>
      </c>
      <c r="AD2167" s="14">
        <f t="shared" si="10"/>
        <v>8.3011931818181822E-3</v>
      </c>
      <c r="AE2167" s="14" t="s">
        <v>17</v>
      </c>
    </row>
    <row r="2168" spans="1:31">
      <c r="A2168" t="s">
        <v>109</v>
      </c>
      <c r="B2168" t="s">
        <v>115</v>
      </c>
      <c r="C2168" s="217">
        <v>40093</v>
      </c>
      <c r="D2168" s="217">
        <v>40340</v>
      </c>
      <c r="E2168">
        <v>2010</v>
      </c>
      <c r="F2168">
        <v>3</v>
      </c>
      <c r="G2168">
        <v>8</v>
      </c>
      <c r="H2168">
        <v>28.351904571692309</v>
      </c>
      <c r="I2168" s="35">
        <v>2.4689999999999999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Y2168" s="14" t="s">
        <v>17</v>
      </c>
      <c r="Z2168" s="14" t="s">
        <v>17</v>
      </c>
      <c r="AA2168" s="14" t="s">
        <v>17</v>
      </c>
      <c r="AB2168" s="143" t="s">
        <v>17</v>
      </c>
      <c r="AC2168" s="143" t="s">
        <v>17</v>
      </c>
      <c r="AD2168" s="14" t="s">
        <v>17</v>
      </c>
      <c r="AE2168" s="14" t="s">
        <v>17</v>
      </c>
    </row>
    <row r="2169" spans="1:31">
      <c r="A2169" t="s">
        <v>109</v>
      </c>
      <c r="B2169" t="s">
        <v>115</v>
      </c>
      <c r="C2169" s="217">
        <v>40093</v>
      </c>
      <c r="D2169" s="217">
        <v>40340</v>
      </c>
      <c r="E2169">
        <v>2010</v>
      </c>
      <c r="F2169">
        <v>3</v>
      </c>
      <c r="G2169">
        <v>9</v>
      </c>
      <c r="H2169">
        <v>25.365834165565385</v>
      </c>
      <c r="I2169" s="35">
        <v>2.4590000000000001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Y2169" s="14" t="s">
        <v>17</v>
      </c>
      <c r="Z2169" s="14" t="s">
        <v>17</v>
      </c>
      <c r="AA2169" s="14" t="s">
        <v>17</v>
      </c>
      <c r="AB2169" s="143" t="s">
        <v>17</v>
      </c>
      <c r="AC2169" s="143" t="s">
        <v>17</v>
      </c>
      <c r="AD2169" s="14" t="s">
        <v>17</v>
      </c>
      <c r="AE2169" s="14" t="s">
        <v>17</v>
      </c>
    </row>
    <row r="2170" spans="1:31">
      <c r="A2170" t="s">
        <v>109</v>
      </c>
      <c r="B2170" t="s">
        <v>115</v>
      </c>
      <c r="C2170" s="217">
        <v>40093</v>
      </c>
      <c r="D2170" s="217">
        <v>40340</v>
      </c>
      <c r="E2170">
        <v>2010</v>
      </c>
      <c r="F2170">
        <v>3</v>
      </c>
      <c r="G2170">
        <v>10</v>
      </c>
      <c r="H2170">
        <v>24.20277996662308</v>
      </c>
      <c r="I2170" s="35">
        <v>2.3822999999999999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Y2170" s="14" t="s">
        <v>17</v>
      </c>
      <c r="Z2170" s="14" t="s">
        <v>17</v>
      </c>
      <c r="AA2170" s="14" t="s">
        <v>17</v>
      </c>
      <c r="AB2170" s="143" t="s">
        <v>17</v>
      </c>
      <c r="AC2170" s="143" t="s">
        <v>17</v>
      </c>
      <c r="AD2170" s="14" t="s">
        <v>17</v>
      </c>
      <c r="AE2170" s="14" t="s">
        <v>17</v>
      </c>
    </row>
    <row r="2171" spans="1:31">
      <c r="A2171" t="s">
        <v>109</v>
      </c>
      <c r="B2171" t="s">
        <v>115</v>
      </c>
      <c r="C2171" s="217">
        <v>40093</v>
      </c>
      <c r="D2171" s="217">
        <v>40340</v>
      </c>
      <c r="E2171">
        <v>2010</v>
      </c>
      <c r="F2171">
        <v>3</v>
      </c>
      <c r="G2171">
        <v>11</v>
      </c>
      <c r="H2171">
        <v>24.609064312800001</v>
      </c>
      <c r="I2171" s="35">
        <v>2.3209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Y2171" s="14" t="s">
        <v>17</v>
      </c>
      <c r="Z2171" s="14" t="s">
        <v>17</v>
      </c>
      <c r="AA2171" s="14" t="s">
        <v>17</v>
      </c>
      <c r="AB2171" s="143" t="s">
        <v>17</v>
      </c>
      <c r="AC2171" s="143" t="s">
        <v>17</v>
      </c>
      <c r="AD2171" s="14" t="s">
        <v>17</v>
      </c>
      <c r="AE2171" s="14" t="s">
        <v>17</v>
      </c>
    </row>
    <row r="2172" spans="1:31">
      <c r="A2172" t="s">
        <v>109</v>
      </c>
      <c r="B2172" t="s">
        <v>115</v>
      </c>
      <c r="C2172" s="217">
        <v>40093</v>
      </c>
      <c r="D2172" s="217">
        <v>40340</v>
      </c>
      <c r="E2172">
        <v>2010</v>
      </c>
      <c r="F2172">
        <v>3</v>
      </c>
      <c r="G2172">
        <v>12</v>
      </c>
      <c r="H2172">
        <v>25.342283673553847</v>
      </c>
      <c r="I2172" s="35">
        <v>2.3292000000000002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Y2172" s="14" t="s">
        <v>17</v>
      </c>
      <c r="Z2172" s="14" t="s">
        <v>17</v>
      </c>
      <c r="AA2172" s="14" t="s">
        <v>17</v>
      </c>
      <c r="AB2172" s="143" t="s">
        <v>17</v>
      </c>
      <c r="AC2172" s="143" t="s">
        <v>17</v>
      </c>
      <c r="AD2172" s="14" t="s">
        <v>17</v>
      </c>
      <c r="AE2172" s="14" t="s">
        <v>17</v>
      </c>
    </row>
    <row r="2173" spans="1:31">
      <c r="A2173" t="s">
        <v>109</v>
      </c>
      <c r="B2173" t="s">
        <v>115</v>
      </c>
      <c r="C2173" s="217">
        <v>40093</v>
      </c>
      <c r="D2173" s="217">
        <v>40340</v>
      </c>
      <c r="E2173">
        <v>2010</v>
      </c>
      <c r="F2173">
        <v>3</v>
      </c>
      <c r="G2173">
        <v>13</v>
      </c>
      <c r="H2173">
        <v>31.834747559111534</v>
      </c>
      <c r="I2173" s="35">
        <v>2.5202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Y2173" s="14" t="s">
        <v>17</v>
      </c>
      <c r="Z2173" s="14" t="s">
        <v>17</v>
      </c>
      <c r="AA2173" s="14" t="s">
        <v>17</v>
      </c>
      <c r="AB2173" s="143" t="s">
        <v>17</v>
      </c>
      <c r="AC2173" s="143" t="s">
        <v>17</v>
      </c>
      <c r="AD2173" s="14" t="s">
        <v>17</v>
      </c>
      <c r="AE2173" s="14" t="s">
        <v>17</v>
      </c>
    </row>
    <row r="2174" spans="1:31">
      <c r="A2174" t="s">
        <v>109</v>
      </c>
      <c r="B2174" t="s">
        <v>115</v>
      </c>
      <c r="C2174" s="217">
        <v>40093</v>
      </c>
      <c r="D2174" s="217">
        <v>40340</v>
      </c>
      <c r="E2174">
        <v>2010</v>
      </c>
      <c r="F2174">
        <v>3</v>
      </c>
      <c r="G2174">
        <v>14</v>
      </c>
      <c r="H2174">
        <v>26.883445281888459</v>
      </c>
      <c r="I2174" s="35">
        <v>2.5303</v>
      </c>
      <c r="J2174" s="14" t="s">
        <v>17</v>
      </c>
      <c r="K2174" s="14" t="s">
        <v>17</v>
      </c>
      <c r="L2174" s="14" t="s">
        <v>17</v>
      </c>
      <c r="M2174" s="14" t="s">
        <v>17</v>
      </c>
      <c r="N2174" s="14" t="s">
        <v>17</v>
      </c>
      <c r="O2174" s="14" t="s">
        <v>17</v>
      </c>
      <c r="P2174" s="14" t="s">
        <v>17</v>
      </c>
      <c r="Q2174" s="14" t="s">
        <v>17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Y2174" s="14" t="s">
        <v>17</v>
      </c>
      <c r="Z2174" s="14" t="s">
        <v>17</v>
      </c>
      <c r="AA2174" s="14" t="s">
        <v>17</v>
      </c>
      <c r="AB2174" s="143" t="s">
        <v>17</v>
      </c>
      <c r="AC2174" s="143" t="s">
        <v>17</v>
      </c>
      <c r="AD2174" s="14" t="s">
        <v>17</v>
      </c>
      <c r="AE2174" s="14" t="s">
        <v>17</v>
      </c>
    </row>
    <row r="2175" spans="1:31">
      <c r="A2175" t="s">
        <v>109</v>
      </c>
      <c r="B2175" t="s">
        <v>115</v>
      </c>
      <c r="C2175" s="217">
        <v>40093</v>
      </c>
      <c r="D2175" s="217">
        <v>40340</v>
      </c>
      <c r="E2175">
        <v>2010</v>
      </c>
      <c r="F2175">
        <v>4</v>
      </c>
      <c r="G2175">
        <v>1</v>
      </c>
      <c r="H2175">
        <v>14.079101543099998</v>
      </c>
      <c r="I2175" s="35">
        <v>2.4521000000000002</v>
      </c>
      <c r="J2175" s="14" t="s">
        <v>17</v>
      </c>
      <c r="K2175" s="14" t="s">
        <v>17</v>
      </c>
      <c r="L2175" s="158">
        <v>6.375</v>
      </c>
      <c r="M2175" s="14" t="s">
        <v>17</v>
      </c>
      <c r="N2175" s="158">
        <v>25.625249999999994</v>
      </c>
      <c r="O2175" s="160">
        <v>562.4</v>
      </c>
      <c r="P2175" s="158">
        <v>7.2840000000000002E-2</v>
      </c>
      <c r="Q2175" s="158">
        <v>0.75600000000000001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0.40029000000000003</v>
      </c>
      <c r="Y2175" s="14">
        <v>88</v>
      </c>
      <c r="Z2175" s="14" t="s">
        <v>17</v>
      </c>
      <c r="AA2175" s="14" t="s">
        <v>17</v>
      </c>
      <c r="AB2175" s="143" t="s">
        <v>17</v>
      </c>
      <c r="AC2175" s="143" t="s">
        <v>17</v>
      </c>
      <c r="AD2175" s="14">
        <f t="shared" si="10"/>
        <v>4.5487500000000007E-3</v>
      </c>
      <c r="AE2175" s="14" t="s">
        <v>17</v>
      </c>
    </row>
    <row r="2176" spans="1:31">
      <c r="A2176" t="s">
        <v>109</v>
      </c>
      <c r="B2176" t="s">
        <v>115</v>
      </c>
      <c r="C2176" s="217">
        <v>40093</v>
      </c>
      <c r="D2176" s="217">
        <v>40340</v>
      </c>
      <c r="E2176">
        <v>2010</v>
      </c>
      <c r="F2176">
        <v>4</v>
      </c>
      <c r="G2176">
        <v>2</v>
      </c>
      <c r="H2176">
        <v>14.948307801899999</v>
      </c>
      <c r="I2176" s="35">
        <v>2.2239</v>
      </c>
      <c r="J2176" s="14" t="s">
        <v>17</v>
      </c>
      <c r="K2176" s="14" t="s">
        <v>17</v>
      </c>
      <c r="L2176" s="158">
        <v>6.32</v>
      </c>
      <c r="M2176" s="14" t="s">
        <v>17</v>
      </c>
      <c r="N2176" s="158">
        <v>111.77999999999999</v>
      </c>
      <c r="O2176" s="160">
        <v>1015.23</v>
      </c>
      <c r="P2176" s="158">
        <v>8.0780000000000005E-2</v>
      </c>
      <c r="Q2176" s="158">
        <v>0.85899999999999999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0.379855</v>
      </c>
      <c r="Y2176" s="14">
        <v>88</v>
      </c>
      <c r="Z2176" s="14" t="s">
        <v>17</v>
      </c>
      <c r="AA2176" s="14" t="s">
        <v>17</v>
      </c>
      <c r="AB2176" s="143" t="s">
        <v>17</v>
      </c>
      <c r="AC2176" s="143" t="s">
        <v>17</v>
      </c>
      <c r="AD2176" s="14">
        <f t="shared" si="10"/>
        <v>4.3165340909090905E-3</v>
      </c>
      <c r="AE2176" s="14" t="s">
        <v>17</v>
      </c>
    </row>
    <row r="2177" spans="1:34">
      <c r="A2177" t="s">
        <v>109</v>
      </c>
      <c r="B2177" t="s">
        <v>115</v>
      </c>
      <c r="C2177" s="217">
        <v>40093</v>
      </c>
      <c r="D2177" s="217">
        <v>40340</v>
      </c>
      <c r="E2177">
        <v>2010</v>
      </c>
      <c r="F2177">
        <v>4</v>
      </c>
      <c r="G2177">
        <v>3</v>
      </c>
      <c r="H2177">
        <v>18.421171298030767</v>
      </c>
      <c r="I2177" s="35">
        <v>2.3506999999999998</v>
      </c>
      <c r="J2177" s="14" t="s">
        <v>17</v>
      </c>
      <c r="K2177" s="14" t="s">
        <v>17</v>
      </c>
      <c r="L2177" s="158">
        <v>6.0250000000000004</v>
      </c>
      <c r="M2177" s="14" t="s">
        <v>17</v>
      </c>
      <c r="N2177" s="158">
        <v>65.373749999999987</v>
      </c>
      <c r="O2177" s="160">
        <v>826.33100000000002</v>
      </c>
      <c r="P2177" s="158">
        <v>7.5600000000000001E-2</v>
      </c>
      <c r="Q2177" s="158">
        <v>0.80600000000000005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0.4088</v>
      </c>
      <c r="Y2177" s="14">
        <v>88</v>
      </c>
      <c r="Z2177" s="14" t="s">
        <v>17</v>
      </c>
      <c r="AA2177" s="14" t="s">
        <v>17</v>
      </c>
      <c r="AB2177" s="143" t="s">
        <v>17</v>
      </c>
      <c r="AC2177" s="143" t="s">
        <v>17</v>
      </c>
      <c r="AD2177" s="14">
        <f t="shared" si="10"/>
        <v>4.6454545454545455E-3</v>
      </c>
      <c r="AE2177" s="14" t="s">
        <v>17</v>
      </c>
    </row>
    <row r="2178" spans="1:34">
      <c r="A2178" t="s">
        <v>109</v>
      </c>
      <c r="B2178" t="s">
        <v>115</v>
      </c>
      <c r="C2178" s="217">
        <v>40093</v>
      </c>
      <c r="D2178" s="217">
        <v>40340</v>
      </c>
      <c r="E2178">
        <v>2010</v>
      </c>
      <c r="F2178">
        <v>4</v>
      </c>
      <c r="G2178">
        <v>4</v>
      </c>
      <c r="H2178">
        <v>22.396749652644235</v>
      </c>
      <c r="I2178" s="35">
        <v>2.4018000000000002</v>
      </c>
      <c r="J2178" s="14" t="s">
        <v>17</v>
      </c>
      <c r="K2178" s="14" t="s">
        <v>17</v>
      </c>
      <c r="L2178" s="158">
        <v>6.24</v>
      </c>
      <c r="M2178" s="14" t="s">
        <v>17</v>
      </c>
      <c r="N2178" s="158">
        <v>55.463999999999992</v>
      </c>
      <c r="O2178" s="160">
        <v>887.702</v>
      </c>
      <c r="P2178" s="158">
        <v>8.652E-2</v>
      </c>
      <c r="Q2178" s="158">
        <v>0.80200000000000005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0.60541</v>
      </c>
      <c r="Y2178" s="14">
        <v>88</v>
      </c>
      <c r="Z2178" s="14" t="s">
        <v>17</v>
      </c>
      <c r="AA2178" s="14" t="s">
        <v>17</v>
      </c>
      <c r="AB2178" s="143" t="s">
        <v>17</v>
      </c>
      <c r="AC2178" s="143" t="s">
        <v>17</v>
      </c>
      <c r="AD2178" s="14">
        <f t="shared" si="10"/>
        <v>6.8796590909090908E-3</v>
      </c>
      <c r="AE2178" s="14" t="s">
        <v>17</v>
      </c>
    </row>
    <row r="2179" spans="1:34">
      <c r="A2179" t="s">
        <v>109</v>
      </c>
      <c r="B2179" t="s">
        <v>115</v>
      </c>
      <c r="C2179" s="217">
        <v>40093</v>
      </c>
      <c r="D2179" s="217">
        <v>40340</v>
      </c>
      <c r="E2179">
        <v>2010</v>
      </c>
      <c r="F2179">
        <v>4</v>
      </c>
      <c r="G2179">
        <v>5</v>
      </c>
      <c r="H2179">
        <v>24.457684349492304</v>
      </c>
      <c r="I2179" s="35">
        <v>1.9459</v>
      </c>
      <c r="J2179" s="14" t="s">
        <v>17</v>
      </c>
      <c r="K2179" s="14" t="s">
        <v>17</v>
      </c>
      <c r="L2179" s="158">
        <v>5.7649999999999997</v>
      </c>
      <c r="M2179" s="14" t="s">
        <v>17</v>
      </c>
      <c r="N2179" s="158">
        <v>60.391499999999994</v>
      </c>
      <c r="O2179" s="160">
        <v>934.50099999999998</v>
      </c>
      <c r="P2179" s="158">
        <v>7.8979999999999995E-2</v>
      </c>
      <c r="Q2179" s="158">
        <v>0.83499999999999996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0.60311999999999999</v>
      </c>
      <c r="Y2179" s="14">
        <v>88</v>
      </c>
      <c r="Z2179" s="14" t="s">
        <v>17</v>
      </c>
      <c r="AA2179" s="14" t="s">
        <v>17</v>
      </c>
      <c r="AB2179" s="143" t="s">
        <v>17</v>
      </c>
      <c r="AC2179" s="143" t="s">
        <v>17</v>
      </c>
      <c r="AD2179" s="14">
        <f t="shared" si="10"/>
        <v>6.8536363636363638E-3</v>
      </c>
      <c r="AE2179" s="14" t="s">
        <v>17</v>
      </c>
    </row>
    <row r="2180" spans="1:34">
      <c r="A2180" t="s">
        <v>109</v>
      </c>
      <c r="B2180" t="s">
        <v>115</v>
      </c>
      <c r="C2180" s="217">
        <v>40093</v>
      </c>
      <c r="D2180" s="217">
        <v>40340</v>
      </c>
      <c r="E2180">
        <v>2010</v>
      </c>
      <c r="F2180">
        <v>4</v>
      </c>
      <c r="G2180">
        <v>6</v>
      </c>
      <c r="H2180">
        <v>31.074835865953844</v>
      </c>
      <c r="I2180" s="35">
        <v>2.1614</v>
      </c>
      <c r="J2180" s="14" t="s">
        <v>17</v>
      </c>
      <c r="K2180" s="14" t="s">
        <v>17</v>
      </c>
      <c r="L2180" s="158">
        <v>5.62</v>
      </c>
      <c r="M2180" s="14" t="s">
        <v>17</v>
      </c>
      <c r="N2180" s="158">
        <v>80.430000000000007</v>
      </c>
      <c r="O2180" s="160">
        <v>958.58600000000001</v>
      </c>
      <c r="P2180" s="158">
        <v>7.9009999999999997E-2</v>
      </c>
      <c r="Q2180" s="158">
        <v>0.78300000000000003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0.72387500000000005</v>
      </c>
      <c r="Y2180" s="14">
        <v>88</v>
      </c>
      <c r="Z2180" s="14" t="s">
        <v>17</v>
      </c>
      <c r="AA2180" s="14" t="s">
        <v>17</v>
      </c>
      <c r="AB2180" s="143" t="s">
        <v>17</v>
      </c>
      <c r="AC2180" s="143" t="s">
        <v>17</v>
      </c>
      <c r="AD2180" s="14">
        <f t="shared" si="10"/>
        <v>8.2258522727272736E-3</v>
      </c>
      <c r="AE2180" s="14" t="s">
        <v>17</v>
      </c>
    </row>
    <row r="2181" spans="1:34">
      <c r="A2181" t="s">
        <v>109</v>
      </c>
      <c r="B2181" t="s">
        <v>115</v>
      </c>
      <c r="C2181" s="217">
        <v>40093</v>
      </c>
      <c r="D2181" s="217">
        <v>40340</v>
      </c>
      <c r="E2181">
        <v>2010</v>
      </c>
      <c r="F2181">
        <v>4</v>
      </c>
      <c r="G2181">
        <v>7</v>
      </c>
      <c r="H2181">
        <v>30.808699503576921</v>
      </c>
      <c r="I2181" s="35">
        <v>2.6646000000000001</v>
      </c>
      <c r="J2181" s="14" t="s">
        <v>17</v>
      </c>
      <c r="K2181" s="14" t="s">
        <v>17</v>
      </c>
      <c r="L2181" s="158">
        <v>5.6550000000000002</v>
      </c>
      <c r="M2181" s="14" t="s">
        <v>17</v>
      </c>
      <c r="N2181" s="158">
        <v>84.536250000000024</v>
      </c>
      <c r="O2181" s="160">
        <v>1046.58</v>
      </c>
      <c r="P2181" s="158">
        <v>9.1889999999999999E-2</v>
      </c>
      <c r="Q2181" s="158">
        <v>0.92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>
        <v>0.75976500000000002</v>
      </c>
      <c r="Y2181" s="14">
        <v>88</v>
      </c>
      <c r="Z2181" s="14" t="s">
        <v>17</v>
      </c>
      <c r="AA2181" s="14" t="s">
        <v>17</v>
      </c>
      <c r="AB2181" s="143" t="s">
        <v>17</v>
      </c>
      <c r="AC2181" s="143" t="s">
        <v>17</v>
      </c>
      <c r="AD2181" s="14">
        <f t="shared" si="10"/>
        <v>8.6336931818181816E-3</v>
      </c>
      <c r="AE2181" s="14" t="s">
        <v>17</v>
      </c>
    </row>
    <row r="2182" spans="1:34">
      <c r="A2182" t="s">
        <v>109</v>
      </c>
      <c r="B2182" t="s">
        <v>115</v>
      </c>
      <c r="C2182" s="217">
        <v>40093</v>
      </c>
      <c r="D2182" s="217">
        <v>40340</v>
      </c>
      <c r="E2182">
        <v>2010</v>
      </c>
      <c r="F2182">
        <v>4</v>
      </c>
      <c r="G2182">
        <v>8</v>
      </c>
      <c r="H2182">
        <v>24.173378020021158</v>
      </c>
      <c r="I2182" s="35">
        <v>2.3860999999999999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Y2182" s="14" t="s">
        <v>17</v>
      </c>
      <c r="Z2182" s="14" t="s">
        <v>17</v>
      </c>
      <c r="AA2182" s="14" t="s">
        <v>17</v>
      </c>
      <c r="AB2182" s="143" t="s">
        <v>17</v>
      </c>
      <c r="AC2182" s="143" t="s">
        <v>17</v>
      </c>
      <c r="AD2182" s="14" t="s">
        <v>17</v>
      </c>
      <c r="AE2182" s="14" t="s">
        <v>17</v>
      </c>
    </row>
    <row r="2183" spans="1:34">
      <c r="A2183" t="s">
        <v>109</v>
      </c>
      <c r="B2183" t="s">
        <v>115</v>
      </c>
      <c r="C2183" s="217">
        <v>40093</v>
      </c>
      <c r="D2183" s="217">
        <v>40340</v>
      </c>
      <c r="E2183">
        <v>2010</v>
      </c>
      <c r="F2183">
        <v>4</v>
      </c>
      <c r="G2183">
        <v>9</v>
      </c>
      <c r="H2183">
        <v>23.883008879907695</v>
      </c>
      <c r="I2183" s="35">
        <v>2.4538000000000002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Y2183" s="14" t="s">
        <v>17</v>
      </c>
      <c r="Z2183" s="14" t="s">
        <v>17</v>
      </c>
      <c r="AA2183" s="14" t="s">
        <v>17</v>
      </c>
      <c r="AB2183" s="143" t="s">
        <v>17</v>
      </c>
      <c r="AC2183" s="143" t="s">
        <v>17</v>
      </c>
      <c r="AD2183" s="14" t="s">
        <v>17</v>
      </c>
      <c r="AE2183" s="14" t="s">
        <v>17</v>
      </c>
    </row>
    <row r="2184" spans="1:34">
      <c r="A2184" t="s">
        <v>109</v>
      </c>
      <c r="B2184" t="s">
        <v>115</v>
      </c>
      <c r="C2184" s="217">
        <v>40093</v>
      </c>
      <c r="D2184" s="217">
        <v>40340</v>
      </c>
      <c r="E2184">
        <v>2010</v>
      </c>
      <c r="F2184">
        <v>4</v>
      </c>
      <c r="G2184">
        <v>10</v>
      </c>
      <c r="H2184">
        <v>28.00988369875385</v>
      </c>
      <c r="I2184" s="35">
        <v>2.3382000000000001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Y2184" s="14" t="s">
        <v>17</v>
      </c>
      <c r="Z2184" s="14" t="s">
        <v>17</v>
      </c>
      <c r="AA2184" s="14" t="s">
        <v>17</v>
      </c>
      <c r="AB2184" s="143" t="s">
        <v>17</v>
      </c>
      <c r="AC2184" s="143" t="s">
        <v>17</v>
      </c>
      <c r="AD2184" s="14" t="s">
        <v>17</v>
      </c>
      <c r="AE2184" s="14" t="s">
        <v>17</v>
      </c>
    </row>
    <row r="2185" spans="1:34">
      <c r="A2185" t="s">
        <v>109</v>
      </c>
      <c r="B2185" t="s">
        <v>115</v>
      </c>
      <c r="C2185" s="217">
        <v>40093</v>
      </c>
      <c r="D2185" s="217">
        <v>40340</v>
      </c>
      <c r="E2185">
        <v>2010</v>
      </c>
      <c r="F2185">
        <v>4</v>
      </c>
      <c r="G2185">
        <v>11</v>
      </c>
      <c r="H2185">
        <v>22.919730179140387</v>
      </c>
      <c r="I2185" s="35">
        <v>2.4413999999999998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Y2185" s="14" t="s">
        <v>17</v>
      </c>
      <c r="Z2185" s="14" t="s">
        <v>17</v>
      </c>
      <c r="AA2185" s="14" t="s">
        <v>17</v>
      </c>
      <c r="AB2185" s="143" t="s">
        <v>17</v>
      </c>
      <c r="AC2185" s="143" t="s">
        <v>17</v>
      </c>
      <c r="AD2185" s="14" t="s">
        <v>17</v>
      </c>
      <c r="AE2185" s="14" t="s">
        <v>17</v>
      </c>
    </row>
    <row r="2186" spans="1:34">
      <c r="A2186" t="s">
        <v>109</v>
      </c>
      <c r="B2186" t="s">
        <v>115</v>
      </c>
      <c r="C2186" s="217">
        <v>40093</v>
      </c>
      <c r="D2186" s="217">
        <v>40340</v>
      </c>
      <c r="E2186">
        <v>2010</v>
      </c>
      <c r="F2186">
        <v>4</v>
      </c>
      <c r="G2186">
        <v>12</v>
      </c>
      <c r="H2186">
        <v>24.617420180480774</v>
      </c>
      <c r="I2186" s="35">
        <v>2.4388000000000001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Y2186" s="14" t="s">
        <v>17</v>
      </c>
      <c r="Z2186" s="14" t="s">
        <v>17</v>
      </c>
      <c r="AA2186" s="14" t="s">
        <v>17</v>
      </c>
      <c r="AB2186" s="143" t="s">
        <v>17</v>
      </c>
      <c r="AC2186" s="143" t="s">
        <v>17</v>
      </c>
      <c r="AD2186" s="14" t="s">
        <v>17</v>
      </c>
      <c r="AE2186" s="14" t="s">
        <v>17</v>
      </c>
    </row>
    <row r="2187" spans="1:34">
      <c r="A2187" t="s">
        <v>109</v>
      </c>
      <c r="B2187" t="s">
        <v>115</v>
      </c>
      <c r="C2187" s="217">
        <v>40093</v>
      </c>
      <c r="D2187" s="217">
        <v>40340</v>
      </c>
      <c r="E2187">
        <v>2010</v>
      </c>
      <c r="F2187">
        <v>4</v>
      </c>
      <c r="G2187">
        <v>13</v>
      </c>
      <c r="H2187">
        <v>34.437120928269223</v>
      </c>
      <c r="I2187" s="35">
        <v>2.3904000000000001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Y2187" s="14" t="s">
        <v>17</v>
      </c>
      <c r="Z2187" s="14" t="s">
        <v>17</v>
      </c>
      <c r="AA2187" s="14" t="s">
        <v>17</v>
      </c>
      <c r="AB2187" s="143" t="s">
        <v>17</v>
      </c>
      <c r="AC2187" s="143" t="s">
        <v>17</v>
      </c>
      <c r="AD2187" s="14" t="s">
        <v>17</v>
      </c>
      <c r="AE2187" s="14" t="s">
        <v>17</v>
      </c>
    </row>
    <row r="2188" spans="1:34">
      <c r="A2188" t="s">
        <v>109</v>
      </c>
      <c r="B2188" t="s">
        <v>115</v>
      </c>
      <c r="C2188" s="217">
        <v>40093</v>
      </c>
      <c r="D2188" s="217">
        <v>40340</v>
      </c>
      <c r="E2188">
        <v>2010</v>
      </c>
      <c r="F2188">
        <v>4</v>
      </c>
      <c r="G2188">
        <v>14</v>
      </c>
      <c r="H2188">
        <v>22.610875435753844</v>
      </c>
      <c r="I2188" s="35">
        <v>2.2562000000000002</v>
      </c>
      <c r="J2188" s="14" t="s">
        <v>17</v>
      </c>
      <c r="K2188" s="14" t="s">
        <v>17</v>
      </c>
      <c r="L2188" s="14" t="s">
        <v>17</v>
      </c>
      <c r="M2188" s="14" t="s">
        <v>17</v>
      </c>
      <c r="N2188" s="14" t="s">
        <v>17</v>
      </c>
      <c r="O2188" s="14" t="s">
        <v>17</v>
      </c>
      <c r="P2188" s="14" t="s">
        <v>17</v>
      </c>
      <c r="Q2188" s="14" t="s">
        <v>17</v>
      </c>
      <c r="R2188" s="14" t="s">
        <v>17</v>
      </c>
      <c r="S2188" s="1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Y2188" s="14" t="s">
        <v>17</v>
      </c>
      <c r="Z2188" s="14" t="s">
        <v>17</v>
      </c>
      <c r="AA2188" s="14" t="s">
        <v>17</v>
      </c>
      <c r="AB2188" s="143" t="s">
        <v>17</v>
      </c>
      <c r="AC2188" s="143" t="s">
        <v>17</v>
      </c>
      <c r="AD2188" s="14" t="s">
        <v>17</v>
      </c>
      <c r="AE2188" s="14" t="s">
        <v>17</v>
      </c>
    </row>
    <row r="2189" spans="1:34" s="517" customFormat="1">
      <c r="C2189" s="518" t="s">
        <v>876</v>
      </c>
      <c r="D2189" s="518"/>
      <c r="J2189" s="431"/>
      <c r="K2189" s="431"/>
      <c r="L2189" s="431"/>
      <c r="M2189" s="431"/>
      <c r="N2189" s="431"/>
      <c r="O2189" s="431"/>
      <c r="P2189" s="431"/>
      <c r="Q2189" s="431"/>
      <c r="R2189" s="431"/>
      <c r="S2189" s="431"/>
      <c r="T2189" s="431"/>
      <c r="U2189" s="431"/>
      <c r="V2189" s="431"/>
      <c r="W2189" s="431"/>
      <c r="X2189" s="431"/>
      <c r="Y2189" s="431"/>
      <c r="Z2189" s="431"/>
      <c r="AA2189" s="431"/>
      <c r="AB2189" s="519"/>
      <c r="AC2189" s="519"/>
      <c r="AD2189" s="431"/>
      <c r="AE2189" s="431"/>
    </row>
    <row r="2190" spans="1:34" s="145" customFormat="1" ht="15">
      <c r="A2190" s="145" t="s">
        <v>109</v>
      </c>
      <c r="B2190" s="145" t="s">
        <v>115</v>
      </c>
      <c r="C2190" s="218">
        <v>40457</v>
      </c>
      <c r="D2190" s="218">
        <v>40700</v>
      </c>
      <c r="E2190" s="145">
        <v>2011</v>
      </c>
      <c r="F2190" s="145">
        <v>1</v>
      </c>
      <c r="G2190" s="145">
        <v>1</v>
      </c>
      <c r="H2190" s="146">
        <v>29.133418443715389</v>
      </c>
      <c r="I2190">
        <v>1.9456</v>
      </c>
      <c r="J2190" s="144" t="s">
        <v>17</v>
      </c>
      <c r="K2190" s="144" t="s">
        <v>17</v>
      </c>
      <c r="L2190" s="161">
        <v>6.3249999999999993</v>
      </c>
      <c r="M2190" s="144" t="s">
        <v>17</v>
      </c>
      <c r="N2190" s="162">
        <v>51.880480000000006</v>
      </c>
      <c r="O2190" s="162">
        <v>639</v>
      </c>
      <c r="P2190" s="162">
        <v>7.3630000000000001E-2</v>
      </c>
      <c r="Q2190" s="162">
        <v>0.78500000000000003</v>
      </c>
      <c r="R2190" s="144" t="s">
        <v>17</v>
      </c>
      <c r="S2190" s="144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57">
        <v>0.45116500000000004</v>
      </c>
      <c r="Y2190" s="144">
        <v>89</v>
      </c>
      <c r="Z2190" s="14" t="s">
        <v>17</v>
      </c>
      <c r="AA2190" s="14" t="s">
        <v>17</v>
      </c>
      <c r="AB2190" s="143" t="s">
        <v>17</v>
      </c>
      <c r="AC2190" s="143" t="s">
        <v>17</v>
      </c>
      <c r="AD2190" s="14" t="s">
        <v>17</v>
      </c>
      <c r="AE2190" s="14" t="s">
        <v>17</v>
      </c>
      <c r="AF2190" s="147" t="s">
        <v>153</v>
      </c>
      <c r="AH2190" s="176" t="s">
        <v>165</v>
      </c>
    </row>
    <row r="2191" spans="1:34" s="145" customFormat="1" ht="15">
      <c r="A2191" s="145" t="s">
        <v>109</v>
      </c>
      <c r="B2191" s="145" t="s">
        <v>115</v>
      </c>
      <c r="C2191" s="218">
        <v>40457</v>
      </c>
      <c r="D2191" s="218">
        <v>40700</v>
      </c>
      <c r="E2191" s="145">
        <v>2011</v>
      </c>
      <c r="F2191" s="145">
        <v>1</v>
      </c>
      <c r="G2191" s="145">
        <v>2</v>
      </c>
      <c r="H2191" s="146">
        <v>22.443896766288464</v>
      </c>
      <c r="I2191">
        <v>1.8788</v>
      </c>
      <c r="J2191" s="144" t="s">
        <v>17</v>
      </c>
      <c r="K2191" s="144" t="s">
        <v>17</v>
      </c>
      <c r="L2191" s="161">
        <v>6.49</v>
      </c>
      <c r="M2191" s="144" t="s">
        <v>17</v>
      </c>
      <c r="N2191" s="162">
        <v>85.210470000000015</v>
      </c>
      <c r="O2191" s="162">
        <v>866</v>
      </c>
      <c r="P2191" s="162">
        <v>5.3429999999999998E-2</v>
      </c>
      <c r="Q2191" s="162">
        <v>0.73699999999999999</v>
      </c>
      <c r="R2191" s="144" t="s">
        <v>17</v>
      </c>
      <c r="S2191" s="144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57">
        <v>0.40397</v>
      </c>
      <c r="Y2191" s="144">
        <v>89</v>
      </c>
      <c r="Z2191" s="14" t="s">
        <v>17</v>
      </c>
      <c r="AA2191" s="14" t="s">
        <v>17</v>
      </c>
      <c r="AB2191" s="143" t="s">
        <v>17</v>
      </c>
      <c r="AC2191" s="143" t="s">
        <v>17</v>
      </c>
      <c r="AD2191" s="14" t="s">
        <v>17</v>
      </c>
      <c r="AE2191" s="14" t="s">
        <v>17</v>
      </c>
      <c r="AF2191" s="147" t="s">
        <v>153</v>
      </c>
    </row>
    <row r="2192" spans="1:34" s="145" customFormat="1" ht="15">
      <c r="A2192" s="145" t="s">
        <v>109</v>
      </c>
      <c r="B2192" s="145" t="s">
        <v>115</v>
      </c>
      <c r="C2192" s="218">
        <v>40457</v>
      </c>
      <c r="D2192" s="218">
        <v>40700</v>
      </c>
      <c r="E2192" s="145">
        <v>2011</v>
      </c>
      <c r="F2192" s="145">
        <v>1</v>
      </c>
      <c r="G2192" s="145">
        <v>3</v>
      </c>
      <c r="H2192" s="146">
        <v>37.073692872276922</v>
      </c>
      <c r="I2192">
        <v>1.8926000000000001</v>
      </c>
      <c r="J2192" s="144" t="s">
        <v>17</v>
      </c>
      <c r="K2192" s="144" t="s">
        <v>17</v>
      </c>
      <c r="L2192" s="161">
        <v>6.29</v>
      </c>
      <c r="M2192" s="144" t="s">
        <v>17</v>
      </c>
      <c r="N2192" s="162">
        <v>118.15758000000001</v>
      </c>
      <c r="O2192" s="162">
        <v>886</v>
      </c>
      <c r="P2192" s="162">
        <v>9.1389999999999999E-2</v>
      </c>
      <c r="Q2192" s="162">
        <v>0.88800000000000001</v>
      </c>
      <c r="R2192" s="144" t="s">
        <v>17</v>
      </c>
      <c r="S2192" s="144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57">
        <v>0.53211999999999993</v>
      </c>
      <c r="Y2192" s="144">
        <v>89</v>
      </c>
      <c r="Z2192" s="14" t="s">
        <v>17</v>
      </c>
      <c r="AA2192" s="14" t="s">
        <v>17</v>
      </c>
      <c r="AB2192" s="143" t="s">
        <v>17</v>
      </c>
      <c r="AC2192" s="143" t="s">
        <v>17</v>
      </c>
      <c r="AD2192" s="14" t="s">
        <v>17</v>
      </c>
      <c r="AE2192" s="14" t="s">
        <v>17</v>
      </c>
      <c r="AF2192" s="147" t="s">
        <v>153</v>
      </c>
    </row>
    <row r="2193" spans="1:32" s="145" customFormat="1" ht="15">
      <c r="A2193" s="145" t="s">
        <v>109</v>
      </c>
      <c r="B2193" s="145" t="s">
        <v>115</v>
      </c>
      <c r="C2193" s="218">
        <v>40457</v>
      </c>
      <c r="D2193" s="218">
        <v>40700</v>
      </c>
      <c r="E2193" s="145">
        <v>2011</v>
      </c>
      <c r="F2193" s="145">
        <v>1</v>
      </c>
      <c r="G2193" s="145">
        <v>4</v>
      </c>
      <c r="H2193" s="146">
        <v>34.883346322211544</v>
      </c>
      <c r="I2193">
        <v>1.9351</v>
      </c>
      <c r="J2193" s="144" t="s">
        <v>17</v>
      </c>
      <c r="K2193" s="144" t="s">
        <v>17</v>
      </c>
      <c r="L2193" s="161">
        <v>6.3149999999999995</v>
      </c>
      <c r="M2193" s="144" t="s">
        <v>17</v>
      </c>
      <c r="N2193" s="162">
        <v>93.981520000000017</v>
      </c>
      <c r="O2193" s="162">
        <v>781</v>
      </c>
      <c r="P2193" s="162">
        <v>6.3890000000000002E-2</v>
      </c>
      <c r="Q2193" s="162">
        <v>0.83399999999999996</v>
      </c>
      <c r="R2193" s="144" t="s">
        <v>17</v>
      </c>
      <c r="S2193" s="144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57">
        <v>0.52699999999999991</v>
      </c>
      <c r="Y2193" s="144">
        <v>89</v>
      </c>
      <c r="Z2193" s="14" t="s">
        <v>17</v>
      </c>
      <c r="AA2193" s="14" t="s">
        <v>17</v>
      </c>
      <c r="AB2193" s="143" t="s">
        <v>17</v>
      </c>
      <c r="AC2193" s="143" t="s">
        <v>17</v>
      </c>
      <c r="AD2193" s="14" t="s">
        <v>17</v>
      </c>
      <c r="AE2193" s="14" t="s">
        <v>17</v>
      </c>
      <c r="AF2193" s="147" t="s">
        <v>153</v>
      </c>
    </row>
    <row r="2194" spans="1:32" s="145" customFormat="1" ht="15">
      <c r="A2194" s="145" t="s">
        <v>109</v>
      </c>
      <c r="B2194" s="145" t="s">
        <v>115</v>
      </c>
      <c r="C2194" s="218">
        <v>40457</v>
      </c>
      <c r="D2194" s="218">
        <v>40700</v>
      </c>
      <c r="E2194" s="145">
        <v>2011</v>
      </c>
      <c r="F2194" s="145">
        <v>1</v>
      </c>
      <c r="G2194" s="145">
        <v>5</v>
      </c>
      <c r="H2194" s="146">
        <v>38.145895198061538</v>
      </c>
      <c r="I2194">
        <v>2.2403</v>
      </c>
      <c r="J2194" s="144" t="s">
        <v>17</v>
      </c>
      <c r="K2194" s="144" t="s">
        <v>17</v>
      </c>
      <c r="L2194" s="161">
        <v>6</v>
      </c>
      <c r="M2194" s="144" t="s">
        <v>17</v>
      </c>
      <c r="N2194" s="162">
        <v>83.698219999999992</v>
      </c>
      <c r="O2194" s="162">
        <v>867</v>
      </c>
      <c r="P2194" s="162">
        <v>6.719E-2</v>
      </c>
      <c r="Q2194" s="162">
        <v>0.90300000000000002</v>
      </c>
      <c r="R2194" s="144" t="s">
        <v>17</v>
      </c>
      <c r="S2194" s="144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57">
        <v>0.63442500000000002</v>
      </c>
      <c r="Y2194" s="144">
        <v>89</v>
      </c>
      <c r="Z2194" s="14" t="s">
        <v>17</v>
      </c>
      <c r="AA2194" s="14" t="s">
        <v>17</v>
      </c>
      <c r="AB2194" s="143" t="s">
        <v>17</v>
      </c>
      <c r="AC2194" s="143" t="s">
        <v>17</v>
      </c>
      <c r="AD2194" s="14" t="s">
        <v>17</v>
      </c>
      <c r="AE2194" s="14" t="s">
        <v>17</v>
      </c>
      <c r="AF2194" s="147" t="s">
        <v>153</v>
      </c>
    </row>
    <row r="2195" spans="1:32" s="145" customFormat="1" ht="15">
      <c r="A2195" s="145" t="s">
        <v>109</v>
      </c>
      <c r="B2195" s="145" t="s">
        <v>115</v>
      </c>
      <c r="C2195" s="218">
        <v>40457</v>
      </c>
      <c r="D2195" s="218">
        <v>40700</v>
      </c>
      <c r="E2195" s="145">
        <v>2011</v>
      </c>
      <c r="F2195" s="145">
        <v>1</v>
      </c>
      <c r="G2195" s="145">
        <v>6</v>
      </c>
      <c r="H2195" s="146">
        <v>35.149435484815385</v>
      </c>
      <c r="I2195">
        <v>2.1966000000000001</v>
      </c>
      <c r="J2195" s="144" t="s">
        <v>17</v>
      </c>
      <c r="K2195" s="144" t="s">
        <v>17</v>
      </c>
      <c r="L2195" s="161">
        <v>6.1349999999999998</v>
      </c>
      <c r="M2195" s="144" t="s">
        <v>17</v>
      </c>
      <c r="N2195" s="162">
        <v>54.058120000000002</v>
      </c>
      <c r="O2195" s="162">
        <v>674</v>
      </c>
      <c r="P2195" s="162">
        <v>8.3449999999999996E-2</v>
      </c>
      <c r="Q2195" s="162">
        <v>0.84599999999999997</v>
      </c>
      <c r="R2195" s="144" t="s">
        <v>17</v>
      </c>
      <c r="S2195" s="144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57">
        <v>0.67537999999999998</v>
      </c>
      <c r="Y2195" s="144">
        <v>89</v>
      </c>
      <c r="Z2195" s="14" t="s">
        <v>17</v>
      </c>
      <c r="AA2195" s="14" t="s">
        <v>17</v>
      </c>
      <c r="AB2195" s="143" t="s">
        <v>17</v>
      </c>
      <c r="AC2195" s="143" t="s">
        <v>17</v>
      </c>
      <c r="AD2195" s="14" t="s">
        <v>17</v>
      </c>
      <c r="AE2195" s="14" t="s">
        <v>17</v>
      </c>
      <c r="AF2195" s="147" t="s">
        <v>153</v>
      </c>
    </row>
    <row r="2196" spans="1:32" s="145" customFormat="1" ht="15">
      <c r="A2196" s="145" t="s">
        <v>109</v>
      </c>
      <c r="B2196" s="145" t="s">
        <v>115</v>
      </c>
      <c r="C2196" s="218">
        <v>40457</v>
      </c>
      <c r="D2196" s="218">
        <v>40700</v>
      </c>
      <c r="E2196" s="145">
        <v>2011</v>
      </c>
      <c r="F2196" s="145">
        <v>1</v>
      </c>
      <c r="G2196" s="145">
        <v>7</v>
      </c>
      <c r="H2196" s="146">
        <v>34.831910527615385</v>
      </c>
      <c r="I2196">
        <v>2.7993000000000001</v>
      </c>
      <c r="J2196" s="144" t="s">
        <v>17</v>
      </c>
      <c r="K2196" s="144" t="s">
        <v>17</v>
      </c>
      <c r="L2196" s="161">
        <v>5.375</v>
      </c>
      <c r="M2196" s="144" t="s">
        <v>17</v>
      </c>
      <c r="N2196" s="162">
        <v>102.3092</v>
      </c>
      <c r="O2196" s="162">
        <v>979</v>
      </c>
      <c r="P2196" s="162">
        <v>9.7259999999999999E-2</v>
      </c>
      <c r="Q2196" s="162">
        <v>0.96099999999999997</v>
      </c>
      <c r="R2196" s="144" t="s">
        <v>17</v>
      </c>
      <c r="S2196" s="14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57">
        <v>0.74330000000000007</v>
      </c>
      <c r="Y2196" s="144">
        <v>89</v>
      </c>
      <c r="Z2196" s="14" t="s">
        <v>17</v>
      </c>
      <c r="AA2196" s="14" t="s">
        <v>17</v>
      </c>
      <c r="AB2196" s="143" t="s">
        <v>17</v>
      </c>
      <c r="AC2196" s="143" t="s">
        <v>17</v>
      </c>
      <c r="AD2196" s="14" t="s">
        <v>17</v>
      </c>
      <c r="AE2196" s="14" t="s">
        <v>17</v>
      </c>
      <c r="AF2196" s="147" t="s">
        <v>153</v>
      </c>
    </row>
    <row r="2197" spans="1:32" ht="15">
      <c r="A2197" t="s">
        <v>109</v>
      </c>
      <c r="B2197" t="s">
        <v>115</v>
      </c>
      <c r="C2197" s="217">
        <v>40457</v>
      </c>
      <c r="D2197" s="217">
        <v>40700</v>
      </c>
      <c r="E2197">
        <v>2011</v>
      </c>
      <c r="F2197">
        <v>1</v>
      </c>
      <c r="G2197">
        <v>8</v>
      </c>
      <c r="H2197" s="130">
        <v>48.576182132838461</v>
      </c>
      <c r="I2197">
        <v>2.5251999999999999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40">
        <v>0.65528999999999993</v>
      </c>
      <c r="Y2197" s="14">
        <v>89</v>
      </c>
      <c r="Z2197" s="14" t="s">
        <v>17</v>
      </c>
      <c r="AA2197" s="14" t="s">
        <v>17</v>
      </c>
      <c r="AB2197" s="143" t="s">
        <v>17</v>
      </c>
      <c r="AC2197" s="143" t="s">
        <v>17</v>
      </c>
      <c r="AD2197" s="14" t="s">
        <v>17</v>
      </c>
      <c r="AE2197" s="14" t="s">
        <v>17</v>
      </c>
    </row>
    <row r="2198" spans="1:32" ht="15">
      <c r="A2198" t="s">
        <v>109</v>
      </c>
      <c r="B2198" t="s">
        <v>115</v>
      </c>
      <c r="C2198" s="217">
        <v>40457</v>
      </c>
      <c r="D2198" s="217">
        <v>40700</v>
      </c>
      <c r="E2198">
        <v>2011</v>
      </c>
      <c r="F2198">
        <v>1</v>
      </c>
      <c r="G2198">
        <v>9</v>
      </c>
      <c r="H2198" s="130">
        <v>35.772077768815386</v>
      </c>
      <c r="I2198">
        <v>2.1585999999999999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40">
        <v>0.57058999999999993</v>
      </c>
      <c r="Y2198" s="14">
        <v>89</v>
      </c>
      <c r="Z2198" s="14" t="s">
        <v>17</v>
      </c>
      <c r="AA2198" s="14" t="s">
        <v>17</v>
      </c>
      <c r="AB2198" s="143" t="s">
        <v>17</v>
      </c>
      <c r="AC2198" s="143" t="s">
        <v>17</v>
      </c>
      <c r="AD2198" s="14" t="s">
        <v>17</v>
      </c>
      <c r="AE2198" s="14" t="s">
        <v>300</v>
      </c>
    </row>
    <row r="2199" spans="1:32" ht="15">
      <c r="A2199" t="s">
        <v>109</v>
      </c>
      <c r="B2199" t="s">
        <v>115</v>
      </c>
      <c r="C2199" s="217">
        <v>40457</v>
      </c>
      <c r="D2199" s="217">
        <v>40700</v>
      </c>
      <c r="E2199">
        <v>2011</v>
      </c>
      <c r="F2199">
        <v>1</v>
      </c>
      <c r="G2199">
        <v>10</v>
      </c>
      <c r="H2199" s="130">
        <v>37.863438156034618</v>
      </c>
      <c r="I2199">
        <v>2.4264000000000001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40">
        <v>0.62767499999999998</v>
      </c>
      <c r="Y2199" s="14">
        <v>89</v>
      </c>
      <c r="Z2199" s="14" t="s">
        <v>17</v>
      </c>
      <c r="AA2199" s="14" t="s">
        <v>17</v>
      </c>
      <c r="AB2199" s="143" t="s">
        <v>17</v>
      </c>
      <c r="AC2199" s="143" t="s">
        <v>17</v>
      </c>
      <c r="AD2199" s="14" t="s">
        <v>17</v>
      </c>
      <c r="AE2199" s="14" t="s">
        <v>17</v>
      </c>
    </row>
    <row r="2200" spans="1:32" ht="15">
      <c r="A2200" t="s">
        <v>109</v>
      </c>
      <c r="B2200" t="s">
        <v>115</v>
      </c>
      <c r="C2200" s="217">
        <v>40457</v>
      </c>
      <c r="D2200" s="217">
        <v>40700</v>
      </c>
      <c r="E2200">
        <v>2011</v>
      </c>
      <c r="F2200">
        <v>1</v>
      </c>
      <c r="G2200">
        <v>11</v>
      </c>
      <c r="H2200" s="130">
        <v>47.256714118350004</v>
      </c>
      <c r="I2200">
        <v>2.9479000000000002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40">
        <v>0.69157000000000002</v>
      </c>
      <c r="Y2200" s="14">
        <v>89</v>
      </c>
      <c r="Z2200" s="14" t="s">
        <v>17</v>
      </c>
      <c r="AA2200" s="14" t="s">
        <v>17</v>
      </c>
      <c r="AB2200" s="143" t="s">
        <v>17</v>
      </c>
      <c r="AC2200" s="143" t="s">
        <v>17</v>
      </c>
      <c r="AD2200" s="14" t="s">
        <v>17</v>
      </c>
      <c r="AE2200" s="14" t="s">
        <v>300</v>
      </c>
    </row>
    <row r="2201" spans="1:32" ht="15">
      <c r="A2201" t="s">
        <v>109</v>
      </c>
      <c r="B2201" t="s">
        <v>115</v>
      </c>
      <c r="C2201" s="217">
        <v>40457</v>
      </c>
      <c r="D2201" s="217">
        <v>40700</v>
      </c>
      <c r="E2201">
        <v>2011</v>
      </c>
      <c r="F2201">
        <v>1</v>
      </c>
      <c r="G2201">
        <v>12</v>
      </c>
      <c r="H2201" s="130">
        <v>48.480499912223074</v>
      </c>
      <c r="I2201">
        <v>2.6665999999999999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40">
        <v>0.75829499999999994</v>
      </c>
      <c r="Y2201" s="14">
        <v>89</v>
      </c>
      <c r="Z2201" s="14" t="s">
        <v>17</v>
      </c>
      <c r="AA2201" s="14" t="s">
        <v>17</v>
      </c>
      <c r="AB2201" s="143" t="s">
        <v>17</v>
      </c>
      <c r="AC2201" s="143" t="s">
        <v>17</v>
      </c>
      <c r="AD2201" s="14" t="s">
        <v>17</v>
      </c>
      <c r="AE2201" s="14" t="s">
        <v>17</v>
      </c>
    </row>
    <row r="2202" spans="1:32" ht="15">
      <c r="A2202" t="s">
        <v>109</v>
      </c>
      <c r="B2202" t="s">
        <v>115</v>
      </c>
      <c r="C2202" s="217">
        <v>40457</v>
      </c>
      <c r="D2202" s="217">
        <v>40700</v>
      </c>
      <c r="E2202">
        <v>2011</v>
      </c>
      <c r="F2202">
        <v>1</v>
      </c>
      <c r="G2202">
        <v>13</v>
      </c>
      <c r="H2202" s="130">
        <v>47.885291896326933</v>
      </c>
      <c r="I2202">
        <v>2.6558000000000002</v>
      </c>
      <c r="J2202" s="14" t="s">
        <v>17</v>
      </c>
      <c r="K2202" s="14" t="s">
        <v>17</v>
      </c>
      <c r="L2202" s="14" t="s">
        <v>17</v>
      </c>
      <c r="M2202" s="14" t="s">
        <v>17</v>
      </c>
      <c r="N2202" s="14" t="s">
        <v>17</v>
      </c>
      <c r="O2202" s="14" t="s">
        <v>17</v>
      </c>
      <c r="P2202" s="14" t="s">
        <v>17</v>
      </c>
      <c r="Q2202" s="14" t="s">
        <v>17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40">
        <v>0.76934499999999995</v>
      </c>
      <c r="Y2202" s="14">
        <v>89</v>
      </c>
      <c r="Z2202" s="14" t="s">
        <v>17</v>
      </c>
      <c r="AA2202" s="14" t="s">
        <v>17</v>
      </c>
      <c r="AB2202" s="143" t="s">
        <v>17</v>
      </c>
      <c r="AC2202" s="143" t="s">
        <v>17</v>
      </c>
      <c r="AD2202" s="14" t="s">
        <v>17</v>
      </c>
      <c r="AE2202" s="14" t="s">
        <v>300</v>
      </c>
    </row>
    <row r="2203" spans="1:32" ht="15">
      <c r="A2203" t="s">
        <v>109</v>
      </c>
      <c r="B2203" t="s">
        <v>115</v>
      </c>
      <c r="C2203" s="217">
        <v>40457</v>
      </c>
      <c r="D2203" s="217">
        <v>40700</v>
      </c>
      <c r="E2203">
        <v>2011</v>
      </c>
      <c r="F2203">
        <v>1</v>
      </c>
      <c r="G2203">
        <v>14</v>
      </c>
      <c r="H2203" s="130">
        <v>38.615266218946161</v>
      </c>
      <c r="I2203">
        <v>2.3973</v>
      </c>
      <c r="J2203" s="14" t="s">
        <v>17</v>
      </c>
      <c r="K2203" s="14" t="s">
        <v>17</v>
      </c>
      <c r="L2203" s="14" t="s">
        <v>17</v>
      </c>
      <c r="M2203" s="14" t="s">
        <v>17</v>
      </c>
      <c r="N2203" s="14" t="s">
        <v>17</v>
      </c>
      <c r="O2203" s="14" t="s">
        <v>17</v>
      </c>
      <c r="P2203" s="14" t="s">
        <v>17</v>
      </c>
      <c r="Q2203" s="14" t="s">
        <v>17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40">
        <v>0.6307100000000001</v>
      </c>
      <c r="Y2203" s="14">
        <v>89</v>
      </c>
      <c r="Z2203" s="14" t="s">
        <v>17</v>
      </c>
      <c r="AA2203" s="14" t="s">
        <v>17</v>
      </c>
      <c r="AB2203" s="143" t="s">
        <v>17</v>
      </c>
      <c r="AC2203" s="143" t="s">
        <v>17</v>
      </c>
      <c r="AD2203" s="14" t="s">
        <v>17</v>
      </c>
      <c r="AE2203" s="14" t="s">
        <v>17</v>
      </c>
    </row>
    <row r="2204" spans="1:32" ht="15">
      <c r="A2204" t="s">
        <v>109</v>
      </c>
      <c r="B2204" t="s">
        <v>115</v>
      </c>
      <c r="C2204" s="217">
        <v>40457</v>
      </c>
      <c r="D2204" s="217">
        <v>40700</v>
      </c>
      <c r="E2204">
        <v>2011</v>
      </c>
      <c r="F2204">
        <v>2</v>
      </c>
      <c r="G2204">
        <v>1</v>
      </c>
      <c r="H2204" s="130">
        <v>25.520706212607692</v>
      </c>
      <c r="I2204">
        <v>1.7441</v>
      </c>
      <c r="J2204" s="14" t="s">
        <v>17</v>
      </c>
      <c r="K2204" s="14" t="s">
        <v>17</v>
      </c>
      <c r="L2204" s="163">
        <v>6.4649999999999999</v>
      </c>
      <c r="M2204" s="14" t="s">
        <v>17</v>
      </c>
      <c r="N2204" s="164">
        <v>42.020609999999998</v>
      </c>
      <c r="O2204" s="164">
        <v>605</v>
      </c>
      <c r="P2204" s="164">
        <v>6.6170000000000007E-2</v>
      </c>
      <c r="Q2204" s="164">
        <v>0.76200000000000001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40">
        <v>0.43005499999999997</v>
      </c>
      <c r="Y2204" s="14">
        <v>89</v>
      </c>
      <c r="Z2204" s="14" t="s">
        <v>17</v>
      </c>
      <c r="AA2204" s="14" t="s">
        <v>17</v>
      </c>
      <c r="AB2204" s="143" t="s">
        <v>17</v>
      </c>
      <c r="AC2204" s="143" t="s">
        <v>17</v>
      </c>
      <c r="AD2204" s="14" t="s">
        <v>17</v>
      </c>
      <c r="AE2204" s="14" t="s">
        <v>300</v>
      </c>
    </row>
    <row r="2205" spans="1:32" ht="15">
      <c r="A2205" t="s">
        <v>109</v>
      </c>
      <c r="B2205" t="s">
        <v>115</v>
      </c>
      <c r="C2205" s="217">
        <v>40457</v>
      </c>
      <c r="D2205" s="217">
        <v>40700</v>
      </c>
      <c r="E2205">
        <v>2011</v>
      </c>
      <c r="F2205">
        <v>2</v>
      </c>
      <c r="G2205">
        <v>2</v>
      </c>
      <c r="H2205" s="130">
        <v>29.415428526634614</v>
      </c>
      <c r="I2205">
        <v>1.6768000000000001</v>
      </c>
      <c r="J2205" s="14" t="s">
        <v>17</v>
      </c>
      <c r="K2205" s="14" t="s">
        <v>17</v>
      </c>
      <c r="L2205" s="163">
        <v>6.5149999999999997</v>
      </c>
      <c r="M2205" s="14" t="s">
        <v>17</v>
      </c>
      <c r="N2205" s="164">
        <v>131.46537999999998</v>
      </c>
      <c r="O2205" s="164">
        <v>913</v>
      </c>
      <c r="P2205" s="164">
        <v>7.7549999999999994E-2</v>
      </c>
      <c r="Q2205" s="164">
        <v>0.78100000000000003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40">
        <v>0.46886499999999998</v>
      </c>
      <c r="Y2205" s="14">
        <v>89</v>
      </c>
      <c r="Z2205" s="14" t="s">
        <v>17</v>
      </c>
      <c r="AA2205" s="14" t="s">
        <v>17</v>
      </c>
      <c r="AB2205" s="143" t="s">
        <v>17</v>
      </c>
      <c r="AC2205" s="143" t="s">
        <v>17</v>
      </c>
      <c r="AD2205" s="14" t="s">
        <v>17</v>
      </c>
      <c r="AE2205" s="14" t="s">
        <v>17</v>
      </c>
    </row>
    <row r="2206" spans="1:32" ht="15">
      <c r="A2206" t="s">
        <v>109</v>
      </c>
      <c r="B2206" t="s">
        <v>115</v>
      </c>
      <c r="C2206" s="217">
        <v>40457</v>
      </c>
      <c r="D2206" s="217">
        <v>40700</v>
      </c>
      <c r="E2206">
        <v>2011</v>
      </c>
      <c r="F2206">
        <v>2</v>
      </c>
      <c r="G2206">
        <v>3</v>
      </c>
      <c r="H2206" s="130">
        <v>30.320720258019232</v>
      </c>
      <c r="I2206">
        <v>1.83</v>
      </c>
      <c r="J2206" s="14" t="s">
        <v>17</v>
      </c>
      <c r="K2206" s="14" t="s">
        <v>17</v>
      </c>
      <c r="L2206" s="163">
        <v>6.4050000000000002</v>
      </c>
      <c r="M2206" s="14" t="s">
        <v>17</v>
      </c>
      <c r="N2206" s="164">
        <v>128.56186</v>
      </c>
      <c r="O2206" s="164">
        <v>869</v>
      </c>
      <c r="P2206" s="164">
        <v>8.2170000000000007E-2</v>
      </c>
      <c r="Q2206" s="164">
        <v>0.82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40">
        <v>0.48482999999999998</v>
      </c>
      <c r="Y2206" s="14">
        <v>89</v>
      </c>
      <c r="Z2206" s="14" t="s">
        <v>17</v>
      </c>
      <c r="AA2206" s="14" t="s">
        <v>17</v>
      </c>
      <c r="AB2206" s="143" t="s">
        <v>17</v>
      </c>
      <c r="AC2206" s="143" t="s">
        <v>17</v>
      </c>
      <c r="AD2206" s="14" t="s">
        <v>17</v>
      </c>
      <c r="AE2206" s="14" t="s">
        <v>300</v>
      </c>
    </row>
    <row r="2207" spans="1:32" ht="15">
      <c r="A2207" t="s">
        <v>109</v>
      </c>
      <c r="B2207" t="s">
        <v>115</v>
      </c>
      <c r="C2207" s="217">
        <v>40457</v>
      </c>
      <c r="D2207" s="217">
        <v>40700</v>
      </c>
      <c r="E2207">
        <v>2011</v>
      </c>
      <c r="F2207">
        <v>2</v>
      </c>
      <c r="G2207">
        <v>4</v>
      </c>
      <c r="H2207" s="130">
        <v>41.70863863066154</v>
      </c>
      <c r="I2207">
        <v>2.1316999999999999</v>
      </c>
      <c r="J2207" s="14" t="s">
        <v>17</v>
      </c>
      <c r="K2207" s="14" t="s">
        <v>17</v>
      </c>
      <c r="L2207" s="163">
        <v>5.99</v>
      </c>
      <c r="M2207" s="14" t="s">
        <v>17</v>
      </c>
      <c r="N2207" s="164">
        <v>39.480030000000006</v>
      </c>
      <c r="O2207" s="164">
        <v>766</v>
      </c>
      <c r="P2207" s="164">
        <v>8.1989999999999993E-2</v>
      </c>
      <c r="Q2207" s="164">
        <v>0.82799999999999996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40">
        <v>0.58316999999999997</v>
      </c>
      <c r="Y2207" s="14">
        <v>89</v>
      </c>
      <c r="Z2207" s="14" t="s">
        <v>17</v>
      </c>
      <c r="AA2207" s="14" t="s">
        <v>17</v>
      </c>
      <c r="AB2207" s="143" t="s">
        <v>17</v>
      </c>
      <c r="AC2207" s="143" t="s">
        <v>17</v>
      </c>
      <c r="AD2207" s="14" t="s">
        <v>17</v>
      </c>
      <c r="AE2207" s="14" t="s">
        <v>17</v>
      </c>
    </row>
    <row r="2208" spans="1:32" ht="15">
      <c r="A2208" t="s">
        <v>109</v>
      </c>
      <c r="B2208" t="s">
        <v>115</v>
      </c>
      <c r="C2208" s="217">
        <v>40457</v>
      </c>
      <c r="D2208" s="217">
        <v>40700</v>
      </c>
      <c r="E2208">
        <v>2011</v>
      </c>
      <c r="F2208">
        <v>2</v>
      </c>
      <c r="G2208">
        <v>5</v>
      </c>
      <c r="H2208" s="130">
        <v>45.875317362853849</v>
      </c>
      <c r="I2208">
        <v>2.3132999999999999</v>
      </c>
      <c r="J2208" s="14" t="s">
        <v>17</v>
      </c>
      <c r="K2208" s="14" t="s">
        <v>17</v>
      </c>
      <c r="L2208" s="163">
        <v>6.06</v>
      </c>
      <c r="M2208" s="14" t="s">
        <v>17</v>
      </c>
      <c r="N2208" s="164">
        <v>98.195880000000017</v>
      </c>
      <c r="O2208" s="164">
        <v>884</v>
      </c>
      <c r="P2208" s="164">
        <v>8.1689999999999999E-2</v>
      </c>
      <c r="Q2208" s="164">
        <v>0.874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40">
        <v>0.67061499999999996</v>
      </c>
      <c r="Y2208" s="14">
        <v>89</v>
      </c>
      <c r="Z2208" s="14" t="s">
        <v>17</v>
      </c>
      <c r="AA2208" s="14" t="s">
        <v>17</v>
      </c>
      <c r="AB2208" s="143" t="s">
        <v>17</v>
      </c>
      <c r="AC2208" s="143" t="s">
        <v>17</v>
      </c>
      <c r="AD2208" s="14" t="s">
        <v>17</v>
      </c>
      <c r="AE2208" s="14" t="s">
        <v>300</v>
      </c>
    </row>
    <row r="2209" spans="1:31" ht="15">
      <c r="A2209" t="s">
        <v>109</v>
      </c>
      <c r="B2209" t="s">
        <v>115</v>
      </c>
      <c r="C2209" s="217">
        <v>40457</v>
      </c>
      <c r="D2209" s="217">
        <v>40700</v>
      </c>
      <c r="E2209">
        <v>2011</v>
      </c>
      <c r="F2209">
        <v>2</v>
      </c>
      <c r="G2209">
        <v>6</v>
      </c>
      <c r="H2209" s="130">
        <v>47.451995060123089</v>
      </c>
      <c r="I2209">
        <v>2.4607999999999999</v>
      </c>
      <c r="J2209" s="14" t="s">
        <v>17</v>
      </c>
      <c r="K2209" s="14" t="s">
        <v>17</v>
      </c>
      <c r="L2209" s="163">
        <v>5.415</v>
      </c>
      <c r="M2209" s="14" t="s">
        <v>17</v>
      </c>
      <c r="N2209" s="164">
        <v>133.64302000000004</v>
      </c>
      <c r="O2209" s="164">
        <v>1092</v>
      </c>
      <c r="P2209" s="164">
        <v>9.9610000000000004E-2</v>
      </c>
      <c r="Q2209" s="164">
        <v>0.98199999999999998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40">
        <v>0.75195499999999993</v>
      </c>
      <c r="Y2209" s="14">
        <v>89</v>
      </c>
      <c r="Z2209" s="14" t="s">
        <v>17</v>
      </c>
      <c r="AA2209" s="14" t="s">
        <v>17</v>
      </c>
      <c r="AB2209" s="143" t="s">
        <v>17</v>
      </c>
      <c r="AC2209" s="143" t="s">
        <v>17</v>
      </c>
      <c r="AD2209" s="14" t="s">
        <v>17</v>
      </c>
      <c r="AE2209" s="14" t="s">
        <v>17</v>
      </c>
    </row>
    <row r="2210" spans="1:31" ht="15">
      <c r="A2210" t="s">
        <v>109</v>
      </c>
      <c r="B2210" t="s">
        <v>115</v>
      </c>
      <c r="C2210" s="217">
        <v>40457</v>
      </c>
      <c r="D2210" s="217">
        <v>40700</v>
      </c>
      <c r="E2210">
        <v>2011</v>
      </c>
      <c r="F2210">
        <v>2</v>
      </c>
      <c r="G2210">
        <v>7</v>
      </c>
      <c r="H2210" s="130">
        <v>48.133414703423085</v>
      </c>
      <c r="I2210">
        <v>2.9647000000000001</v>
      </c>
      <c r="J2210" s="14" t="s">
        <v>17</v>
      </c>
      <c r="K2210" s="14" t="s">
        <v>17</v>
      </c>
      <c r="L2210" s="163">
        <v>5.0999999999999996</v>
      </c>
      <c r="M2210" s="14" t="s">
        <v>17</v>
      </c>
      <c r="N2210" s="164">
        <v>108.47918</v>
      </c>
      <c r="O2210" s="164">
        <v>1066</v>
      </c>
      <c r="P2210" s="164">
        <v>0.10899</v>
      </c>
      <c r="Q2210" s="164">
        <v>1.05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40">
        <v>0.79620000000000002</v>
      </c>
      <c r="Y2210" s="14">
        <v>89</v>
      </c>
      <c r="Z2210" s="14" t="s">
        <v>17</v>
      </c>
      <c r="AA2210" s="14" t="s">
        <v>17</v>
      </c>
      <c r="AB2210" s="143" t="s">
        <v>17</v>
      </c>
      <c r="AC2210" s="143" t="s">
        <v>17</v>
      </c>
      <c r="AD2210" s="14" t="s">
        <v>17</v>
      </c>
      <c r="AE2210" s="14" t="s">
        <v>300</v>
      </c>
    </row>
    <row r="2211" spans="1:31" ht="15">
      <c r="A2211" t="s">
        <v>109</v>
      </c>
      <c r="B2211" t="s">
        <v>115</v>
      </c>
      <c r="C2211" s="217">
        <v>40457</v>
      </c>
      <c r="D2211" s="217">
        <v>40700</v>
      </c>
      <c r="E2211">
        <v>2011</v>
      </c>
      <c r="F2211">
        <v>2</v>
      </c>
      <c r="G2211">
        <v>8</v>
      </c>
      <c r="H2211" s="130">
        <v>41.67890705423077</v>
      </c>
      <c r="I2211">
        <v>2.1915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40">
        <v>0.63958999999999999</v>
      </c>
      <c r="Y2211" s="14">
        <v>89</v>
      </c>
      <c r="Z2211" s="14" t="s">
        <v>17</v>
      </c>
      <c r="AA2211" s="14" t="s">
        <v>17</v>
      </c>
      <c r="AB2211" s="143" t="s">
        <v>17</v>
      </c>
      <c r="AC2211" s="143" t="s">
        <v>17</v>
      </c>
      <c r="AD2211" s="14" t="s">
        <v>17</v>
      </c>
      <c r="AE2211" s="14" t="s">
        <v>17</v>
      </c>
    </row>
    <row r="2212" spans="1:31" ht="15">
      <c r="A2212" t="s">
        <v>109</v>
      </c>
      <c r="B2212" t="s">
        <v>115</v>
      </c>
      <c r="C2212" s="217">
        <v>40457</v>
      </c>
      <c r="D2212" s="217">
        <v>40700</v>
      </c>
      <c r="E2212">
        <v>2011</v>
      </c>
      <c r="F2212">
        <v>2</v>
      </c>
      <c r="G2212">
        <v>9</v>
      </c>
      <c r="H2212" s="130">
        <v>49.90335739404231</v>
      </c>
      <c r="I2212">
        <v>2.4681000000000002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40">
        <v>0.67273499999999997</v>
      </c>
      <c r="Y2212" s="14">
        <v>89</v>
      </c>
      <c r="Z2212" s="14" t="s">
        <v>17</v>
      </c>
      <c r="AA2212" s="14" t="s">
        <v>17</v>
      </c>
      <c r="AB2212" s="143" t="s">
        <v>17</v>
      </c>
      <c r="AC2212" s="143" t="s">
        <v>17</v>
      </c>
      <c r="AD2212" s="14" t="s">
        <v>17</v>
      </c>
      <c r="AE2212" s="14" t="s">
        <v>300</v>
      </c>
    </row>
    <row r="2213" spans="1:31" ht="15">
      <c r="A2213" t="s">
        <v>109</v>
      </c>
      <c r="B2213" t="s">
        <v>115</v>
      </c>
      <c r="C2213" s="217">
        <v>40457</v>
      </c>
      <c r="D2213" s="217">
        <v>40700</v>
      </c>
      <c r="E2213">
        <v>2011</v>
      </c>
      <c r="F2213">
        <v>2</v>
      </c>
      <c r="G2213">
        <v>10</v>
      </c>
      <c r="H2213" s="130">
        <v>42.089939997473081</v>
      </c>
      <c r="I2213">
        <v>2.2705000000000002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40">
        <v>0.65098</v>
      </c>
      <c r="Y2213" s="14">
        <v>89</v>
      </c>
      <c r="Z2213" s="14" t="s">
        <v>17</v>
      </c>
      <c r="AA2213" s="14" t="s">
        <v>17</v>
      </c>
      <c r="AB2213" s="143" t="s">
        <v>17</v>
      </c>
      <c r="AC2213" s="143" t="s">
        <v>17</v>
      </c>
      <c r="AD2213" s="14" t="s">
        <v>17</v>
      </c>
      <c r="AE2213" s="14" t="s">
        <v>17</v>
      </c>
    </row>
    <row r="2214" spans="1:31" ht="15">
      <c r="A2214" t="s">
        <v>109</v>
      </c>
      <c r="B2214" t="s">
        <v>115</v>
      </c>
      <c r="C2214" s="217">
        <v>40457</v>
      </c>
      <c r="D2214" s="217">
        <v>40700</v>
      </c>
      <c r="E2214">
        <v>2011</v>
      </c>
      <c r="F2214">
        <v>2</v>
      </c>
      <c r="G2214">
        <v>11</v>
      </c>
      <c r="H2214" s="130">
        <v>47.432162636100003</v>
      </c>
      <c r="I2214">
        <v>2.2010999999999998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40">
        <v>0.65544500000000006</v>
      </c>
      <c r="Y2214" s="14">
        <v>89</v>
      </c>
      <c r="Z2214" s="14" t="s">
        <v>17</v>
      </c>
      <c r="AA2214" s="14" t="s">
        <v>17</v>
      </c>
      <c r="AB2214" s="143" t="s">
        <v>17</v>
      </c>
      <c r="AC2214" s="143" t="s">
        <v>17</v>
      </c>
      <c r="AD2214" s="14" t="s">
        <v>17</v>
      </c>
      <c r="AE2214" s="14" t="s">
        <v>300</v>
      </c>
    </row>
    <row r="2215" spans="1:31" ht="15">
      <c r="A2215" t="s">
        <v>109</v>
      </c>
      <c r="B2215" t="s">
        <v>115</v>
      </c>
      <c r="C2215" s="217">
        <v>40457</v>
      </c>
      <c r="D2215" s="217">
        <v>40700</v>
      </c>
      <c r="E2215">
        <v>2011</v>
      </c>
      <c r="F2215">
        <v>2</v>
      </c>
      <c r="G2215">
        <v>12</v>
      </c>
      <c r="H2215" s="130">
        <v>50.31384906240001</v>
      </c>
      <c r="I2215">
        <v>2.4045000000000001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40">
        <v>0.69680500000000001</v>
      </c>
      <c r="Y2215" s="14">
        <v>89</v>
      </c>
      <c r="Z2215" s="14" t="s">
        <v>17</v>
      </c>
      <c r="AA2215" s="14" t="s">
        <v>17</v>
      </c>
      <c r="AB2215" s="143" t="s">
        <v>17</v>
      </c>
      <c r="AC2215" s="143" t="s">
        <v>17</v>
      </c>
      <c r="AD2215" s="14" t="s">
        <v>17</v>
      </c>
      <c r="AE2215" s="14" t="s">
        <v>17</v>
      </c>
    </row>
    <row r="2216" spans="1:31" ht="15">
      <c r="A2216" t="s">
        <v>109</v>
      </c>
      <c r="B2216" t="s">
        <v>115</v>
      </c>
      <c r="C2216" s="217">
        <v>40457</v>
      </c>
      <c r="D2216" s="217">
        <v>40700</v>
      </c>
      <c r="E2216">
        <v>2011</v>
      </c>
      <c r="F2216">
        <v>2</v>
      </c>
      <c r="G2216">
        <v>13</v>
      </c>
      <c r="H2216" s="130">
        <v>46.968523981373082</v>
      </c>
      <c r="I2216">
        <v>3.0859000000000001</v>
      </c>
      <c r="J2216" s="14" t="s">
        <v>17</v>
      </c>
      <c r="K2216" s="14" t="s">
        <v>17</v>
      </c>
      <c r="L2216" s="14" t="s">
        <v>17</v>
      </c>
      <c r="M2216" s="14" t="s">
        <v>17</v>
      </c>
      <c r="N2216" s="14" t="s">
        <v>17</v>
      </c>
      <c r="O2216" s="14" t="s">
        <v>17</v>
      </c>
      <c r="P2216" s="14" t="s">
        <v>17</v>
      </c>
      <c r="Q2216" s="14" t="s">
        <v>17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40">
        <v>0.78247500000000003</v>
      </c>
      <c r="Y2216" s="14">
        <v>89</v>
      </c>
      <c r="Z2216" s="14" t="s">
        <v>17</v>
      </c>
      <c r="AA2216" s="14" t="s">
        <v>17</v>
      </c>
      <c r="AB2216" s="143" t="s">
        <v>17</v>
      </c>
      <c r="AC2216" s="143" t="s">
        <v>17</v>
      </c>
      <c r="AD2216" s="14" t="s">
        <v>17</v>
      </c>
      <c r="AE2216" s="14" t="s">
        <v>300</v>
      </c>
    </row>
    <row r="2217" spans="1:31" ht="15">
      <c r="A2217" t="s">
        <v>109</v>
      </c>
      <c r="B2217" t="s">
        <v>115</v>
      </c>
      <c r="C2217" s="217">
        <v>40457</v>
      </c>
      <c r="D2217" s="217">
        <v>40700</v>
      </c>
      <c r="E2217">
        <v>2011</v>
      </c>
      <c r="F2217">
        <v>2</v>
      </c>
      <c r="G2217">
        <v>14</v>
      </c>
      <c r="H2217" s="130">
        <v>47.56961801713846</v>
      </c>
      <c r="I2217">
        <v>2.7972999999999999</v>
      </c>
      <c r="J2217" s="14" t="s">
        <v>17</v>
      </c>
      <c r="K2217" s="14" t="s">
        <v>17</v>
      </c>
      <c r="L2217" s="14" t="s">
        <v>17</v>
      </c>
      <c r="M2217" s="14" t="s">
        <v>17</v>
      </c>
      <c r="N2217" s="14" t="s">
        <v>17</v>
      </c>
      <c r="O2217" s="14" t="s">
        <v>17</v>
      </c>
      <c r="P2217" s="14" t="s">
        <v>17</v>
      </c>
      <c r="Q2217" s="14" t="s">
        <v>17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40">
        <v>0.71300999999999992</v>
      </c>
      <c r="Y2217" s="14">
        <v>89</v>
      </c>
      <c r="Z2217" s="14" t="s">
        <v>17</v>
      </c>
      <c r="AA2217" s="14" t="s">
        <v>17</v>
      </c>
      <c r="AB2217" s="143" t="s">
        <v>17</v>
      </c>
      <c r="AC2217" s="143" t="s">
        <v>17</v>
      </c>
      <c r="AD2217" s="14" t="s">
        <v>17</v>
      </c>
      <c r="AE2217" s="14" t="s">
        <v>17</v>
      </c>
    </row>
    <row r="2218" spans="1:31" ht="15">
      <c r="A2218" t="s">
        <v>109</v>
      </c>
      <c r="B2218" t="s">
        <v>115</v>
      </c>
      <c r="C2218" s="217">
        <v>40457</v>
      </c>
      <c r="D2218" s="217">
        <v>40700</v>
      </c>
      <c r="E2218">
        <v>2011</v>
      </c>
      <c r="F2218">
        <v>3</v>
      </c>
      <c r="G2218">
        <v>1</v>
      </c>
      <c r="H2218" s="130">
        <v>33.318065847634621</v>
      </c>
      <c r="I2218">
        <v>1.8448</v>
      </c>
      <c r="J2218" s="14" t="s">
        <v>17</v>
      </c>
      <c r="K2218" s="14" t="s">
        <v>17</v>
      </c>
      <c r="L2218" s="163">
        <v>6.2750000000000004</v>
      </c>
      <c r="M2218" s="14" t="s">
        <v>17</v>
      </c>
      <c r="N2218" s="164">
        <v>39.480030000000006</v>
      </c>
      <c r="O2218" s="164">
        <v>718</v>
      </c>
      <c r="P2218" s="164">
        <v>7.8780000000000003E-2</v>
      </c>
      <c r="Q2218" s="164">
        <v>0.69499999999999995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40">
        <v>0.54400500000000007</v>
      </c>
      <c r="Y2218" s="14">
        <v>89</v>
      </c>
      <c r="Z2218" s="14" t="s">
        <v>17</v>
      </c>
      <c r="AA2218" s="14" t="s">
        <v>17</v>
      </c>
      <c r="AB2218" s="143" t="s">
        <v>17</v>
      </c>
      <c r="AC2218" s="143" t="s">
        <v>17</v>
      </c>
      <c r="AD2218" s="14" t="s">
        <v>17</v>
      </c>
      <c r="AE2218" s="14" t="s">
        <v>300</v>
      </c>
    </row>
    <row r="2219" spans="1:31" ht="15">
      <c r="A2219" t="s">
        <v>109</v>
      </c>
      <c r="B2219" t="s">
        <v>115</v>
      </c>
      <c r="C2219" s="217">
        <v>40457</v>
      </c>
      <c r="D2219" s="217">
        <v>40700</v>
      </c>
      <c r="E2219">
        <v>2011</v>
      </c>
      <c r="F2219">
        <v>3</v>
      </c>
      <c r="G2219">
        <v>2</v>
      </c>
      <c r="H2219" s="130">
        <v>29.49924012369231</v>
      </c>
      <c r="I2219">
        <v>1.92</v>
      </c>
      <c r="J2219" s="14" t="s">
        <v>17</v>
      </c>
      <c r="K2219" s="14" t="s">
        <v>17</v>
      </c>
      <c r="L2219" s="163">
        <v>6.23</v>
      </c>
      <c r="M2219" s="14" t="s">
        <v>17</v>
      </c>
      <c r="N2219" s="164">
        <v>134.24792000000002</v>
      </c>
      <c r="O2219" s="164">
        <v>1046</v>
      </c>
      <c r="P2219" s="164">
        <v>8.8679999999999995E-2</v>
      </c>
      <c r="Q2219" s="164">
        <v>0.85799999999999998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40">
        <v>0.54200000000000004</v>
      </c>
      <c r="Y2219" s="14">
        <v>89</v>
      </c>
      <c r="Z2219" s="14" t="s">
        <v>17</v>
      </c>
      <c r="AA2219" s="14" t="s">
        <v>17</v>
      </c>
      <c r="AB2219" s="143" t="s">
        <v>17</v>
      </c>
      <c r="AC2219" s="143" t="s">
        <v>17</v>
      </c>
      <c r="AD2219" s="14" t="s">
        <v>17</v>
      </c>
      <c r="AE2219" s="14" t="s">
        <v>17</v>
      </c>
    </row>
    <row r="2220" spans="1:31" ht="15">
      <c r="A2220" t="s">
        <v>109</v>
      </c>
      <c r="B2220" t="s">
        <v>115</v>
      </c>
      <c r="C2220" s="217">
        <v>40457</v>
      </c>
      <c r="D2220" s="217">
        <v>40700</v>
      </c>
      <c r="E2220">
        <v>2011</v>
      </c>
      <c r="F2220">
        <v>3</v>
      </c>
      <c r="G2220">
        <v>3</v>
      </c>
      <c r="H2220" s="130">
        <v>24.71555484166154</v>
      </c>
      <c r="I2220">
        <v>1.7563</v>
      </c>
      <c r="J2220" s="14" t="s">
        <v>17</v>
      </c>
      <c r="K2220" s="14" t="s">
        <v>17</v>
      </c>
      <c r="L2220" s="163">
        <v>5.6150000000000002</v>
      </c>
      <c r="M2220" s="14" t="s">
        <v>17</v>
      </c>
      <c r="N2220" s="164">
        <v>141.86965999999998</v>
      </c>
      <c r="O2220" s="164">
        <v>1020</v>
      </c>
      <c r="P2220" s="164">
        <v>7.7460000000000001E-2</v>
      </c>
      <c r="Q2220" s="164">
        <v>0.81200000000000006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40">
        <v>0.52197499999999997</v>
      </c>
      <c r="Y2220" s="14">
        <v>89</v>
      </c>
      <c r="Z2220" s="14" t="s">
        <v>17</v>
      </c>
      <c r="AA2220" s="14" t="s">
        <v>17</v>
      </c>
      <c r="AB2220" s="143" t="s">
        <v>17</v>
      </c>
      <c r="AC2220" s="143" t="s">
        <v>17</v>
      </c>
      <c r="AD2220" s="14" t="s">
        <v>17</v>
      </c>
      <c r="AE2220" s="14" t="s">
        <v>300</v>
      </c>
    </row>
    <row r="2221" spans="1:31" ht="15">
      <c r="A2221" t="s">
        <v>109</v>
      </c>
      <c r="B2221" t="s">
        <v>115</v>
      </c>
      <c r="C2221" s="217">
        <v>40457</v>
      </c>
      <c r="D2221" s="217">
        <v>40700</v>
      </c>
      <c r="E2221">
        <v>2011</v>
      </c>
      <c r="F2221">
        <v>3</v>
      </c>
      <c r="G2221">
        <v>4</v>
      </c>
      <c r="H2221" s="130">
        <v>41.124254759584623</v>
      </c>
      <c r="I2221">
        <v>2.1688000000000001</v>
      </c>
      <c r="J2221" s="14" t="s">
        <v>17</v>
      </c>
      <c r="K2221" s="14" t="s">
        <v>17</v>
      </c>
      <c r="L2221" s="163">
        <v>5.8949999999999996</v>
      </c>
      <c r="M2221" s="14" t="s">
        <v>17</v>
      </c>
      <c r="N2221" s="164">
        <v>131.46537999999998</v>
      </c>
      <c r="O2221" s="164">
        <v>1052</v>
      </c>
      <c r="P2221" s="164">
        <v>7.9460000000000003E-2</v>
      </c>
      <c r="Q2221" s="164">
        <v>0.89300000000000002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40">
        <v>0.65146999999999999</v>
      </c>
      <c r="Y2221" s="14">
        <v>89</v>
      </c>
      <c r="Z2221" s="14" t="s">
        <v>17</v>
      </c>
      <c r="AA2221" s="14" t="s">
        <v>17</v>
      </c>
      <c r="AB2221" s="143" t="s">
        <v>17</v>
      </c>
      <c r="AC2221" s="143" t="s">
        <v>17</v>
      </c>
      <c r="AD2221" s="14" t="s">
        <v>17</v>
      </c>
      <c r="AE2221" s="14" t="s">
        <v>17</v>
      </c>
    </row>
    <row r="2222" spans="1:31" ht="15">
      <c r="A2222" t="s">
        <v>109</v>
      </c>
      <c r="B2222" t="s">
        <v>115</v>
      </c>
      <c r="C2222" s="217">
        <v>40457</v>
      </c>
      <c r="D2222" s="217">
        <v>40700</v>
      </c>
      <c r="E2222">
        <v>2011</v>
      </c>
      <c r="F2222">
        <v>3</v>
      </c>
      <c r="G2222">
        <v>5</v>
      </c>
      <c r="H2222" s="130">
        <v>23.690206732499998</v>
      </c>
      <c r="I2222">
        <v>2.6932</v>
      </c>
      <c r="J2222" s="14" t="s">
        <v>17</v>
      </c>
      <c r="K2222" s="14" t="s">
        <v>17</v>
      </c>
      <c r="L2222" s="163">
        <v>5.6550000000000002</v>
      </c>
      <c r="M2222" s="14" t="s">
        <v>17</v>
      </c>
      <c r="N2222" s="164">
        <v>132.67518000000001</v>
      </c>
      <c r="O2222" s="164">
        <v>893</v>
      </c>
      <c r="P2222" s="164">
        <v>7.8329999999999997E-2</v>
      </c>
      <c r="Q2222" s="164">
        <v>0.85699999999999998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40">
        <v>0.72394000000000003</v>
      </c>
      <c r="Y2222" s="14">
        <v>89</v>
      </c>
      <c r="Z2222" s="14" t="s">
        <v>17</v>
      </c>
      <c r="AA2222" s="14" t="s">
        <v>17</v>
      </c>
      <c r="AB2222" s="143" t="s">
        <v>17</v>
      </c>
      <c r="AC2222" s="143" t="s">
        <v>17</v>
      </c>
      <c r="AD2222" s="14" t="s">
        <v>17</v>
      </c>
      <c r="AE2222" s="14" t="s">
        <v>300</v>
      </c>
    </row>
    <row r="2223" spans="1:31" ht="15">
      <c r="A2223" t="s">
        <v>109</v>
      </c>
      <c r="B2223" t="s">
        <v>115</v>
      </c>
      <c r="C2223" s="217">
        <v>40457</v>
      </c>
      <c r="D2223" s="217">
        <v>40700</v>
      </c>
      <c r="E2223">
        <v>2011</v>
      </c>
      <c r="F2223">
        <v>3</v>
      </c>
      <c r="G2223">
        <v>6</v>
      </c>
      <c r="H2223" s="130">
        <v>50.758979722338459</v>
      </c>
      <c r="I2223">
        <v>2.8365</v>
      </c>
      <c r="J2223" s="14" t="s">
        <v>17</v>
      </c>
      <c r="K2223" s="14" t="s">
        <v>17</v>
      </c>
      <c r="L2223" s="163">
        <v>5.44</v>
      </c>
      <c r="M2223" s="14" t="s">
        <v>17</v>
      </c>
      <c r="N2223" s="164">
        <v>62.6477</v>
      </c>
      <c r="O2223" s="164">
        <v>1010</v>
      </c>
      <c r="P2223" s="164">
        <v>8.9200000000000002E-2</v>
      </c>
      <c r="Q2223" s="164">
        <v>0.93100000000000005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40">
        <v>0.73735499999999998</v>
      </c>
      <c r="Y2223" s="14">
        <v>89</v>
      </c>
      <c r="Z2223" s="14" t="s">
        <v>17</v>
      </c>
      <c r="AA2223" s="14" t="s">
        <v>17</v>
      </c>
      <c r="AB2223" s="143" t="s">
        <v>17</v>
      </c>
      <c r="AC2223" s="143" t="s">
        <v>17</v>
      </c>
      <c r="AD2223" s="14" t="s">
        <v>17</v>
      </c>
      <c r="AE2223" s="14" t="s">
        <v>17</v>
      </c>
    </row>
    <row r="2224" spans="1:31" ht="15">
      <c r="A2224" t="s">
        <v>109</v>
      </c>
      <c r="B2224" t="s">
        <v>115</v>
      </c>
      <c r="C2224" s="217">
        <v>40457</v>
      </c>
      <c r="D2224" s="217">
        <v>40700</v>
      </c>
      <c r="E2224">
        <v>2011</v>
      </c>
      <c r="F2224">
        <v>3</v>
      </c>
      <c r="G2224">
        <v>7</v>
      </c>
      <c r="H2224" s="130">
        <v>54.568066167449999</v>
      </c>
      <c r="I2224">
        <v>2.6516000000000002</v>
      </c>
      <c r="J2224" s="14" t="s">
        <v>17</v>
      </c>
      <c r="K2224" s="14" t="s">
        <v>17</v>
      </c>
      <c r="L2224" s="163">
        <v>5.32</v>
      </c>
      <c r="M2224" s="14" t="s">
        <v>17</v>
      </c>
      <c r="N2224" s="164">
        <v>66.277100000000019</v>
      </c>
      <c r="O2224" s="164">
        <v>1048</v>
      </c>
      <c r="P2224" s="164">
        <v>8.3949999999999997E-2</v>
      </c>
      <c r="Q2224" s="164">
        <v>0.92300000000000004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40">
        <v>0.81030000000000002</v>
      </c>
      <c r="Y2224" s="14">
        <v>89</v>
      </c>
      <c r="Z2224" s="14" t="s">
        <v>17</v>
      </c>
      <c r="AA2224" s="14" t="s">
        <v>17</v>
      </c>
      <c r="AB2224" s="143" t="s">
        <v>17</v>
      </c>
      <c r="AC2224" s="143" t="s">
        <v>17</v>
      </c>
      <c r="AD2224" s="14" t="s">
        <v>17</v>
      </c>
      <c r="AE2224" s="14" t="s">
        <v>300</v>
      </c>
    </row>
    <row r="2225" spans="1:31" ht="15">
      <c r="A2225" t="s">
        <v>109</v>
      </c>
      <c r="B2225" t="s">
        <v>115</v>
      </c>
      <c r="C2225" s="217">
        <v>40457</v>
      </c>
      <c r="D2225" s="217">
        <v>40700</v>
      </c>
      <c r="E2225">
        <v>2011</v>
      </c>
      <c r="F2225">
        <v>3</v>
      </c>
      <c r="G2225">
        <v>8</v>
      </c>
      <c r="H2225" s="130">
        <v>45.63564511198846</v>
      </c>
      <c r="I2225">
        <v>2.4243000000000001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40">
        <v>0.71451500000000001</v>
      </c>
      <c r="Y2225" s="14">
        <v>89</v>
      </c>
      <c r="Z2225" s="14" t="s">
        <v>17</v>
      </c>
      <c r="AA2225" s="14" t="s">
        <v>17</v>
      </c>
      <c r="AB2225" s="143" t="s">
        <v>17</v>
      </c>
      <c r="AC2225" s="143" t="s">
        <v>17</v>
      </c>
      <c r="AD2225" s="14" t="s">
        <v>17</v>
      </c>
      <c r="AE2225" s="14" t="s">
        <v>17</v>
      </c>
    </row>
    <row r="2226" spans="1:31" ht="15">
      <c r="A2226" t="s">
        <v>109</v>
      </c>
      <c r="B2226" t="s">
        <v>115</v>
      </c>
      <c r="C2226" s="217">
        <v>40457</v>
      </c>
      <c r="D2226" s="217">
        <v>40700</v>
      </c>
      <c r="E2226">
        <v>2011</v>
      </c>
      <c r="F2226">
        <v>3</v>
      </c>
      <c r="G2226">
        <v>9</v>
      </c>
      <c r="H2226" s="130">
        <v>24.641860515334614</v>
      </c>
      <c r="I2226">
        <v>2.3778999999999999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40">
        <v>0.69748500000000002</v>
      </c>
      <c r="Y2226" s="14">
        <v>89</v>
      </c>
      <c r="Z2226" s="14" t="s">
        <v>17</v>
      </c>
      <c r="AA2226" s="14" t="s">
        <v>17</v>
      </c>
      <c r="AB2226" s="143" t="s">
        <v>17</v>
      </c>
      <c r="AC2226" s="143" t="s">
        <v>17</v>
      </c>
      <c r="AD2226" s="14" t="s">
        <v>17</v>
      </c>
      <c r="AE2226" s="14" t="s">
        <v>300</v>
      </c>
    </row>
    <row r="2227" spans="1:31" ht="15">
      <c r="A2227" t="s">
        <v>109</v>
      </c>
      <c r="B2227" t="s">
        <v>115</v>
      </c>
      <c r="C2227" s="217">
        <v>40457</v>
      </c>
      <c r="D2227" s="217">
        <v>40700</v>
      </c>
      <c r="E2227">
        <v>2011</v>
      </c>
      <c r="F2227">
        <v>3</v>
      </c>
      <c r="G2227">
        <v>10</v>
      </c>
      <c r="H2227" s="130">
        <v>48.055223121230775</v>
      </c>
      <c r="I2227">
        <v>2.4276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40">
        <v>0.68727499999999997</v>
      </c>
      <c r="Y2227" s="14">
        <v>89</v>
      </c>
      <c r="Z2227" s="14" t="s">
        <v>17</v>
      </c>
      <c r="AA2227" s="14" t="s">
        <v>17</v>
      </c>
      <c r="AB2227" s="143" t="s">
        <v>17</v>
      </c>
      <c r="AC2227" s="143" t="s">
        <v>17</v>
      </c>
      <c r="AD2227" s="14" t="s">
        <v>17</v>
      </c>
      <c r="AE2227" s="14" t="s">
        <v>17</v>
      </c>
    </row>
    <row r="2228" spans="1:31" ht="15">
      <c r="A2228" t="s">
        <v>109</v>
      </c>
      <c r="B2228" t="s">
        <v>115</v>
      </c>
      <c r="C2228" s="217">
        <v>40457</v>
      </c>
      <c r="D2228" s="217">
        <v>40700</v>
      </c>
      <c r="E2228">
        <v>2011</v>
      </c>
      <c r="F2228">
        <v>3</v>
      </c>
      <c r="G2228">
        <v>11</v>
      </c>
      <c r="H2228" s="130">
        <v>53.340852628800008</v>
      </c>
      <c r="I2228">
        <v>2.4215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40">
        <v>0.74007000000000001</v>
      </c>
      <c r="Y2228" s="14">
        <v>89</v>
      </c>
      <c r="Z2228" s="14" t="s">
        <v>17</v>
      </c>
      <c r="AA2228" s="14" t="s">
        <v>17</v>
      </c>
      <c r="AB2228" s="143" t="s">
        <v>17</v>
      </c>
      <c r="AC2228" s="143" t="s">
        <v>17</v>
      </c>
      <c r="AD2228" s="14" t="s">
        <v>17</v>
      </c>
      <c r="AE2228" s="14" t="s">
        <v>300</v>
      </c>
    </row>
    <row r="2229" spans="1:31" ht="15">
      <c r="A2229" t="s">
        <v>109</v>
      </c>
      <c r="B2229" t="s">
        <v>115</v>
      </c>
      <c r="C2229" s="217">
        <v>40457</v>
      </c>
      <c r="D2229" s="217">
        <v>40700</v>
      </c>
      <c r="E2229">
        <v>2011</v>
      </c>
      <c r="F2229">
        <v>3</v>
      </c>
      <c r="G2229">
        <v>12</v>
      </c>
      <c r="H2229" s="130">
        <v>21.18762404169231</v>
      </c>
      <c r="I2229">
        <v>2.8483999999999998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40">
        <v>0.68746499999999999</v>
      </c>
      <c r="Y2229" s="14">
        <v>89</v>
      </c>
      <c r="Z2229" s="14" t="s">
        <v>17</v>
      </c>
      <c r="AA2229" s="14" t="s">
        <v>17</v>
      </c>
      <c r="AB2229" s="143" t="s">
        <v>17</v>
      </c>
      <c r="AC2229" s="143" t="s">
        <v>17</v>
      </c>
      <c r="AD2229" s="14" t="s">
        <v>17</v>
      </c>
      <c r="AE2229" s="14" t="s">
        <v>17</v>
      </c>
    </row>
    <row r="2230" spans="1:31" ht="15">
      <c r="A2230" t="s">
        <v>109</v>
      </c>
      <c r="B2230" t="s">
        <v>115</v>
      </c>
      <c r="C2230" s="217">
        <v>40457</v>
      </c>
      <c r="D2230" s="217">
        <v>40700</v>
      </c>
      <c r="E2230">
        <v>2011</v>
      </c>
      <c r="F2230">
        <v>3</v>
      </c>
      <c r="G2230">
        <v>13</v>
      </c>
      <c r="H2230" s="130">
        <v>17.128648397976928</v>
      </c>
      <c r="I2230">
        <v>3.4241000000000001</v>
      </c>
      <c r="J2230" s="14" t="s">
        <v>17</v>
      </c>
      <c r="K2230" s="14" t="s">
        <v>17</v>
      </c>
      <c r="L2230" s="14" t="s">
        <v>17</v>
      </c>
      <c r="M2230" s="14" t="s">
        <v>17</v>
      </c>
      <c r="N2230" s="14" t="s">
        <v>17</v>
      </c>
      <c r="O2230" s="14" t="s">
        <v>17</v>
      </c>
      <c r="P2230" s="14" t="s">
        <v>17</v>
      </c>
      <c r="Q2230" s="14" t="s">
        <v>17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40">
        <v>0.80911</v>
      </c>
      <c r="Y2230" s="14">
        <v>89</v>
      </c>
      <c r="Z2230" s="14" t="s">
        <v>17</v>
      </c>
      <c r="AA2230" s="14" t="s">
        <v>17</v>
      </c>
      <c r="AB2230" s="143" t="s">
        <v>17</v>
      </c>
      <c r="AC2230" s="143" t="s">
        <v>17</v>
      </c>
      <c r="AD2230" s="14" t="s">
        <v>17</v>
      </c>
      <c r="AE2230" s="14" t="s">
        <v>300</v>
      </c>
    </row>
    <row r="2231" spans="1:31" ht="15">
      <c r="A2231" t="s">
        <v>109</v>
      </c>
      <c r="B2231" t="s">
        <v>115</v>
      </c>
      <c r="C2231" s="217">
        <v>40457</v>
      </c>
      <c r="D2231" s="217">
        <v>40700</v>
      </c>
      <c r="E2231">
        <v>2011</v>
      </c>
      <c r="F2231">
        <v>3</v>
      </c>
      <c r="G2231">
        <v>14</v>
      </c>
      <c r="H2231" s="130">
        <v>46.131890726180778</v>
      </c>
      <c r="I2231">
        <v>1.8807</v>
      </c>
      <c r="J2231" s="14" t="s">
        <v>17</v>
      </c>
      <c r="K2231" s="14" t="s">
        <v>17</v>
      </c>
      <c r="L2231" s="14" t="s">
        <v>17</v>
      </c>
      <c r="M2231" s="14" t="s">
        <v>17</v>
      </c>
      <c r="N2231" s="14" t="s">
        <v>17</v>
      </c>
      <c r="O2231" s="14" t="s">
        <v>17</v>
      </c>
      <c r="P2231" s="14" t="s">
        <v>17</v>
      </c>
      <c r="Q2231" s="14" t="s">
        <v>17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40">
        <v>0.73775999999999997</v>
      </c>
      <c r="Y2231" s="14">
        <v>89</v>
      </c>
      <c r="Z2231" s="14" t="s">
        <v>17</v>
      </c>
      <c r="AA2231" s="14" t="s">
        <v>17</v>
      </c>
      <c r="AB2231" s="143" t="s">
        <v>17</v>
      </c>
      <c r="AC2231" s="143" t="s">
        <v>17</v>
      </c>
      <c r="AD2231" s="14" t="s">
        <v>17</v>
      </c>
      <c r="AE2231" s="14" t="s">
        <v>17</v>
      </c>
    </row>
    <row r="2232" spans="1:31" ht="15">
      <c r="A2232" t="s">
        <v>109</v>
      </c>
      <c r="B2232" t="s">
        <v>115</v>
      </c>
      <c r="C2232" s="217">
        <v>40457</v>
      </c>
      <c r="D2232" s="217">
        <v>40700</v>
      </c>
      <c r="E2232">
        <v>2011</v>
      </c>
      <c r="F2232">
        <v>4</v>
      </c>
      <c r="G2232">
        <v>1</v>
      </c>
      <c r="H2232" s="130">
        <v>29.119384672442305</v>
      </c>
      <c r="I2232">
        <v>1.9349000000000001</v>
      </c>
      <c r="J2232" s="14" t="s">
        <v>17</v>
      </c>
      <c r="K2232" s="14" t="s">
        <v>17</v>
      </c>
      <c r="L2232" s="163">
        <v>6.6349999999999998</v>
      </c>
      <c r="M2232" s="14" t="s">
        <v>17</v>
      </c>
      <c r="N2232" s="164">
        <v>40.205910000000003</v>
      </c>
      <c r="O2232" s="164">
        <v>703</v>
      </c>
      <c r="P2232" s="164">
        <v>5.7329999999999999E-2</v>
      </c>
      <c r="Q2232" s="164">
        <v>0.78700000000000003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40">
        <v>0.53001999999999994</v>
      </c>
      <c r="Y2232" s="14">
        <v>89</v>
      </c>
      <c r="Z2232" s="14" t="s">
        <v>17</v>
      </c>
      <c r="AA2232" s="14" t="s">
        <v>17</v>
      </c>
      <c r="AB2232" s="143" t="s">
        <v>17</v>
      </c>
      <c r="AC2232" s="143" t="s">
        <v>17</v>
      </c>
      <c r="AD2232" s="14" t="s">
        <v>17</v>
      </c>
      <c r="AE2232" s="14" t="s">
        <v>300</v>
      </c>
    </row>
    <row r="2233" spans="1:31" ht="15">
      <c r="A2233" t="s">
        <v>109</v>
      </c>
      <c r="B2233" t="s">
        <v>115</v>
      </c>
      <c r="C2233" s="217">
        <v>40457</v>
      </c>
      <c r="D2233" s="217">
        <v>40700</v>
      </c>
      <c r="E2233">
        <v>2011</v>
      </c>
      <c r="F2233">
        <v>4</v>
      </c>
      <c r="G2233">
        <v>2</v>
      </c>
      <c r="H2233" s="130">
        <v>28.703862150784623</v>
      </c>
      <c r="I2233">
        <v>2.1478000000000002</v>
      </c>
      <c r="J2233" s="14" t="s">
        <v>17</v>
      </c>
      <c r="K2233" s="14" t="s">
        <v>17</v>
      </c>
      <c r="L2233" s="163">
        <v>6.3250000000000002</v>
      </c>
      <c r="M2233" s="14" t="s">
        <v>17</v>
      </c>
      <c r="N2233" s="164">
        <v>138.84515999999999</v>
      </c>
      <c r="O2233" s="164">
        <v>1163</v>
      </c>
      <c r="P2233" s="164">
        <v>8.2909999999999998E-2</v>
      </c>
      <c r="Q2233" s="164">
        <v>0.81100000000000005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40">
        <v>0.56065999999999994</v>
      </c>
      <c r="Y2233" s="14">
        <v>89</v>
      </c>
      <c r="Z2233" s="14" t="s">
        <v>17</v>
      </c>
      <c r="AA2233" s="14" t="s">
        <v>17</v>
      </c>
      <c r="AB2233" s="143" t="s">
        <v>17</v>
      </c>
      <c r="AC2233" s="143" t="s">
        <v>17</v>
      </c>
      <c r="AD2233" s="14" t="s">
        <v>17</v>
      </c>
      <c r="AE2233" s="14" t="s">
        <v>17</v>
      </c>
    </row>
    <row r="2234" spans="1:31" ht="15">
      <c r="A2234" t="s">
        <v>109</v>
      </c>
      <c r="B2234" t="s">
        <v>115</v>
      </c>
      <c r="C2234" s="217">
        <v>40457</v>
      </c>
      <c r="D2234" s="217">
        <v>40700</v>
      </c>
      <c r="E2234">
        <v>2011</v>
      </c>
      <c r="F2234">
        <v>4</v>
      </c>
      <c r="G2234">
        <v>3</v>
      </c>
      <c r="H2234" s="130">
        <v>29.062981630523076</v>
      </c>
      <c r="I2234">
        <v>1.8010999999999999</v>
      </c>
      <c r="J2234" s="14" t="s">
        <v>17</v>
      </c>
      <c r="K2234" s="14" t="s">
        <v>17</v>
      </c>
      <c r="L2234" s="163">
        <v>5.8949999999999996</v>
      </c>
      <c r="M2234" s="14" t="s">
        <v>17</v>
      </c>
      <c r="N2234" s="164">
        <v>101.70429999999999</v>
      </c>
      <c r="O2234" s="164">
        <v>877</v>
      </c>
      <c r="P2234" s="164">
        <v>7.1319999999999995E-2</v>
      </c>
      <c r="Q2234" s="164">
        <v>0.75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40">
        <v>0.57091500000000006</v>
      </c>
      <c r="Y2234" s="14">
        <v>89</v>
      </c>
      <c r="Z2234" s="14" t="s">
        <v>17</v>
      </c>
      <c r="AA2234" s="14" t="s">
        <v>17</v>
      </c>
      <c r="AB2234" s="143" t="s">
        <v>17</v>
      </c>
      <c r="AC2234" s="143" t="s">
        <v>17</v>
      </c>
      <c r="AD2234" s="14" t="s">
        <v>17</v>
      </c>
      <c r="AE2234" s="14" t="s">
        <v>300</v>
      </c>
    </row>
    <row r="2235" spans="1:31" ht="15">
      <c r="A2235" t="s">
        <v>109</v>
      </c>
      <c r="B2235" t="s">
        <v>115</v>
      </c>
      <c r="C2235" s="217">
        <v>40457</v>
      </c>
      <c r="D2235" s="217">
        <v>40700</v>
      </c>
      <c r="E2235">
        <v>2011</v>
      </c>
      <c r="F2235">
        <v>4</v>
      </c>
      <c r="G2235">
        <v>4</v>
      </c>
      <c r="H2235" s="130">
        <v>27.453935443846156</v>
      </c>
      <c r="I2235">
        <v>2.1518000000000002</v>
      </c>
      <c r="J2235" s="14" t="s">
        <v>17</v>
      </c>
      <c r="K2235" s="14" t="s">
        <v>17</v>
      </c>
      <c r="L2235" s="163">
        <v>6.1150000000000002</v>
      </c>
      <c r="M2235" s="14" t="s">
        <v>17</v>
      </c>
      <c r="N2235" s="164">
        <v>108.23722000000001</v>
      </c>
      <c r="O2235" s="164">
        <v>1053</v>
      </c>
      <c r="P2235" s="164">
        <v>7.2760000000000005E-2</v>
      </c>
      <c r="Q2235" s="164">
        <v>0.80200000000000005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40">
        <v>0.66167500000000001</v>
      </c>
      <c r="Y2235" s="14">
        <v>89</v>
      </c>
      <c r="Z2235" s="14" t="s">
        <v>17</v>
      </c>
      <c r="AA2235" s="14" t="s">
        <v>17</v>
      </c>
      <c r="AB2235" s="143" t="s">
        <v>17</v>
      </c>
      <c r="AC2235" s="143" t="s">
        <v>17</v>
      </c>
      <c r="AD2235" s="14" t="s">
        <v>17</v>
      </c>
      <c r="AE2235" s="14" t="s">
        <v>17</v>
      </c>
    </row>
    <row r="2236" spans="1:31" ht="15">
      <c r="A2236" t="s">
        <v>109</v>
      </c>
      <c r="B2236" t="s">
        <v>115</v>
      </c>
      <c r="C2236" s="217">
        <v>40457</v>
      </c>
      <c r="D2236" s="217">
        <v>40700</v>
      </c>
      <c r="E2236">
        <v>2011</v>
      </c>
      <c r="F2236">
        <v>4</v>
      </c>
      <c r="G2236">
        <v>5</v>
      </c>
      <c r="H2236" s="130">
        <v>33.331150865353841</v>
      </c>
      <c r="I2236">
        <v>2.2393000000000001</v>
      </c>
      <c r="J2236" s="14" t="s">
        <v>17</v>
      </c>
      <c r="K2236" s="14" t="s">
        <v>17</v>
      </c>
      <c r="L2236" s="163">
        <v>5.69</v>
      </c>
      <c r="M2236" s="14" t="s">
        <v>17</v>
      </c>
      <c r="N2236" s="164">
        <v>114.4072</v>
      </c>
      <c r="O2236" s="164">
        <v>1068</v>
      </c>
      <c r="P2236" s="164">
        <v>8.5139999999999993E-2</v>
      </c>
      <c r="Q2236" s="164">
        <v>0.83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40">
        <v>0.69813499999999995</v>
      </c>
      <c r="Y2236" s="14">
        <v>89</v>
      </c>
      <c r="Z2236" s="14" t="s">
        <v>17</v>
      </c>
      <c r="AA2236" s="14" t="s">
        <v>17</v>
      </c>
      <c r="AB2236" s="143" t="s">
        <v>17</v>
      </c>
      <c r="AC2236" s="143" t="s">
        <v>17</v>
      </c>
      <c r="AD2236" s="14" t="s">
        <v>17</v>
      </c>
      <c r="AE2236" s="14" t="s">
        <v>300</v>
      </c>
    </row>
    <row r="2237" spans="1:31" ht="15">
      <c r="A2237" t="s">
        <v>109</v>
      </c>
      <c r="B2237" t="s">
        <v>115</v>
      </c>
      <c r="C2237" s="217">
        <v>40457</v>
      </c>
      <c r="D2237" s="217">
        <v>40700</v>
      </c>
      <c r="E2237">
        <v>2011</v>
      </c>
      <c r="F2237">
        <v>4</v>
      </c>
      <c r="G2237">
        <v>6</v>
      </c>
      <c r="H2237" s="130">
        <v>28.414221101411545</v>
      </c>
      <c r="I2237">
        <v>2.8012000000000001</v>
      </c>
      <c r="J2237" s="14" t="s">
        <v>17</v>
      </c>
      <c r="K2237" s="14" t="s">
        <v>17</v>
      </c>
      <c r="L2237" s="163">
        <v>5.52</v>
      </c>
      <c r="M2237" s="14" t="s">
        <v>17</v>
      </c>
      <c r="N2237" s="164">
        <v>114.52818000000001</v>
      </c>
      <c r="O2237" s="164">
        <v>1087</v>
      </c>
      <c r="P2237" s="164">
        <v>8.4360000000000004E-2</v>
      </c>
      <c r="Q2237" s="164">
        <v>0.89100000000000001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40">
        <v>0.77479500000000001</v>
      </c>
      <c r="Y2237" s="14">
        <v>89</v>
      </c>
      <c r="Z2237" s="14" t="s">
        <v>17</v>
      </c>
      <c r="AA2237" s="14" t="s">
        <v>17</v>
      </c>
      <c r="AB2237" s="143" t="s">
        <v>17</v>
      </c>
      <c r="AC2237" s="143" t="s">
        <v>17</v>
      </c>
      <c r="AD2237" s="14" t="s">
        <v>17</v>
      </c>
      <c r="AE2237" s="14" t="s">
        <v>17</v>
      </c>
    </row>
    <row r="2238" spans="1:31" ht="15">
      <c r="A2238" t="s">
        <v>109</v>
      </c>
      <c r="B2238" t="s">
        <v>115</v>
      </c>
      <c r="C2238" s="217">
        <v>40457</v>
      </c>
      <c r="D2238" s="217">
        <v>40700</v>
      </c>
      <c r="E2238">
        <v>2011</v>
      </c>
      <c r="F2238">
        <v>4</v>
      </c>
      <c r="G2238">
        <v>7</v>
      </c>
      <c r="H2238" s="130">
        <v>41.240431801038469</v>
      </c>
      <c r="I2238">
        <v>3.0190000000000001</v>
      </c>
      <c r="J2238" s="14" t="s">
        <v>17</v>
      </c>
      <c r="K2238" s="14" t="s">
        <v>17</v>
      </c>
      <c r="L2238" s="163">
        <v>5.34</v>
      </c>
      <c r="M2238" s="14" t="s">
        <v>17</v>
      </c>
      <c r="N2238" s="164">
        <v>104.48684</v>
      </c>
      <c r="O2238" s="164">
        <v>1066</v>
      </c>
      <c r="P2238" s="164">
        <v>6.8989999999999996E-2</v>
      </c>
      <c r="Q2238" s="164">
        <v>0.86299999999999999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40">
        <v>0.81976000000000004</v>
      </c>
      <c r="Y2238" s="14">
        <v>89</v>
      </c>
      <c r="Z2238" s="14" t="s">
        <v>17</v>
      </c>
      <c r="AA2238" s="14" t="s">
        <v>17</v>
      </c>
      <c r="AB2238" s="143" t="s">
        <v>17</v>
      </c>
      <c r="AC2238" s="143" t="s">
        <v>17</v>
      </c>
      <c r="AD2238" s="14" t="s">
        <v>17</v>
      </c>
      <c r="AE2238" s="14" t="s">
        <v>300</v>
      </c>
    </row>
    <row r="2239" spans="1:31" ht="15">
      <c r="A2239" t="s">
        <v>109</v>
      </c>
      <c r="B2239" t="s">
        <v>115</v>
      </c>
      <c r="C2239" s="217">
        <v>40457</v>
      </c>
      <c r="D2239" s="217">
        <v>40700</v>
      </c>
      <c r="E2239">
        <v>2011</v>
      </c>
      <c r="F2239">
        <v>4</v>
      </c>
      <c r="G2239">
        <v>8</v>
      </c>
      <c r="H2239" s="130">
        <v>44.576609445415393</v>
      </c>
      <c r="I2239">
        <v>2.4653999999999998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40">
        <v>0.71014999999999995</v>
      </c>
      <c r="Y2239" s="14">
        <v>89</v>
      </c>
      <c r="Z2239" s="14" t="s">
        <v>17</v>
      </c>
      <c r="AA2239" s="14" t="s">
        <v>17</v>
      </c>
      <c r="AB2239" s="143" t="s">
        <v>17</v>
      </c>
      <c r="AC2239" s="143" t="s">
        <v>17</v>
      </c>
      <c r="AD2239" s="14" t="s">
        <v>17</v>
      </c>
      <c r="AE2239" s="14" t="s">
        <v>17</v>
      </c>
    </row>
    <row r="2240" spans="1:31" ht="15">
      <c r="A2240" t="s">
        <v>109</v>
      </c>
      <c r="B2240" t="s">
        <v>115</v>
      </c>
      <c r="C2240" s="217">
        <v>40457</v>
      </c>
      <c r="D2240" s="217">
        <v>40700</v>
      </c>
      <c r="E2240">
        <v>2011</v>
      </c>
      <c r="F2240">
        <v>4</v>
      </c>
      <c r="G2240">
        <v>9</v>
      </c>
      <c r="H2240" s="130">
        <v>48.666586623853846</v>
      </c>
      <c r="I2240">
        <v>2.5505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40">
        <v>0.76426499999999997</v>
      </c>
      <c r="Y2240" s="14">
        <v>89</v>
      </c>
      <c r="Z2240" s="14" t="s">
        <v>17</v>
      </c>
      <c r="AA2240" s="14" t="s">
        <v>17</v>
      </c>
      <c r="AB2240" s="143" t="s">
        <v>17</v>
      </c>
      <c r="AC2240" s="143" t="s">
        <v>17</v>
      </c>
      <c r="AD2240" s="14" t="s">
        <v>17</v>
      </c>
      <c r="AE2240" s="14" t="s">
        <v>300</v>
      </c>
    </row>
    <row r="2241" spans="1:31" ht="15">
      <c r="A2241" t="s">
        <v>109</v>
      </c>
      <c r="B2241" t="s">
        <v>115</v>
      </c>
      <c r="C2241" s="217">
        <v>40457</v>
      </c>
      <c r="D2241" s="217">
        <v>40700</v>
      </c>
      <c r="E2241">
        <v>2011</v>
      </c>
      <c r="F2241">
        <v>4</v>
      </c>
      <c r="G2241">
        <v>10</v>
      </c>
      <c r="H2241" s="130">
        <v>31.519658493865389</v>
      </c>
      <c r="I2241">
        <v>2.3874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40">
        <v>0.75282000000000004</v>
      </c>
      <c r="Y2241" s="14">
        <v>89</v>
      </c>
      <c r="Z2241" s="14" t="s">
        <v>17</v>
      </c>
      <c r="AA2241" s="14" t="s">
        <v>17</v>
      </c>
      <c r="AB2241" s="143" t="s">
        <v>17</v>
      </c>
      <c r="AC2241" s="143" t="s">
        <v>17</v>
      </c>
      <c r="AD2241" s="14" t="s">
        <v>17</v>
      </c>
      <c r="AE2241" s="14" t="s">
        <v>17</v>
      </c>
    </row>
    <row r="2242" spans="1:31" ht="15">
      <c r="A2242" t="s">
        <v>109</v>
      </c>
      <c r="B2242" t="s">
        <v>115</v>
      </c>
      <c r="C2242" s="217">
        <v>40457</v>
      </c>
      <c r="D2242" s="217">
        <v>40700</v>
      </c>
      <c r="E2242">
        <v>2011</v>
      </c>
      <c r="F2242">
        <v>4</v>
      </c>
      <c r="G2242">
        <v>11</v>
      </c>
      <c r="H2242" s="130">
        <v>46.236044583553848</v>
      </c>
      <c r="I2242">
        <v>2.1882999999999999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40">
        <v>0.70825000000000005</v>
      </c>
      <c r="Y2242" s="14">
        <v>89</v>
      </c>
      <c r="Z2242" s="14" t="s">
        <v>17</v>
      </c>
      <c r="AA2242" s="14" t="s">
        <v>17</v>
      </c>
      <c r="AB2242" s="143" t="s">
        <v>17</v>
      </c>
      <c r="AC2242" s="143" t="s">
        <v>17</v>
      </c>
      <c r="AD2242" s="14" t="s">
        <v>17</v>
      </c>
      <c r="AE2242" s="14" t="s">
        <v>300</v>
      </c>
    </row>
    <row r="2243" spans="1:31" ht="15">
      <c r="A2243" t="s">
        <v>109</v>
      </c>
      <c r="B2243" t="s">
        <v>115</v>
      </c>
      <c r="C2243" s="217">
        <v>40457</v>
      </c>
      <c r="D2243" s="217">
        <v>40700</v>
      </c>
      <c r="E2243">
        <v>2011</v>
      </c>
      <c r="F2243">
        <v>4</v>
      </c>
      <c r="G2243">
        <v>12</v>
      </c>
      <c r="H2243" s="130">
        <v>40.512284424276928</v>
      </c>
      <c r="I2243">
        <v>2.1444999999999999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40">
        <v>0.74002999999999997</v>
      </c>
      <c r="Y2243" s="14">
        <v>89</v>
      </c>
      <c r="Z2243" s="14" t="s">
        <v>17</v>
      </c>
      <c r="AA2243" s="14" t="s">
        <v>17</v>
      </c>
      <c r="AB2243" s="143" t="s">
        <v>17</v>
      </c>
      <c r="AC2243" s="143" t="s">
        <v>17</v>
      </c>
      <c r="AD2243" s="14" t="s">
        <v>17</v>
      </c>
      <c r="AE2243" s="14" t="s">
        <v>17</v>
      </c>
    </row>
    <row r="2244" spans="1:31" ht="15">
      <c r="A2244" t="s">
        <v>109</v>
      </c>
      <c r="B2244" t="s">
        <v>115</v>
      </c>
      <c r="C2244" s="217">
        <v>40457</v>
      </c>
      <c r="D2244" s="217">
        <v>40700</v>
      </c>
      <c r="E2244">
        <v>2011</v>
      </c>
      <c r="F2244">
        <v>4</v>
      </c>
      <c r="G2244">
        <v>13</v>
      </c>
      <c r="H2244" s="130">
        <v>33.242085299838465</v>
      </c>
      <c r="I2244">
        <v>2.7976000000000001</v>
      </c>
      <c r="J2244" s="14" t="s">
        <v>17</v>
      </c>
      <c r="K2244" s="14" t="s">
        <v>17</v>
      </c>
      <c r="L2244" s="14" t="s">
        <v>17</v>
      </c>
      <c r="M2244" s="14" t="s">
        <v>17</v>
      </c>
      <c r="N2244" s="14" t="s">
        <v>17</v>
      </c>
      <c r="O2244" s="14" t="s">
        <v>17</v>
      </c>
      <c r="P2244" s="14" t="s">
        <v>17</v>
      </c>
      <c r="Q2244" s="14" t="s">
        <v>17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4" t="s">
        <v>17</v>
      </c>
      <c r="W2244" s="14" t="s">
        <v>17</v>
      </c>
      <c r="X2244" s="140">
        <v>0.79464500000000005</v>
      </c>
      <c r="Y2244" s="14">
        <v>89</v>
      </c>
      <c r="Z2244" s="14" t="s">
        <v>17</v>
      </c>
      <c r="AA2244" s="14" t="s">
        <v>17</v>
      </c>
      <c r="AB2244" s="143" t="s">
        <v>17</v>
      </c>
      <c r="AC2244" s="143" t="s">
        <v>17</v>
      </c>
      <c r="AD2244" s="14" t="s">
        <v>17</v>
      </c>
      <c r="AE2244" s="14" t="s">
        <v>300</v>
      </c>
    </row>
    <row r="2245" spans="1:31" ht="15">
      <c r="A2245" t="s">
        <v>109</v>
      </c>
      <c r="B2245" t="s">
        <v>115</v>
      </c>
      <c r="C2245" s="217">
        <v>40457</v>
      </c>
      <c r="D2245" s="217">
        <v>40700</v>
      </c>
      <c r="E2245">
        <v>2011</v>
      </c>
      <c r="F2245">
        <v>4</v>
      </c>
      <c r="G2245">
        <v>14</v>
      </c>
      <c r="H2245" s="130">
        <v>46.058375402134622</v>
      </c>
      <c r="I2245">
        <v>2.3416000000000001</v>
      </c>
      <c r="J2245" s="14" t="s">
        <v>17</v>
      </c>
      <c r="K2245" s="14" t="s">
        <v>17</v>
      </c>
      <c r="L2245" s="14" t="s">
        <v>17</v>
      </c>
      <c r="M2245" s="14" t="s">
        <v>17</v>
      </c>
      <c r="N2245" s="14" t="s">
        <v>17</v>
      </c>
      <c r="O2245" s="14" t="s">
        <v>17</v>
      </c>
      <c r="P2245" s="14" t="s">
        <v>17</v>
      </c>
      <c r="Q2245" s="14" t="s">
        <v>17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4" t="s">
        <v>17</v>
      </c>
      <c r="W2245" s="14" t="s">
        <v>17</v>
      </c>
      <c r="X2245" s="140">
        <v>0.75744999999999996</v>
      </c>
      <c r="Y2245" s="14">
        <v>89</v>
      </c>
      <c r="Z2245" s="14" t="s">
        <v>17</v>
      </c>
      <c r="AA2245" s="14" t="s">
        <v>17</v>
      </c>
      <c r="AB2245" s="143" t="s">
        <v>17</v>
      </c>
      <c r="AC2245" s="143" t="s">
        <v>17</v>
      </c>
      <c r="AD2245" s="14" t="s">
        <v>17</v>
      </c>
      <c r="AE2245" s="14" t="s">
        <v>17</v>
      </c>
    </row>
    <row r="2246" spans="1:31" ht="15.75">
      <c r="A2246" t="s">
        <v>109</v>
      </c>
      <c r="B2246" s="129" t="s">
        <v>139</v>
      </c>
      <c r="C2246" s="216">
        <v>40830</v>
      </c>
      <c r="D2246" s="216">
        <v>41051</v>
      </c>
      <c r="E2246">
        <v>2012</v>
      </c>
      <c r="F2246">
        <v>1</v>
      </c>
      <c r="G2246">
        <v>1</v>
      </c>
      <c r="H2246" s="135">
        <v>23.958224769599997</v>
      </c>
      <c r="I2246">
        <v>2.0127999999999999</v>
      </c>
      <c r="J2246" s="14" t="s">
        <v>17</v>
      </c>
      <c r="K2246" s="14" t="s">
        <v>17</v>
      </c>
      <c r="L2246" s="165">
        <v>6.21</v>
      </c>
      <c r="M2246" s="14" t="s">
        <v>17</v>
      </c>
      <c r="N2246" s="165">
        <v>42.716521999999998</v>
      </c>
      <c r="O2246" s="166">
        <v>647.24099999999999</v>
      </c>
      <c r="P2246" s="167">
        <v>7.1840000000000001E-2</v>
      </c>
      <c r="Q2246" s="167">
        <v>0.86299999999999999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75">
        <v>0.43991000000000002</v>
      </c>
      <c r="W2246" s="14">
        <v>82</v>
      </c>
      <c r="X2246" s="139">
        <v>0.38144</v>
      </c>
      <c r="Y2246" s="14">
        <v>90</v>
      </c>
      <c r="Z2246" s="448">
        <v>0.29349999999999998</v>
      </c>
      <c r="AA2246" s="14">
        <v>115</v>
      </c>
      <c r="AB2246" s="143" t="s">
        <v>17</v>
      </c>
      <c r="AC2246" s="143" t="s">
        <v>17</v>
      </c>
      <c r="AD2246" s="139">
        <v>0.42896499999999999</v>
      </c>
      <c r="AE2246" s="14">
        <v>138</v>
      </c>
    </row>
    <row r="2247" spans="1:31" ht="15.75">
      <c r="A2247" t="s">
        <v>109</v>
      </c>
      <c r="B2247" s="129" t="s">
        <v>139</v>
      </c>
      <c r="C2247" s="216">
        <v>40830</v>
      </c>
      <c r="D2247" s="216">
        <v>41051</v>
      </c>
      <c r="E2247">
        <v>2012</v>
      </c>
      <c r="F2247">
        <v>1</v>
      </c>
      <c r="G2247">
        <v>2</v>
      </c>
      <c r="H2247" s="135">
        <v>18.545333760778846</v>
      </c>
      <c r="I2247">
        <v>1.9462999999999999</v>
      </c>
      <c r="J2247" s="14" t="s">
        <v>17</v>
      </c>
      <c r="K2247" s="14" t="s">
        <v>17</v>
      </c>
      <c r="L2247" s="165">
        <v>6.6050000000000004</v>
      </c>
      <c r="M2247" s="14" t="s">
        <v>17</v>
      </c>
      <c r="N2247" s="165">
        <v>45.261218</v>
      </c>
      <c r="O2247" s="166">
        <v>750.55</v>
      </c>
      <c r="P2247" s="167">
        <v>8.8620000000000004E-2</v>
      </c>
      <c r="Q2247" s="167">
        <v>0.8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75">
        <v>0.534335</v>
      </c>
      <c r="W2247" s="14">
        <v>82</v>
      </c>
      <c r="X2247" s="139">
        <v>0.28190000000000004</v>
      </c>
      <c r="Y2247" s="14">
        <v>90</v>
      </c>
      <c r="Z2247" s="448">
        <v>0.22675000000000001</v>
      </c>
      <c r="AA2247" s="14">
        <v>115</v>
      </c>
      <c r="AB2247" s="143" t="s">
        <v>17</v>
      </c>
      <c r="AC2247" s="143" t="s">
        <v>17</v>
      </c>
      <c r="AD2247" s="139">
        <v>0.33253500000000003</v>
      </c>
      <c r="AE2247" s="14">
        <v>138</v>
      </c>
    </row>
    <row r="2248" spans="1:31" ht="15.75">
      <c r="A2248" t="s">
        <v>109</v>
      </c>
      <c r="B2248" s="129" t="s">
        <v>139</v>
      </c>
      <c r="C2248" s="216">
        <v>40830</v>
      </c>
      <c r="D2248" s="216">
        <v>41051</v>
      </c>
      <c r="E2248">
        <v>2012</v>
      </c>
      <c r="F2248">
        <v>1</v>
      </c>
      <c r="G2248">
        <v>3</v>
      </c>
      <c r="H2248" s="135">
        <v>37.446629299199998</v>
      </c>
      <c r="I2248">
        <v>1.8887</v>
      </c>
      <c r="J2248" s="14" t="s">
        <v>17</v>
      </c>
      <c r="K2248" s="14" t="s">
        <v>17</v>
      </c>
      <c r="L2248" s="165">
        <v>6.01</v>
      </c>
      <c r="M2248" s="14" t="s">
        <v>17</v>
      </c>
      <c r="N2248" s="165">
        <v>89.419177999999988</v>
      </c>
      <c r="O2248" s="166">
        <v>785.99699999999996</v>
      </c>
      <c r="P2248" s="167">
        <v>6.8900000000000003E-2</v>
      </c>
      <c r="Q2248" s="167">
        <v>0.86699999999999999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75">
        <v>0.41949999999999998</v>
      </c>
      <c r="W2248" s="14">
        <v>82</v>
      </c>
      <c r="X2248" s="139">
        <v>0.40717499999999995</v>
      </c>
      <c r="Y2248" s="14">
        <v>90</v>
      </c>
      <c r="Z2248" s="448">
        <v>0.34390500000000002</v>
      </c>
      <c r="AA2248" s="14">
        <v>115</v>
      </c>
      <c r="AB2248" s="143" t="s">
        <v>17</v>
      </c>
      <c r="AC2248" s="143" t="s">
        <v>17</v>
      </c>
      <c r="AD2248" s="139">
        <v>0.47672999999999999</v>
      </c>
      <c r="AE2248" s="14">
        <v>138</v>
      </c>
    </row>
    <row r="2249" spans="1:31" ht="15.75">
      <c r="A2249" t="s">
        <v>109</v>
      </c>
      <c r="B2249" s="129" t="s">
        <v>139</v>
      </c>
      <c r="C2249" s="216">
        <v>40830</v>
      </c>
      <c r="D2249" s="216">
        <v>41051</v>
      </c>
      <c r="E2249">
        <v>2012</v>
      </c>
      <c r="F2249">
        <v>1</v>
      </c>
      <c r="G2249">
        <v>4</v>
      </c>
      <c r="H2249" s="135">
        <v>43.08296167356923</v>
      </c>
      <c r="I2249">
        <v>1.72</v>
      </c>
      <c r="J2249" s="14" t="s">
        <v>17</v>
      </c>
      <c r="K2249" s="14" t="s">
        <v>17</v>
      </c>
      <c r="L2249" s="165">
        <v>6.17</v>
      </c>
      <c r="M2249" s="14" t="s">
        <v>17</v>
      </c>
      <c r="N2249" s="165">
        <v>58.533553999999988</v>
      </c>
      <c r="O2249" s="166">
        <v>749.63400000000001</v>
      </c>
      <c r="P2249" s="167">
        <v>8.2890000000000005E-2</v>
      </c>
      <c r="Q2249" s="167">
        <v>0.86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75">
        <v>0.41424499999999997</v>
      </c>
      <c r="W2249" s="14">
        <v>82</v>
      </c>
      <c r="X2249" s="139">
        <v>0.50058500000000006</v>
      </c>
      <c r="Y2249" s="14">
        <v>90</v>
      </c>
      <c r="Z2249" s="448">
        <v>0.41164500000000004</v>
      </c>
      <c r="AA2249" s="14">
        <v>115</v>
      </c>
      <c r="AB2249" s="143" t="s">
        <v>17</v>
      </c>
      <c r="AC2249" s="143" t="s">
        <v>17</v>
      </c>
      <c r="AD2249" s="139">
        <v>0.5213000000000001</v>
      </c>
      <c r="AE2249" s="14">
        <v>138</v>
      </c>
    </row>
    <row r="2250" spans="1:31" ht="15.75">
      <c r="A2250" t="s">
        <v>109</v>
      </c>
      <c r="B2250" s="129" t="s">
        <v>139</v>
      </c>
      <c r="C2250" s="216">
        <v>40830</v>
      </c>
      <c r="D2250" s="216">
        <v>41051</v>
      </c>
      <c r="E2250">
        <v>2012</v>
      </c>
      <c r="F2250">
        <v>1</v>
      </c>
      <c r="G2250">
        <v>5</v>
      </c>
      <c r="H2250" s="135">
        <v>54.32236234558269</v>
      </c>
      <c r="I2250">
        <v>1.9118999999999999</v>
      </c>
      <c r="J2250" s="14" t="s">
        <v>17</v>
      </c>
      <c r="K2250" s="14" t="s">
        <v>17</v>
      </c>
      <c r="L2250" s="165">
        <v>5.5649999999999995</v>
      </c>
      <c r="M2250" s="14" t="s">
        <v>17</v>
      </c>
      <c r="N2250" s="165">
        <v>75.099026000000009</v>
      </c>
      <c r="O2250" s="166">
        <v>848.25199999999995</v>
      </c>
      <c r="P2250" s="167">
        <v>8.1030000000000005E-2</v>
      </c>
      <c r="Q2250" s="167">
        <v>0.92900000000000005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75">
        <v>0.63143000000000005</v>
      </c>
      <c r="W2250" s="14">
        <v>82</v>
      </c>
      <c r="X2250" s="139">
        <v>0.54360999999999993</v>
      </c>
      <c r="Y2250" s="14">
        <v>90</v>
      </c>
      <c r="Z2250" s="448">
        <v>0.61475999999999997</v>
      </c>
      <c r="AA2250" s="14">
        <v>115</v>
      </c>
      <c r="AB2250" s="143" t="s">
        <v>17</v>
      </c>
      <c r="AC2250" s="143" t="s">
        <v>17</v>
      </c>
      <c r="AD2250" s="139">
        <v>0.61220999999999992</v>
      </c>
      <c r="AE2250" s="14">
        <v>138</v>
      </c>
    </row>
    <row r="2251" spans="1:31" ht="15.75">
      <c r="A2251" t="s">
        <v>109</v>
      </c>
      <c r="B2251" s="129" t="s">
        <v>139</v>
      </c>
      <c r="C2251" s="216">
        <v>40830</v>
      </c>
      <c r="D2251" s="216">
        <v>41051</v>
      </c>
      <c r="E2251">
        <v>2012</v>
      </c>
      <c r="F2251">
        <v>1</v>
      </c>
      <c r="G2251">
        <v>6</v>
      </c>
      <c r="H2251" s="135">
        <v>57.853465614069229</v>
      </c>
      <c r="I2251">
        <v>1.9045000000000001</v>
      </c>
      <c r="J2251" s="14" t="s">
        <v>17</v>
      </c>
      <c r="K2251" s="14" t="s">
        <v>17</v>
      </c>
      <c r="L2251" s="165">
        <v>6.0949999999999998</v>
      </c>
      <c r="M2251" s="14" t="s">
        <v>17</v>
      </c>
      <c r="N2251" s="165">
        <v>32.986802000000004</v>
      </c>
      <c r="O2251" s="166">
        <v>653.09100000000001</v>
      </c>
      <c r="P2251" s="167">
        <v>8.2680000000000003E-2</v>
      </c>
      <c r="Q2251" s="167">
        <v>0.92400000000000004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75">
        <v>0.60224999999999995</v>
      </c>
      <c r="W2251" s="14">
        <v>82</v>
      </c>
      <c r="X2251" s="139">
        <v>0.51564500000000002</v>
      </c>
      <c r="Y2251" s="14">
        <v>90</v>
      </c>
      <c r="Z2251" s="448">
        <v>0.65149499999999994</v>
      </c>
      <c r="AA2251" s="14">
        <v>115</v>
      </c>
      <c r="AB2251" s="143" t="s">
        <v>17</v>
      </c>
      <c r="AC2251" s="143" t="s">
        <v>17</v>
      </c>
      <c r="AD2251" s="139">
        <v>0.65359</v>
      </c>
      <c r="AE2251" s="14">
        <v>138</v>
      </c>
    </row>
    <row r="2252" spans="1:31" ht="15.75">
      <c r="A2252" t="s">
        <v>109</v>
      </c>
      <c r="B2252" s="129" t="s">
        <v>139</v>
      </c>
      <c r="C2252" s="216">
        <v>40830</v>
      </c>
      <c r="D2252" s="216">
        <v>41051</v>
      </c>
      <c r="E2252">
        <v>2012</v>
      </c>
      <c r="F2252">
        <v>1</v>
      </c>
      <c r="G2252">
        <v>7</v>
      </c>
      <c r="H2252" s="135">
        <v>63.222782377932681</v>
      </c>
      <c r="I2252">
        <v>1.9870000000000001</v>
      </c>
      <c r="J2252" s="14" t="s">
        <v>17</v>
      </c>
      <c r="K2252" s="14" t="s">
        <v>17</v>
      </c>
      <c r="L2252" s="165">
        <v>5.43</v>
      </c>
      <c r="M2252" s="14" t="s">
        <v>17</v>
      </c>
      <c r="N2252" s="165">
        <v>53.893226000000006</v>
      </c>
      <c r="O2252" s="166">
        <v>732.66</v>
      </c>
      <c r="P2252" s="167">
        <v>0.1041</v>
      </c>
      <c r="Q2252" s="167">
        <v>0.90900000000000003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75">
        <v>0.60387999999999997</v>
      </c>
      <c r="W2252" s="14">
        <v>82</v>
      </c>
      <c r="X2252" s="139">
        <v>0.597275</v>
      </c>
      <c r="Y2252" s="14">
        <v>90</v>
      </c>
      <c r="Z2252" s="448">
        <v>0.77134499999999995</v>
      </c>
      <c r="AA2252" s="14">
        <v>115</v>
      </c>
      <c r="AB2252" s="143" t="s">
        <v>17</v>
      </c>
      <c r="AC2252" s="143" t="s">
        <v>17</v>
      </c>
      <c r="AD2252" s="139">
        <v>0.72699000000000003</v>
      </c>
      <c r="AE2252" s="14">
        <v>138</v>
      </c>
    </row>
    <row r="2253" spans="1:31" ht="15.75">
      <c r="A2253" t="s">
        <v>109</v>
      </c>
      <c r="B2253" s="129" t="s">
        <v>139</v>
      </c>
      <c r="C2253" s="216">
        <v>40830</v>
      </c>
      <c r="D2253" s="216">
        <v>41051</v>
      </c>
      <c r="E2253">
        <v>2012</v>
      </c>
      <c r="F2253">
        <v>1</v>
      </c>
      <c r="G2253">
        <v>8</v>
      </c>
      <c r="H2253" s="135">
        <v>50.383580871651915</v>
      </c>
      <c r="I2253">
        <v>2.0194000000000001</v>
      </c>
      <c r="J2253" s="14" t="s">
        <v>17</v>
      </c>
      <c r="K2253" s="14" t="s">
        <v>17</v>
      </c>
      <c r="L2253" s="165">
        <v>5.88</v>
      </c>
      <c r="M2253" s="14" t="s">
        <v>17</v>
      </c>
      <c r="N2253" s="168">
        <v>18.117794</v>
      </c>
      <c r="O2253" s="166">
        <v>750.44399999999996</v>
      </c>
      <c r="P2253" s="167">
        <v>8.2339999999999997E-2</v>
      </c>
      <c r="Q2253" s="167">
        <v>0.876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75">
        <v>0.52310999999999996</v>
      </c>
      <c r="W2253" s="14">
        <v>82</v>
      </c>
      <c r="X2253" s="139">
        <v>0.49373500000000003</v>
      </c>
      <c r="Y2253" s="14">
        <v>90</v>
      </c>
      <c r="Z2253" s="448">
        <v>0.61557499999999998</v>
      </c>
      <c r="AA2253" s="14">
        <v>115</v>
      </c>
      <c r="AB2253" s="143" t="s">
        <v>17</v>
      </c>
      <c r="AC2253" s="143" t="s">
        <v>17</v>
      </c>
      <c r="AD2253" s="139">
        <v>0.68303500000000006</v>
      </c>
      <c r="AE2253" s="14">
        <v>138</v>
      </c>
    </row>
    <row r="2254" spans="1:31" ht="15.75">
      <c r="A2254" t="s">
        <v>109</v>
      </c>
      <c r="B2254" s="129" t="s">
        <v>139</v>
      </c>
      <c r="C2254" s="216">
        <v>40830</v>
      </c>
      <c r="D2254" s="216">
        <v>41051</v>
      </c>
      <c r="E2254">
        <v>2012</v>
      </c>
      <c r="F2254">
        <v>1</v>
      </c>
      <c r="G2254">
        <v>9</v>
      </c>
      <c r="H2254" s="135">
        <v>49.443157843200005</v>
      </c>
      <c r="I2254">
        <v>1.8978999999999999</v>
      </c>
      <c r="J2254" s="14" t="s">
        <v>17</v>
      </c>
      <c r="K2254" s="14" t="s">
        <v>17</v>
      </c>
      <c r="L2254" s="165">
        <v>5.82</v>
      </c>
      <c r="M2254" s="14" t="s">
        <v>17</v>
      </c>
      <c r="N2254" s="168">
        <v>41.069953999999996</v>
      </c>
      <c r="O2254" s="166">
        <v>727.59</v>
      </c>
      <c r="P2254" s="167">
        <v>8.0379999999999993E-2</v>
      </c>
      <c r="Q2254" s="167">
        <v>0.91500000000000004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75">
        <v>0.55271999999999999</v>
      </c>
      <c r="W2254" s="14">
        <v>82</v>
      </c>
      <c r="X2254" s="139">
        <v>0.58462499999999995</v>
      </c>
      <c r="Y2254" s="14">
        <v>90</v>
      </c>
      <c r="Z2254" s="448">
        <v>0.50755499999999998</v>
      </c>
      <c r="AA2254" s="14">
        <v>115</v>
      </c>
      <c r="AB2254" s="143" t="s">
        <v>17</v>
      </c>
      <c r="AC2254" s="143" t="s">
        <v>17</v>
      </c>
      <c r="AD2254" s="139">
        <v>0.58559000000000005</v>
      </c>
      <c r="AE2254" s="14">
        <v>138</v>
      </c>
    </row>
    <row r="2255" spans="1:31" ht="15.75">
      <c r="A2255" t="s">
        <v>109</v>
      </c>
      <c r="B2255" s="129" t="s">
        <v>139</v>
      </c>
      <c r="C2255" s="216">
        <v>40830</v>
      </c>
      <c r="D2255" s="216">
        <v>41051</v>
      </c>
      <c r="E2255">
        <v>2012</v>
      </c>
      <c r="F2255">
        <v>1</v>
      </c>
      <c r="G2255">
        <v>10</v>
      </c>
      <c r="H2255" s="135">
        <v>49.199390822492312</v>
      </c>
      <c r="I2255">
        <v>1.8520000000000001</v>
      </c>
      <c r="J2255" s="14" t="s">
        <v>17</v>
      </c>
      <c r="K2255" s="14" t="s">
        <v>17</v>
      </c>
      <c r="L2255" s="165">
        <v>5.62</v>
      </c>
      <c r="M2255" s="14" t="s">
        <v>17</v>
      </c>
      <c r="N2255" s="168">
        <v>85.876561999999993</v>
      </c>
      <c r="O2255" s="166">
        <v>793.13</v>
      </c>
      <c r="P2255" s="167">
        <v>6.6369999999999998E-2</v>
      </c>
      <c r="Q2255" s="167">
        <v>0.94899999999999995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75">
        <v>0.61684000000000005</v>
      </c>
      <c r="W2255" s="14">
        <v>82</v>
      </c>
      <c r="X2255" s="139">
        <v>0.5728899999999999</v>
      </c>
      <c r="Y2255" s="14">
        <v>90</v>
      </c>
      <c r="Z2255" s="448">
        <v>0.52034999999999998</v>
      </c>
      <c r="AA2255" s="14">
        <v>115</v>
      </c>
      <c r="AB2255" s="143" t="s">
        <v>17</v>
      </c>
      <c r="AC2255" s="143" t="s">
        <v>17</v>
      </c>
      <c r="AD2255" s="139">
        <v>0.60792000000000002</v>
      </c>
      <c r="AE2255" s="14">
        <v>138</v>
      </c>
    </row>
    <row r="2256" spans="1:31" ht="15.75">
      <c r="A2256" t="s">
        <v>109</v>
      </c>
      <c r="B2256" s="129" t="s">
        <v>139</v>
      </c>
      <c r="C2256" s="216">
        <v>40830</v>
      </c>
      <c r="D2256" s="216">
        <v>41051</v>
      </c>
      <c r="E2256">
        <v>2012</v>
      </c>
      <c r="F2256">
        <v>1</v>
      </c>
      <c r="G2256">
        <v>11</v>
      </c>
      <c r="H2256" s="135">
        <v>62.948093549867316</v>
      </c>
      <c r="I2256">
        <v>1.9345000000000001</v>
      </c>
      <c r="J2256" s="14" t="s">
        <v>17</v>
      </c>
      <c r="K2256" s="14" t="s">
        <v>17</v>
      </c>
      <c r="L2256" s="165">
        <v>5.29</v>
      </c>
      <c r="M2256" s="14" t="s">
        <v>17</v>
      </c>
      <c r="N2256" s="168">
        <v>136.62634</v>
      </c>
      <c r="O2256" s="166">
        <v>936.89599999999996</v>
      </c>
      <c r="P2256" s="167">
        <v>0.10457</v>
      </c>
      <c r="Q2256" s="167">
        <v>1.07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75">
        <v>0.564855</v>
      </c>
      <c r="W2256" s="14">
        <v>82</v>
      </c>
      <c r="X2256" s="139">
        <v>0.47093000000000002</v>
      </c>
      <c r="Y2256" s="14">
        <v>90</v>
      </c>
      <c r="Z2256" s="448">
        <v>0.73354999999999992</v>
      </c>
      <c r="AA2256" s="14">
        <v>115</v>
      </c>
      <c r="AB2256" s="143" t="s">
        <v>17</v>
      </c>
      <c r="AC2256" s="143" t="s">
        <v>17</v>
      </c>
      <c r="AD2256" s="139">
        <v>0.68899500000000002</v>
      </c>
      <c r="AE2256" s="14">
        <v>138</v>
      </c>
    </row>
    <row r="2257" spans="1:31" ht="15.75">
      <c r="A2257" t="s">
        <v>109</v>
      </c>
      <c r="B2257" s="129" t="s">
        <v>139</v>
      </c>
      <c r="C2257" s="216">
        <v>40830</v>
      </c>
      <c r="D2257" s="216">
        <v>41051</v>
      </c>
      <c r="E2257">
        <v>2012</v>
      </c>
      <c r="F2257">
        <v>1</v>
      </c>
      <c r="G2257">
        <v>12</v>
      </c>
      <c r="H2257" s="135">
        <v>62.229600947630765</v>
      </c>
      <c r="I2257">
        <v>2.0562999999999998</v>
      </c>
      <c r="J2257" s="14" t="s">
        <v>17</v>
      </c>
      <c r="K2257" s="14" t="s">
        <v>17</v>
      </c>
      <c r="L2257" s="165">
        <v>5.45</v>
      </c>
      <c r="M2257" s="14" t="s">
        <v>17</v>
      </c>
      <c r="N2257" s="168">
        <v>74.999234000000001</v>
      </c>
      <c r="O2257" s="166">
        <v>601.06700000000001</v>
      </c>
      <c r="P2257" s="167">
        <v>7.7450000000000005E-2</v>
      </c>
      <c r="Q2257" s="167">
        <v>1.01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75">
        <v>0.48501</v>
      </c>
      <c r="W2257" s="14">
        <v>82</v>
      </c>
      <c r="X2257" s="139">
        <v>0.48921500000000001</v>
      </c>
      <c r="Y2257" s="14">
        <v>90</v>
      </c>
      <c r="Z2257" s="448">
        <v>0.73419500000000004</v>
      </c>
      <c r="AA2257" s="14">
        <v>115</v>
      </c>
      <c r="AB2257" s="143" t="s">
        <v>17</v>
      </c>
      <c r="AC2257" s="143" t="s">
        <v>17</v>
      </c>
      <c r="AD2257" s="139">
        <v>0.70867000000000002</v>
      </c>
      <c r="AE2257" s="14">
        <v>138</v>
      </c>
    </row>
    <row r="2258" spans="1:31" ht="15.75">
      <c r="A2258" t="s">
        <v>109</v>
      </c>
      <c r="B2258" s="129" t="s">
        <v>139</v>
      </c>
      <c r="C2258" s="216">
        <v>40830</v>
      </c>
      <c r="D2258" s="216">
        <v>41051</v>
      </c>
      <c r="E2258">
        <v>2012</v>
      </c>
      <c r="F2258">
        <v>1</v>
      </c>
      <c r="G2258">
        <v>13</v>
      </c>
      <c r="H2258" s="135">
        <v>61.335117252242298</v>
      </c>
      <c r="I2258">
        <v>1.9452</v>
      </c>
      <c r="J2258" s="14" t="s">
        <v>17</v>
      </c>
      <c r="K2258" s="14" t="s">
        <v>17</v>
      </c>
      <c r="L2258" s="165">
        <v>5.19</v>
      </c>
      <c r="M2258" s="14" t="s">
        <v>17</v>
      </c>
      <c r="N2258" s="168">
        <v>121.05878799999999</v>
      </c>
      <c r="O2258" s="166">
        <v>826.22500000000002</v>
      </c>
      <c r="P2258" s="167">
        <v>8.8239999999999999E-2</v>
      </c>
      <c r="Q2258" s="167">
        <v>0.96599999999999997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75">
        <v>0.64852500000000002</v>
      </c>
      <c r="W2258" s="14">
        <v>82</v>
      </c>
      <c r="X2258" s="139">
        <v>0.74801499999999999</v>
      </c>
      <c r="Y2258" s="14">
        <v>90</v>
      </c>
      <c r="Z2258" s="448">
        <v>0.82135000000000002</v>
      </c>
      <c r="AA2258" s="14">
        <v>115</v>
      </c>
      <c r="AB2258" s="143" t="s">
        <v>17</v>
      </c>
      <c r="AC2258" s="143" t="s">
        <v>17</v>
      </c>
      <c r="AD2258" s="139">
        <v>0.73401499999999997</v>
      </c>
      <c r="AE2258" s="14">
        <v>138</v>
      </c>
    </row>
    <row r="2259" spans="1:31" ht="15.75">
      <c r="A2259" t="s">
        <v>109</v>
      </c>
      <c r="B2259" s="129" t="s">
        <v>139</v>
      </c>
      <c r="C2259" s="216">
        <v>40830</v>
      </c>
      <c r="D2259" s="216">
        <v>41051</v>
      </c>
      <c r="E2259">
        <v>2012</v>
      </c>
      <c r="F2259">
        <v>1</v>
      </c>
      <c r="G2259">
        <v>14</v>
      </c>
      <c r="H2259" s="135">
        <v>52.850858775126923</v>
      </c>
      <c r="I2259">
        <v>1.7052</v>
      </c>
      <c r="J2259" s="14" t="s">
        <v>17</v>
      </c>
      <c r="K2259" s="14" t="s">
        <v>17</v>
      </c>
      <c r="L2259" s="165">
        <v>5.91</v>
      </c>
      <c r="M2259" s="14" t="s">
        <v>17</v>
      </c>
      <c r="N2259" s="168">
        <v>38.974322000000008</v>
      </c>
      <c r="O2259" s="166">
        <v>709.33199999999999</v>
      </c>
      <c r="P2259" s="167">
        <v>7.7549999999999994E-2</v>
      </c>
      <c r="Q2259" s="167">
        <v>0.91700000000000004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75">
        <v>0.56291999999999998</v>
      </c>
      <c r="W2259" s="14">
        <v>82</v>
      </c>
      <c r="X2259" s="139">
        <v>0.54962500000000003</v>
      </c>
      <c r="Y2259" s="14">
        <v>90</v>
      </c>
      <c r="Z2259" s="448">
        <v>0.57287500000000002</v>
      </c>
      <c r="AA2259" s="14">
        <v>115</v>
      </c>
      <c r="AB2259" s="143" t="s">
        <v>17</v>
      </c>
      <c r="AC2259" s="143" t="s">
        <v>17</v>
      </c>
      <c r="AD2259" s="139">
        <v>0.59806000000000004</v>
      </c>
      <c r="AE2259" s="14">
        <v>138</v>
      </c>
    </row>
    <row r="2260" spans="1:31" ht="15.75">
      <c r="A2260" t="s">
        <v>109</v>
      </c>
      <c r="B2260" s="129" t="s">
        <v>139</v>
      </c>
      <c r="C2260" s="216">
        <v>40830</v>
      </c>
      <c r="D2260" s="216">
        <v>41051</v>
      </c>
      <c r="E2260">
        <v>2012</v>
      </c>
      <c r="F2260">
        <v>2</v>
      </c>
      <c r="G2260">
        <v>1</v>
      </c>
      <c r="H2260" s="135">
        <v>22.93991247373269</v>
      </c>
      <c r="I2260">
        <v>1.8323</v>
      </c>
      <c r="J2260" s="14" t="s">
        <v>17</v>
      </c>
      <c r="K2260" s="14" t="s">
        <v>17</v>
      </c>
      <c r="L2260" s="165">
        <v>6.22</v>
      </c>
      <c r="M2260" s="14" t="s">
        <v>17</v>
      </c>
      <c r="N2260" s="168">
        <v>47.356850000000001</v>
      </c>
      <c r="O2260" s="166">
        <v>636.78</v>
      </c>
      <c r="P2260" s="167">
        <v>7.4271999999999991E-2</v>
      </c>
      <c r="Q2260" s="167">
        <v>0.85820000000000007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75">
        <v>0.44347999999999999</v>
      </c>
      <c r="W2260" s="14">
        <v>82</v>
      </c>
      <c r="X2260" s="139">
        <v>0.39513500000000001</v>
      </c>
      <c r="Y2260" s="14">
        <v>90</v>
      </c>
      <c r="Z2260" s="448">
        <v>0.26770000000000005</v>
      </c>
      <c r="AA2260" s="14">
        <v>115</v>
      </c>
      <c r="AB2260" s="143" t="s">
        <v>17</v>
      </c>
      <c r="AC2260" s="143" t="s">
        <v>17</v>
      </c>
      <c r="AD2260" s="139">
        <v>0.39498500000000003</v>
      </c>
      <c r="AE2260" s="14">
        <v>138</v>
      </c>
    </row>
    <row r="2261" spans="1:31" ht="15.75">
      <c r="A2261" t="s">
        <v>109</v>
      </c>
      <c r="B2261" s="129" t="s">
        <v>139</v>
      </c>
      <c r="C2261" s="216">
        <v>40830</v>
      </c>
      <c r="D2261" s="216">
        <v>41051</v>
      </c>
      <c r="E2261">
        <v>2012</v>
      </c>
      <c r="F2261">
        <v>2</v>
      </c>
      <c r="G2261">
        <v>2</v>
      </c>
      <c r="H2261" s="135">
        <v>28.508737509830773</v>
      </c>
      <c r="I2261">
        <v>1.8625</v>
      </c>
      <c r="J2261" s="14" t="s">
        <v>17</v>
      </c>
      <c r="K2261" s="14" t="s">
        <v>17</v>
      </c>
      <c r="L2261" s="165">
        <v>6.29</v>
      </c>
      <c r="M2261" s="14" t="s">
        <v>17</v>
      </c>
      <c r="N2261" s="168">
        <v>107.18770000000001</v>
      </c>
      <c r="O2261" s="166">
        <v>840.24199999999996</v>
      </c>
      <c r="P2261" s="167">
        <v>7.596E-2</v>
      </c>
      <c r="Q2261" s="167">
        <v>0.879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75">
        <v>0.46546999999999999</v>
      </c>
      <c r="W2261" s="14">
        <v>82</v>
      </c>
      <c r="X2261" s="139">
        <v>0.342775</v>
      </c>
      <c r="Y2261" s="14">
        <v>90</v>
      </c>
      <c r="Z2261" s="448">
        <v>0.29760999999999999</v>
      </c>
      <c r="AA2261" s="14">
        <v>115</v>
      </c>
      <c r="AB2261" s="143" t="s">
        <v>17</v>
      </c>
      <c r="AC2261" s="143" t="s">
        <v>17</v>
      </c>
      <c r="AD2261" s="139">
        <v>0.45893499999999998</v>
      </c>
      <c r="AE2261" s="14">
        <v>138</v>
      </c>
    </row>
    <row r="2262" spans="1:31" ht="15.75">
      <c r="A2262" t="s">
        <v>109</v>
      </c>
      <c r="B2262" s="129" t="s">
        <v>139</v>
      </c>
      <c r="C2262" s="216">
        <v>40830</v>
      </c>
      <c r="D2262" s="216">
        <v>41051</v>
      </c>
      <c r="E2262">
        <v>2012</v>
      </c>
      <c r="F2262">
        <v>2</v>
      </c>
      <c r="G2262">
        <v>3</v>
      </c>
      <c r="H2262" s="135">
        <v>31.357424802634611</v>
      </c>
      <c r="I2262">
        <v>1.8488</v>
      </c>
      <c r="J2262" s="14" t="s">
        <v>17</v>
      </c>
      <c r="K2262" s="14" t="s">
        <v>17</v>
      </c>
      <c r="L2262" s="165">
        <v>6.31</v>
      </c>
      <c r="M2262" s="14" t="s">
        <v>17</v>
      </c>
      <c r="N2262" s="168">
        <v>69.510674000000009</v>
      </c>
      <c r="O2262" s="166">
        <v>834.06799999999998</v>
      </c>
      <c r="P2262" s="167">
        <v>7.6950000000000005E-2</v>
      </c>
      <c r="Q2262" s="167">
        <v>0.90900000000000003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75">
        <v>0.40200000000000002</v>
      </c>
      <c r="W2262" s="14">
        <v>82</v>
      </c>
      <c r="X2262" s="139">
        <v>0.44292000000000004</v>
      </c>
      <c r="Y2262" s="14">
        <v>90</v>
      </c>
      <c r="Z2262" s="448">
        <v>0.31295499999999998</v>
      </c>
      <c r="AA2262" s="14">
        <v>115</v>
      </c>
      <c r="AB2262" s="143" t="s">
        <v>17</v>
      </c>
      <c r="AC2262" s="143" t="s">
        <v>17</v>
      </c>
      <c r="AD2262" s="139">
        <v>0.48011500000000001</v>
      </c>
      <c r="AE2262" s="14">
        <v>138</v>
      </c>
    </row>
    <row r="2263" spans="1:31" ht="15.75">
      <c r="A2263" t="s">
        <v>109</v>
      </c>
      <c r="B2263" s="129" t="s">
        <v>139</v>
      </c>
      <c r="C2263" s="216">
        <v>40830</v>
      </c>
      <c r="D2263" s="216">
        <v>41051</v>
      </c>
      <c r="E2263">
        <v>2012</v>
      </c>
      <c r="F2263">
        <v>2</v>
      </c>
      <c r="G2263">
        <v>4</v>
      </c>
      <c r="H2263" s="135">
        <v>49.264877225976932</v>
      </c>
      <c r="I2263">
        <v>1.885</v>
      </c>
      <c r="J2263" s="14" t="s">
        <v>17</v>
      </c>
      <c r="K2263" s="14" t="s">
        <v>17</v>
      </c>
      <c r="L2263" s="165">
        <v>5.91</v>
      </c>
      <c r="M2263" s="14" t="s">
        <v>17</v>
      </c>
      <c r="N2263" s="168">
        <v>72.903602000000006</v>
      </c>
      <c r="O2263" s="166">
        <v>788.35</v>
      </c>
      <c r="P2263" s="169">
        <v>7.9979999999999996E-2</v>
      </c>
      <c r="Q2263" s="169">
        <v>0.878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75">
        <v>0.43427500000000002</v>
      </c>
      <c r="W2263" s="14">
        <v>82</v>
      </c>
      <c r="X2263" s="139">
        <v>0.49944499999999997</v>
      </c>
      <c r="Y2263" s="14">
        <v>90</v>
      </c>
      <c r="Z2263" s="448">
        <v>0.47224500000000003</v>
      </c>
      <c r="AA2263" s="14">
        <v>115</v>
      </c>
      <c r="AB2263" s="143" t="s">
        <v>17</v>
      </c>
      <c r="AC2263" s="143" t="s">
        <v>17</v>
      </c>
      <c r="AD2263" s="139">
        <v>0.56432499999999997</v>
      </c>
      <c r="AE2263" s="14">
        <v>138</v>
      </c>
    </row>
    <row r="2264" spans="1:31" ht="15.75">
      <c r="A2264" t="s">
        <v>109</v>
      </c>
      <c r="B2264" s="129" t="s">
        <v>139</v>
      </c>
      <c r="C2264" s="216">
        <v>40830</v>
      </c>
      <c r="D2264" s="216">
        <v>41051</v>
      </c>
      <c r="E2264">
        <v>2012</v>
      </c>
      <c r="F2264">
        <v>2</v>
      </c>
      <c r="G2264">
        <v>5</v>
      </c>
      <c r="H2264" s="135">
        <v>57.011243916634612</v>
      </c>
      <c r="I2264">
        <v>1.8559000000000001</v>
      </c>
      <c r="J2264" s="14" t="s">
        <v>17</v>
      </c>
      <c r="K2264" s="14" t="s">
        <v>17</v>
      </c>
      <c r="L2264" s="165">
        <v>5.97</v>
      </c>
      <c r="M2264" s="14" t="s">
        <v>17</v>
      </c>
      <c r="N2264" s="168">
        <v>56.537713999999994</v>
      </c>
      <c r="O2264" s="166">
        <v>776.17499999999995</v>
      </c>
      <c r="P2264" s="169">
        <v>7.732E-2</v>
      </c>
      <c r="Q2264" s="169">
        <v>0.92800000000000005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75">
        <v>0.63653000000000004</v>
      </c>
      <c r="W2264" s="14">
        <v>82</v>
      </c>
      <c r="X2264" s="139">
        <v>0.62990000000000002</v>
      </c>
      <c r="Y2264" s="14">
        <v>90</v>
      </c>
      <c r="Z2264" s="448">
        <v>0.61968999999999996</v>
      </c>
      <c r="AA2264" s="14">
        <v>115</v>
      </c>
      <c r="AB2264" s="143" t="s">
        <v>17</v>
      </c>
      <c r="AC2264" s="143" t="s">
        <v>17</v>
      </c>
      <c r="AD2264" s="139">
        <v>0.63329499999999994</v>
      </c>
      <c r="AE2264" s="14">
        <v>138</v>
      </c>
    </row>
    <row r="2265" spans="1:31" ht="15.75">
      <c r="A2265" t="s">
        <v>109</v>
      </c>
      <c r="B2265" s="129" t="s">
        <v>139</v>
      </c>
      <c r="C2265" s="216">
        <v>40830</v>
      </c>
      <c r="D2265" s="216">
        <v>41051</v>
      </c>
      <c r="E2265">
        <v>2012</v>
      </c>
      <c r="F2265">
        <v>2</v>
      </c>
      <c r="G2265">
        <v>6</v>
      </c>
      <c r="H2265" s="135">
        <v>60.809099630399999</v>
      </c>
      <c r="I2265">
        <v>2.1259000000000001</v>
      </c>
      <c r="J2265" s="14" t="s">
        <v>17</v>
      </c>
      <c r="K2265" s="14" t="s">
        <v>17</v>
      </c>
      <c r="L2265" s="165">
        <v>5.18</v>
      </c>
      <c r="M2265" s="14" t="s">
        <v>17</v>
      </c>
      <c r="N2265" s="168">
        <v>75.597985999999992</v>
      </c>
      <c r="O2265" s="166">
        <v>932.64599999999996</v>
      </c>
      <c r="P2265" s="169">
        <v>7.8850000000000003E-2</v>
      </c>
      <c r="Q2265" s="169">
        <v>0.94199999999999995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75">
        <v>0.72613000000000005</v>
      </c>
      <c r="W2265" s="14">
        <v>82</v>
      </c>
      <c r="X2265" s="139">
        <v>0.63580499999999995</v>
      </c>
      <c r="Y2265" s="14">
        <v>90</v>
      </c>
      <c r="Z2265" s="448">
        <v>0.74704499999999996</v>
      </c>
      <c r="AA2265" s="14">
        <v>115</v>
      </c>
      <c r="AB2265" s="143" t="s">
        <v>17</v>
      </c>
      <c r="AC2265" s="143" t="s">
        <v>17</v>
      </c>
      <c r="AD2265" s="139">
        <v>0.72856499999999991</v>
      </c>
      <c r="AE2265" s="14">
        <v>138</v>
      </c>
    </row>
    <row r="2266" spans="1:31" ht="15.75">
      <c r="A2266" t="s">
        <v>109</v>
      </c>
      <c r="B2266" s="129" t="s">
        <v>139</v>
      </c>
      <c r="C2266" s="216">
        <v>40830</v>
      </c>
      <c r="D2266" s="216">
        <v>41051</v>
      </c>
      <c r="E2266">
        <v>2012</v>
      </c>
      <c r="F2266">
        <v>2</v>
      </c>
      <c r="G2266">
        <v>7</v>
      </c>
      <c r="H2266" s="135">
        <v>56.564174145599999</v>
      </c>
      <c r="I2266">
        <v>2.2103000000000002</v>
      </c>
      <c r="J2266" s="14" t="s">
        <v>17</v>
      </c>
      <c r="K2266" s="14" t="s">
        <v>17</v>
      </c>
      <c r="L2266" s="165">
        <v>4.9400000000000004</v>
      </c>
      <c r="M2266" s="14" t="s">
        <v>17</v>
      </c>
      <c r="N2266" s="168">
        <v>104.29373200000002</v>
      </c>
      <c r="O2266" s="166">
        <v>927.774</v>
      </c>
      <c r="P2266" s="169">
        <v>9.6439999999999998E-2</v>
      </c>
      <c r="Q2266" s="169">
        <v>1.03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75">
        <v>0.69937499999999997</v>
      </c>
      <c r="W2266" s="14">
        <v>82</v>
      </c>
      <c r="X2266" s="139">
        <v>0.75087999999999999</v>
      </c>
      <c r="Y2266" s="14">
        <v>90</v>
      </c>
      <c r="Z2266" s="448">
        <v>0.865985</v>
      </c>
      <c r="AA2266" s="14">
        <v>115</v>
      </c>
      <c r="AB2266" s="143" t="s">
        <v>17</v>
      </c>
      <c r="AC2266" s="143" t="s">
        <v>17</v>
      </c>
      <c r="AD2266" s="139">
        <v>0.78395999999999999</v>
      </c>
      <c r="AE2266" s="14">
        <v>138</v>
      </c>
    </row>
    <row r="2267" spans="1:31" ht="15.75">
      <c r="A2267" t="s">
        <v>109</v>
      </c>
      <c r="B2267" s="129" t="s">
        <v>139</v>
      </c>
      <c r="C2267" s="216">
        <v>40830</v>
      </c>
      <c r="D2267" s="216">
        <v>41051</v>
      </c>
      <c r="E2267">
        <v>2012</v>
      </c>
      <c r="F2267">
        <v>2</v>
      </c>
      <c r="G2267">
        <v>8</v>
      </c>
      <c r="H2267" s="135">
        <v>53.387223536751925</v>
      </c>
      <c r="I2267">
        <v>1.8555999999999999</v>
      </c>
      <c r="J2267" s="14" t="s">
        <v>17</v>
      </c>
      <c r="K2267" s="14" t="s">
        <v>17</v>
      </c>
      <c r="L2267" s="165">
        <v>6.085</v>
      </c>
      <c r="M2267" s="14" t="s">
        <v>17</v>
      </c>
      <c r="N2267" s="168">
        <v>12.579338</v>
      </c>
      <c r="O2267" s="166">
        <v>767.221</v>
      </c>
      <c r="P2267" s="169">
        <v>6.5740000000000007E-2</v>
      </c>
      <c r="Q2267" s="169">
        <v>0.86599999999999999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75">
        <v>0.60029500000000002</v>
      </c>
      <c r="W2267" s="14">
        <v>82</v>
      </c>
      <c r="X2267" s="139">
        <v>0.52961499999999995</v>
      </c>
      <c r="Y2267" s="14">
        <v>90</v>
      </c>
      <c r="Z2267" s="448">
        <v>0.56795499999999999</v>
      </c>
      <c r="AA2267" s="14">
        <v>115</v>
      </c>
      <c r="AB2267" s="143" t="s">
        <v>17</v>
      </c>
      <c r="AC2267" s="143" t="s">
        <v>17</v>
      </c>
      <c r="AD2267" s="139">
        <v>0.63987499999999997</v>
      </c>
      <c r="AE2267" s="14">
        <v>138</v>
      </c>
    </row>
    <row r="2268" spans="1:31" ht="15.75">
      <c r="A2268" t="s">
        <v>109</v>
      </c>
      <c r="B2268" s="129" t="s">
        <v>139</v>
      </c>
      <c r="C2268" s="216">
        <v>40830</v>
      </c>
      <c r="D2268" s="216">
        <v>41051</v>
      </c>
      <c r="E2268">
        <v>2012</v>
      </c>
      <c r="F2268">
        <v>2</v>
      </c>
      <c r="G2268">
        <v>9</v>
      </c>
      <c r="H2268" s="135">
        <v>55.710594576069234</v>
      </c>
      <c r="I2268">
        <v>1.8847</v>
      </c>
      <c r="J2268" s="14" t="s">
        <v>17</v>
      </c>
      <c r="K2268" s="14" t="s">
        <v>17</v>
      </c>
      <c r="L2268" s="165">
        <v>5.4050000000000002</v>
      </c>
      <c r="M2268" s="14" t="s">
        <v>17</v>
      </c>
      <c r="N2268" s="168">
        <v>49.751858000000013</v>
      </c>
      <c r="O2268" s="166">
        <v>850.81200000000001</v>
      </c>
      <c r="P2268" s="169">
        <v>7.6310000000000003E-2</v>
      </c>
      <c r="Q2268" s="169">
        <v>0.93200000000000005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75">
        <v>0.61734999999999995</v>
      </c>
      <c r="W2268" s="14">
        <v>82</v>
      </c>
      <c r="X2268" s="139">
        <v>0.6415249999999999</v>
      </c>
      <c r="Y2268" s="14">
        <v>90</v>
      </c>
      <c r="Z2268" s="448">
        <v>0.70520499999999997</v>
      </c>
      <c r="AA2268" s="14">
        <v>115</v>
      </c>
      <c r="AB2268" s="143" t="s">
        <v>17</v>
      </c>
      <c r="AC2268" s="143" t="s">
        <v>17</v>
      </c>
      <c r="AD2268" s="139">
        <v>0.66918</v>
      </c>
      <c r="AE2268" s="14">
        <v>138</v>
      </c>
    </row>
    <row r="2269" spans="1:31" ht="15.75">
      <c r="A2269" t="s">
        <v>109</v>
      </c>
      <c r="B2269" s="129" t="s">
        <v>139</v>
      </c>
      <c r="C2269" s="216">
        <v>40830</v>
      </c>
      <c r="D2269" s="216">
        <v>41051</v>
      </c>
      <c r="E2269">
        <v>2012</v>
      </c>
      <c r="F2269">
        <v>2</v>
      </c>
      <c r="G2269">
        <v>10</v>
      </c>
      <c r="H2269" s="135">
        <v>57.794587329600013</v>
      </c>
      <c r="I2269">
        <v>1.8674999999999999</v>
      </c>
      <c r="J2269" s="14" t="s">
        <v>17</v>
      </c>
      <c r="K2269" s="14" t="s">
        <v>17</v>
      </c>
      <c r="L2269" s="165">
        <v>5.48</v>
      </c>
      <c r="M2269" s="14" t="s">
        <v>17</v>
      </c>
      <c r="N2269" s="168">
        <v>102.49747599999999</v>
      </c>
      <c r="O2269" s="166">
        <v>934.69500000000005</v>
      </c>
      <c r="P2269" s="169">
        <v>6.5949999999999995E-2</v>
      </c>
      <c r="Q2269" s="169">
        <v>0.88500000000000001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75">
        <v>0.65998999999999997</v>
      </c>
      <c r="W2269" s="14">
        <v>82</v>
      </c>
      <c r="X2269" s="139">
        <v>0.53936499999999998</v>
      </c>
      <c r="Y2269" s="14">
        <v>90</v>
      </c>
      <c r="Z2269" s="448">
        <v>0.62492000000000003</v>
      </c>
      <c r="AA2269" s="14">
        <v>115</v>
      </c>
      <c r="AB2269" s="143" t="s">
        <v>17</v>
      </c>
      <c r="AC2269" s="143" t="s">
        <v>17</v>
      </c>
      <c r="AD2269" s="139">
        <v>0.63775000000000004</v>
      </c>
      <c r="AE2269" s="14">
        <v>138</v>
      </c>
    </row>
    <row r="2270" spans="1:31" ht="15.75">
      <c r="A2270" t="s">
        <v>109</v>
      </c>
      <c r="B2270" s="129" t="s">
        <v>139</v>
      </c>
      <c r="C2270" s="216">
        <v>40830</v>
      </c>
      <c r="D2270" s="216">
        <v>41051</v>
      </c>
      <c r="E2270">
        <v>2012</v>
      </c>
      <c r="F2270">
        <v>2</v>
      </c>
      <c r="G2270">
        <v>11</v>
      </c>
      <c r="H2270" s="135">
        <v>57.226048622134613</v>
      </c>
      <c r="I2270">
        <v>1.9048</v>
      </c>
      <c r="J2270" s="14" t="s">
        <v>17</v>
      </c>
      <c r="K2270" s="14" t="s">
        <v>17</v>
      </c>
      <c r="L2270" s="165">
        <v>5.42</v>
      </c>
      <c r="M2270" s="14" t="s">
        <v>17</v>
      </c>
      <c r="N2270" s="168">
        <v>135.02966799999999</v>
      </c>
      <c r="O2270" s="166">
        <v>910.22199999999998</v>
      </c>
      <c r="P2270" s="169">
        <v>7.4340000000000003E-2</v>
      </c>
      <c r="Q2270" s="169">
        <v>1.03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75">
        <v>0.61365000000000003</v>
      </c>
      <c r="W2270" s="14">
        <v>82</v>
      </c>
      <c r="X2270" s="139">
        <v>0.43972999999999995</v>
      </c>
      <c r="Y2270" s="14">
        <v>90</v>
      </c>
      <c r="Z2270" s="448">
        <v>0.63141499999999995</v>
      </c>
      <c r="AA2270" s="14">
        <v>115</v>
      </c>
      <c r="AB2270" s="143" t="s">
        <v>17</v>
      </c>
      <c r="AC2270" s="143" t="s">
        <v>17</v>
      </c>
      <c r="AD2270" s="139">
        <v>0.62030000000000007</v>
      </c>
      <c r="AE2270" s="14">
        <v>138</v>
      </c>
    </row>
    <row r="2271" spans="1:31" ht="15.75">
      <c r="A2271" t="s">
        <v>109</v>
      </c>
      <c r="B2271" s="129" t="s">
        <v>139</v>
      </c>
      <c r="C2271" s="216">
        <v>40830</v>
      </c>
      <c r="D2271" s="216">
        <v>41051</v>
      </c>
      <c r="E2271">
        <v>2012</v>
      </c>
      <c r="F2271">
        <v>2</v>
      </c>
      <c r="G2271">
        <v>12</v>
      </c>
      <c r="H2271" s="135">
        <v>63.180165060311545</v>
      </c>
      <c r="I2271">
        <v>2.0945</v>
      </c>
      <c r="J2271" s="14" t="s">
        <v>17</v>
      </c>
      <c r="K2271" s="14" t="s">
        <v>17</v>
      </c>
      <c r="L2271" s="165">
        <v>5.07</v>
      </c>
      <c r="M2271" s="14" t="s">
        <v>17</v>
      </c>
      <c r="N2271" s="168">
        <v>131.63674000000003</v>
      </c>
      <c r="O2271" s="166">
        <v>716.87199999999996</v>
      </c>
      <c r="P2271" s="169">
        <v>7.2340000000000002E-2</v>
      </c>
      <c r="Q2271" s="169">
        <v>1.03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75">
        <v>0.59073500000000001</v>
      </c>
      <c r="W2271" s="14">
        <v>82</v>
      </c>
      <c r="X2271" s="139">
        <v>0.49573500000000004</v>
      </c>
      <c r="Y2271" s="14">
        <v>90</v>
      </c>
      <c r="Z2271" s="448">
        <v>0.77493499999999993</v>
      </c>
      <c r="AA2271" s="14">
        <v>115</v>
      </c>
      <c r="AB2271" s="143" t="s">
        <v>17</v>
      </c>
      <c r="AC2271" s="143" t="s">
        <v>17</v>
      </c>
      <c r="AD2271" s="139">
        <v>0.72803499999999999</v>
      </c>
      <c r="AE2271" s="14">
        <v>138</v>
      </c>
    </row>
    <row r="2272" spans="1:31" ht="15.75">
      <c r="A2272" t="s">
        <v>109</v>
      </c>
      <c r="B2272" s="129" t="s">
        <v>139</v>
      </c>
      <c r="C2272" s="216">
        <v>40830</v>
      </c>
      <c r="D2272" s="216">
        <v>41051</v>
      </c>
      <c r="E2272">
        <v>2012</v>
      </c>
      <c r="F2272">
        <v>2</v>
      </c>
      <c r="G2272">
        <v>13</v>
      </c>
      <c r="H2272" s="135">
        <v>59.132661667199997</v>
      </c>
      <c r="I2272">
        <v>2.1772</v>
      </c>
      <c r="J2272" s="14" t="s">
        <v>17</v>
      </c>
      <c r="K2272" s="14" t="s">
        <v>17</v>
      </c>
      <c r="L2272" s="165">
        <v>5.18</v>
      </c>
      <c r="M2272" s="14" t="s">
        <v>17</v>
      </c>
      <c r="N2272" s="168">
        <v>118.86336400000002</v>
      </c>
      <c r="O2272" s="166">
        <v>722.71299999999997</v>
      </c>
      <c r="P2272" s="169">
        <v>8.1559999999999994E-2</v>
      </c>
      <c r="Q2272" s="169">
        <v>0.95599999999999996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75">
        <v>0.55112499999999998</v>
      </c>
      <c r="W2272" s="14">
        <v>82</v>
      </c>
      <c r="X2272" s="139">
        <v>0.615595</v>
      </c>
      <c r="Y2272" s="14">
        <v>90</v>
      </c>
      <c r="Z2272" s="448">
        <v>0.85258999999999996</v>
      </c>
      <c r="AA2272" s="14">
        <v>115</v>
      </c>
      <c r="AB2272" s="143" t="s">
        <v>17</v>
      </c>
      <c r="AC2272" s="143" t="s">
        <v>17</v>
      </c>
      <c r="AD2272" s="139">
        <v>0.77459499999999992</v>
      </c>
      <c r="AE2272" s="14">
        <v>138</v>
      </c>
    </row>
    <row r="2273" spans="1:31" ht="15.75">
      <c r="A2273" t="s">
        <v>109</v>
      </c>
      <c r="B2273" s="129" t="s">
        <v>139</v>
      </c>
      <c r="C2273" s="216">
        <v>40830</v>
      </c>
      <c r="D2273" s="216">
        <v>41051</v>
      </c>
      <c r="E2273">
        <v>2012</v>
      </c>
      <c r="F2273">
        <v>2</v>
      </c>
      <c r="G2273">
        <v>14</v>
      </c>
      <c r="H2273" s="135">
        <v>63.149062198326909</v>
      </c>
      <c r="I2273">
        <v>2.0301999999999998</v>
      </c>
      <c r="J2273" s="14" t="s">
        <v>17</v>
      </c>
      <c r="K2273" s="14" t="s">
        <v>17</v>
      </c>
      <c r="L2273" s="165">
        <v>5.21</v>
      </c>
      <c r="M2273" s="14" t="s">
        <v>17</v>
      </c>
      <c r="N2273" s="168">
        <v>33.23628200000001</v>
      </c>
      <c r="O2273" s="166">
        <v>856.12199999999996</v>
      </c>
      <c r="P2273" s="169">
        <v>9.937E-2</v>
      </c>
      <c r="Q2273" s="169">
        <v>1.1100000000000001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75">
        <v>0.62437500000000001</v>
      </c>
      <c r="W2273" s="14">
        <v>82</v>
      </c>
      <c r="X2273" s="139">
        <v>0.55642000000000003</v>
      </c>
      <c r="Y2273" s="14">
        <v>90</v>
      </c>
      <c r="Z2273" s="448">
        <v>0.73765499999999995</v>
      </c>
      <c r="AA2273" s="14">
        <v>115</v>
      </c>
      <c r="AB2273" s="143" t="s">
        <v>17</v>
      </c>
      <c r="AC2273" s="143" t="s">
        <v>17</v>
      </c>
      <c r="AD2273" s="139">
        <v>0.70957500000000007</v>
      </c>
      <c r="AE2273" s="14">
        <v>138</v>
      </c>
    </row>
    <row r="2274" spans="1:31" ht="15.75">
      <c r="A2274" t="s">
        <v>109</v>
      </c>
      <c r="B2274" s="129" t="s">
        <v>139</v>
      </c>
      <c r="C2274" s="216">
        <v>40830</v>
      </c>
      <c r="D2274" s="216">
        <v>41051</v>
      </c>
      <c r="E2274">
        <v>2012</v>
      </c>
      <c r="F2274">
        <v>3</v>
      </c>
      <c r="G2274">
        <v>1</v>
      </c>
      <c r="H2274" s="135">
        <v>27.0188775648</v>
      </c>
      <c r="I2274">
        <v>1.8433999999999999</v>
      </c>
      <c r="J2274" s="14" t="s">
        <v>17</v>
      </c>
      <c r="K2274" s="14" t="s">
        <v>17</v>
      </c>
      <c r="L2274" s="165">
        <v>6.21</v>
      </c>
      <c r="M2274" s="14" t="s">
        <v>17</v>
      </c>
      <c r="N2274" s="168">
        <v>113.67418000000001</v>
      </c>
      <c r="O2274" s="166">
        <v>627.73400000000004</v>
      </c>
      <c r="P2274" s="169">
        <v>5.9470000000000002E-2</v>
      </c>
      <c r="Q2274" s="167">
        <v>0.88300000000000001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75">
        <v>0.49129499999999998</v>
      </c>
      <c r="W2274" s="14">
        <v>82</v>
      </c>
      <c r="X2274" s="139">
        <v>0.35352499999999998</v>
      </c>
      <c r="Y2274" s="14">
        <v>90</v>
      </c>
      <c r="Z2274" s="448">
        <v>0.31101500000000004</v>
      </c>
      <c r="AA2274" s="14">
        <v>115</v>
      </c>
      <c r="AB2274" s="143" t="s">
        <v>17</v>
      </c>
      <c r="AC2274" s="143" t="s">
        <v>17</v>
      </c>
      <c r="AD2274" s="139">
        <v>0.42960500000000001</v>
      </c>
      <c r="AE2274" s="14">
        <v>138</v>
      </c>
    </row>
    <row r="2275" spans="1:31" ht="15.75">
      <c r="A2275" t="s">
        <v>109</v>
      </c>
      <c r="B2275" s="129" t="s">
        <v>139</v>
      </c>
      <c r="C2275" s="216">
        <v>40830</v>
      </c>
      <c r="D2275" s="216">
        <v>41051</v>
      </c>
      <c r="E2275">
        <v>2012</v>
      </c>
      <c r="F2275">
        <v>3</v>
      </c>
      <c r="G2275">
        <v>2</v>
      </c>
      <c r="H2275" s="135">
        <v>28.26653906796923</v>
      </c>
      <c r="I2275">
        <v>1.8937999999999999</v>
      </c>
      <c r="J2275" s="14" t="s">
        <v>17</v>
      </c>
      <c r="K2275" s="14" t="s">
        <v>17</v>
      </c>
      <c r="L2275" s="165">
        <v>5.92</v>
      </c>
      <c r="M2275" s="14" t="s">
        <v>17</v>
      </c>
      <c r="N2275" s="168">
        <v>112.875844</v>
      </c>
      <c r="O2275" s="166">
        <v>1019.26</v>
      </c>
      <c r="P2275" s="169">
        <v>6.8409999999999999E-2</v>
      </c>
      <c r="Q2275" s="167">
        <v>0.96299999999999997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75">
        <v>0.48226999999999998</v>
      </c>
      <c r="W2275" s="14">
        <v>82</v>
      </c>
      <c r="X2275" s="139">
        <v>0.44423000000000001</v>
      </c>
      <c r="Y2275" s="14">
        <v>90</v>
      </c>
      <c r="Z2275" s="448">
        <v>0.31947999999999999</v>
      </c>
      <c r="AA2275" s="14">
        <v>115</v>
      </c>
      <c r="AB2275" s="143" t="s">
        <v>17</v>
      </c>
      <c r="AC2275" s="143" t="s">
        <v>17</v>
      </c>
      <c r="AD2275" s="139">
        <v>0.401895</v>
      </c>
      <c r="AE2275" s="14">
        <v>138</v>
      </c>
    </row>
    <row r="2276" spans="1:31" ht="15.75">
      <c r="A2276" t="s">
        <v>109</v>
      </c>
      <c r="B2276" s="129" t="s">
        <v>139</v>
      </c>
      <c r="C2276" s="216">
        <v>40830</v>
      </c>
      <c r="D2276" s="216">
        <v>41051</v>
      </c>
      <c r="E2276">
        <v>2012</v>
      </c>
      <c r="F2276">
        <v>3</v>
      </c>
      <c r="G2276">
        <v>3</v>
      </c>
      <c r="H2276" s="135">
        <v>39.780837896884606</v>
      </c>
      <c r="I2276">
        <v>1.8627</v>
      </c>
      <c r="J2276" s="14" t="s">
        <v>17</v>
      </c>
      <c r="K2276" s="14" t="s">
        <v>17</v>
      </c>
      <c r="L2276" s="165">
        <v>5.67</v>
      </c>
      <c r="M2276" s="14" t="s">
        <v>17</v>
      </c>
      <c r="N2276" s="168">
        <v>107.28749199999999</v>
      </c>
      <c r="O2276" s="166">
        <v>881.61300000000006</v>
      </c>
      <c r="P2276" s="169">
        <v>6.3979999999999995E-2</v>
      </c>
      <c r="Q2276" s="167">
        <v>0.85699999999999998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75">
        <v>0.48981000000000002</v>
      </c>
      <c r="W2276" s="14">
        <v>82</v>
      </c>
      <c r="X2276" s="139">
        <v>0.40586</v>
      </c>
      <c r="Y2276" s="14">
        <v>90</v>
      </c>
      <c r="Z2276" s="448">
        <v>0.38617000000000001</v>
      </c>
      <c r="AA2276" s="14">
        <v>115</v>
      </c>
      <c r="AB2276" s="143" t="s">
        <v>17</v>
      </c>
      <c r="AC2276" s="143" t="s">
        <v>17</v>
      </c>
      <c r="AD2276" s="139">
        <v>0.47084500000000001</v>
      </c>
      <c r="AE2276" s="14">
        <v>138</v>
      </c>
    </row>
    <row r="2277" spans="1:31" ht="15.75">
      <c r="A2277" t="s">
        <v>109</v>
      </c>
      <c r="B2277" s="129" t="s">
        <v>139</v>
      </c>
      <c r="C2277" s="216">
        <v>40830</v>
      </c>
      <c r="D2277" s="216">
        <v>41051</v>
      </c>
      <c r="E2277">
        <v>2012</v>
      </c>
      <c r="F2277">
        <v>3</v>
      </c>
      <c r="G2277">
        <v>4</v>
      </c>
      <c r="H2277" s="135">
        <v>47.445234858069227</v>
      </c>
      <c r="I2277">
        <v>1.7441</v>
      </c>
      <c r="J2277" s="14" t="s">
        <v>17</v>
      </c>
      <c r="K2277" s="14" t="s">
        <v>17</v>
      </c>
      <c r="L2277" s="165">
        <v>5.5</v>
      </c>
      <c r="M2277" s="14" t="s">
        <v>17</v>
      </c>
      <c r="N2277" s="168">
        <v>92.163458000000006</v>
      </c>
      <c r="O2277" s="166">
        <v>950.38800000000003</v>
      </c>
      <c r="P2277" s="169">
        <v>7.1800000000000003E-2</v>
      </c>
      <c r="Q2277" s="167">
        <v>0.83199999999999996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75">
        <v>0.56178499999999998</v>
      </c>
      <c r="W2277" s="14">
        <v>82</v>
      </c>
      <c r="X2277" s="139">
        <v>0.58247000000000004</v>
      </c>
      <c r="Y2277" s="14">
        <v>90</v>
      </c>
      <c r="Z2277" s="448">
        <v>0.49361499999999997</v>
      </c>
      <c r="AA2277" s="14">
        <v>115</v>
      </c>
      <c r="AB2277" s="143" t="s">
        <v>17</v>
      </c>
      <c r="AC2277" s="143" t="s">
        <v>17</v>
      </c>
      <c r="AD2277" s="139">
        <v>0.57050000000000001</v>
      </c>
      <c r="AE2277" s="14">
        <v>138</v>
      </c>
    </row>
    <row r="2278" spans="1:31" ht="15.75">
      <c r="A2278" t="s">
        <v>109</v>
      </c>
      <c r="B2278" s="129" t="s">
        <v>139</v>
      </c>
      <c r="C2278" s="216">
        <v>40830</v>
      </c>
      <c r="D2278" s="216">
        <v>41051</v>
      </c>
      <c r="E2278">
        <v>2012</v>
      </c>
      <c r="F2278">
        <v>3</v>
      </c>
      <c r="G2278">
        <v>5</v>
      </c>
      <c r="H2278" s="135">
        <v>61.442649005417302</v>
      </c>
      <c r="I2278">
        <v>1.8937999999999999</v>
      </c>
      <c r="J2278" s="14" t="s">
        <v>17</v>
      </c>
      <c r="K2278" s="14" t="s">
        <v>17</v>
      </c>
      <c r="L2278" s="165">
        <v>5.3049999999999997</v>
      </c>
      <c r="M2278" s="14" t="s">
        <v>17</v>
      </c>
      <c r="N2278" s="168">
        <v>119.26253200000002</v>
      </c>
      <c r="O2278" s="166">
        <v>927.505</v>
      </c>
      <c r="P2278" s="169">
        <v>7.6829999999999996E-2</v>
      </c>
      <c r="Q2278" s="167">
        <v>0.97399999999999998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75">
        <v>0.66733500000000001</v>
      </c>
      <c r="W2278" s="14">
        <v>82</v>
      </c>
      <c r="X2278" s="139">
        <v>0.62243000000000004</v>
      </c>
      <c r="Y2278" s="14">
        <v>90</v>
      </c>
      <c r="Z2278" s="448">
        <v>0.62220999999999993</v>
      </c>
      <c r="AA2278" s="14">
        <v>115</v>
      </c>
      <c r="AB2278" s="143" t="s">
        <v>17</v>
      </c>
      <c r="AC2278" s="143" t="s">
        <v>17</v>
      </c>
      <c r="AD2278" s="139">
        <v>0.66391</v>
      </c>
      <c r="AE2278" s="14">
        <v>138</v>
      </c>
    </row>
    <row r="2279" spans="1:31" ht="15.75">
      <c r="A2279" t="s">
        <v>109</v>
      </c>
      <c r="B2279" s="129" t="s">
        <v>139</v>
      </c>
      <c r="C2279" s="216">
        <v>40830</v>
      </c>
      <c r="D2279" s="216">
        <v>41051</v>
      </c>
      <c r="E2279">
        <v>2012</v>
      </c>
      <c r="F2279">
        <v>3</v>
      </c>
      <c r="G2279">
        <v>6</v>
      </c>
      <c r="H2279" s="135">
        <v>62.070273143999991</v>
      </c>
      <c r="I2279">
        <v>1.8328</v>
      </c>
      <c r="J2279" s="14" t="s">
        <v>17</v>
      </c>
      <c r="K2279" s="14" t="s">
        <v>17</v>
      </c>
      <c r="L2279" s="165">
        <v>5.3049999999999997</v>
      </c>
      <c r="M2279" s="14" t="s">
        <v>17</v>
      </c>
      <c r="N2279" s="168">
        <v>55.240417999999998</v>
      </c>
      <c r="O2279" s="166">
        <v>863.89700000000005</v>
      </c>
      <c r="P2279" s="169">
        <v>6.9019999999999998E-2</v>
      </c>
      <c r="Q2279" s="167">
        <v>0.88400000000000001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75">
        <v>0.61112500000000003</v>
      </c>
      <c r="W2279" s="14">
        <v>82</v>
      </c>
      <c r="X2279" s="139">
        <v>0.48975000000000002</v>
      </c>
      <c r="Y2279" s="14">
        <v>90</v>
      </c>
      <c r="Z2279" s="448">
        <v>0.67375999999999991</v>
      </c>
      <c r="AA2279" s="14">
        <v>115</v>
      </c>
      <c r="AB2279" s="143" t="s">
        <v>17</v>
      </c>
      <c r="AC2279" s="143" t="s">
        <v>17</v>
      </c>
      <c r="AD2279" s="139">
        <v>0.69276000000000004</v>
      </c>
      <c r="AE2279" s="14">
        <v>138</v>
      </c>
    </row>
    <row r="2280" spans="1:31" ht="15.75">
      <c r="A2280" t="s">
        <v>109</v>
      </c>
      <c r="B2280" s="129" t="s">
        <v>139</v>
      </c>
      <c r="C2280" s="216">
        <v>40830</v>
      </c>
      <c r="D2280" s="216">
        <v>41051</v>
      </c>
      <c r="E2280">
        <v>2012</v>
      </c>
      <c r="F2280">
        <v>3</v>
      </c>
      <c r="G2280">
        <v>7</v>
      </c>
      <c r="H2280" s="135">
        <v>62.965743661869226</v>
      </c>
      <c r="I2280">
        <v>2.0257999999999998</v>
      </c>
      <c r="J2280" s="14" t="s">
        <v>17</v>
      </c>
      <c r="K2280" s="14" t="s">
        <v>17</v>
      </c>
      <c r="L2280" s="165">
        <v>5.1050000000000004</v>
      </c>
      <c r="M2280" s="14" t="s">
        <v>17</v>
      </c>
      <c r="N2280" s="168">
        <v>81.785089999999997</v>
      </c>
      <c r="O2280" s="166">
        <v>866.51900000000001</v>
      </c>
      <c r="P2280" s="169">
        <v>9.7119999999999998E-2</v>
      </c>
      <c r="Q2280" s="167">
        <v>0.89500000000000002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75">
        <v>0.67842499999999994</v>
      </c>
      <c r="W2280" s="14">
        <v>82</v>
      </c>
      <c r="X2280" s="139">
        <v>0.62204999999999999</v>
      </c>
      <c r="Y2280" s="14">
        <v>90</v>
      </c>
      <c r="Z2280" s="448">
        <v>0.81831500000000001</v>
      </c>
      <c r="AA2280" s="14">
        <v>115</v>
      </c>
      <c r="AB2280" s="143" t="s">
        <v>17</v>
      </c>
      <c r="AC2280" s="143" t="s">
        <v>17</v>
      </c>
      <c r="AD2280" s="139">
        <v>0.72161500000000001</v>
      </c>
      <c r="AE2280" s="14">
        <v>138</v>
      </c>
    </row>
    <row r="2281" spans="1:31" ht="15.75">
      <c r="A2281" t="s">
        <v>109</v>
      </c>
      <c r="B2281" s="129" t="s">
        <v>139</v>
      </c>
      <c r="C2281" s="216">
        <v>40830</v>
      </c>
      <c r="D2281" s="216">
        <v>41051</v>
      </c>
      <c r="E2281">
        <v>2012</v>
      </c>
      <c r="F2281">
        <v>3</v>
      </c>
      <c r="G2281">
        <v>8</v>
      </c>
      <c r="H2281" s="135">
        <v>59.450811643384611</v>
      </c>
      <c r="I2281">
        <v>1.9137</v>
      </c>
      <c r="J2281" s="14" t="s">
        <v>17</v>
      </c>
      <c r="K2281" s="14" t="s">
        <v>17</v>
      </c>
      <c r="L2281" s="165">
        <v>5.35</v>
      </c>
      <c r="M2281" s="14" t="s">
        <v>17</v>
      </c>
      <c r="N2281" s="168">
        <v>78.591746000000001</v>
      </c>
      <c r="O2281" s="166">
        <v>921.88800000000003</v>
      </c>
      <c r="P2281" s="169">
        <v>8.4820000000000007E-2</v>
      </c>
      <c r="Q2281" s="167">
        <v>0.84699999999999998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75">
        <v>0.59477000000000002</v>
      </c>
      <c r="W2281" s="14">
        <v>82</v>
      </c>
      <c r="X2281" s="139">
        <v>0.59854499999999999</v>
      </c>
      <c r="Y2281" s="14">
        <v>90</v>
      </c>
      <c r="Z2281" s="448">
        <v>0.60909499999999994</v>
      </c>
      <c r="AA2281" s="14">
        <v>115</v>
      </c>
      <c r="AB2281" s="143" t="s">
        <v>17</v>
      </c>
      <c r="AC2281" s="143" t="s">
        <v>17</v>
      </c>
      <c r="AD2281" s="139">
        <v>0.64002000000000003</v>
      </c>
      <c r="AE2281" s="14">
        <v>138</v>
      </c>
    </row>
    <row r="2282" spans="1:31" ht="15.75">
      <c r="A2282" t="s">
        <v>109</v>
      </c>
      <c r="B2282" s="129" t="s">
        <v>139</v>
      </c>
      <c r="C2282" s="216">
        <v>40830</v>
      </c>
      <c r="D2282" s="216">
        <v>41051</v>
      </c>
      <c r="E2282">
        <v>2012</v>
      </c>
      <c r="F2282">
        <v>3</v>
      </c>
      <c r="G2282">
        <v>9</v>
      </c>
      <c r="H2282" s="135">
        <v>60.855240124799991</v>
      </c>
      <c r="I2282">
        <v>1.9666999999999999</v>
      </c>
      <c r="J2282" s="14" t="s">
        <v>17</v>
      </c>
      <c r="K2282" s="14" t="s">
        <v>17</v>
      </c>
      <c r="L2282" s="165">
        <v>5.4050000000000002</v>
      </c>
      <c r="M2282" s="14" t="s">
        <v>17</v>
      </c>
      <c r="N2282" s="168">
        <v>63.722737999999993</v>
      </c>
      <c r="O2282" s="166">
        <v>918.33299999999997</v>
      </c>
      <c r="P2282" s="169">
        <v>9.3579999999999997E-2</v>
      </c>
      <c r="Q2282" s="167">
        <v>0.92300000000000004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75">
        <v>0.57279500000000005</v>
      </c>
      <c r="W2282" s="14">
        <v>82</v>
      </c>
      <c r="X2282" s="139">
        <v>0.56248500000000001</v>
      </c>
      <c r="Y2282" s="14">
        <v>90</v>
      </c>
      <c r="Z2282" s="448">
        <v>0.67533500000000002</v>
      </c>
      <c r="AA2282" s="14">
        <v>115</v>
      </c>
      <c r="AB2282" s="143" t="s">
        <v>17</v>
      </c>
      <c r="AC2282" s="143" t="s">
        <v>17</v>
      </c>
      <c r="AD2282" s="139">
        <v>0.64646000000000003</v>
      </c>
      <c r="AE2282" s="14">
        <v>138</v>
      </c>
    </row>
    <row r="2283" spans="1:31" ht="15.75">
      <c r="A2283" t="s">
        <v>109</v>
      </c>
      <c r="B2283" s="129" t="s">
        <v>139</v>
      </c>
      <c r="C2283" s="216">
        <v>40830</v>
      </c>
      <c r="D2283" s="216">
        <v>41051</v>
      </c>
      <c r="E2283">
        <v>2012</v>
      </c>
      <c r="F2283">
        <v>3</v>
      </c>
      <c r="G2283">
        <v>10</v>
      </c>
      <c r="H2283" s="135">
        <v>52.636312870476921</v>
      </c>
      <c r="I2283">
        <v>1.8381000000000001</v>
      </c>
      <c r="J2283" s="14" t="s">
        <v>17</v>
      </c>
      <c r="K2283" s="14" t="s">
        <v>17</v>
      </c>
      <c r="L2283" s="165">
        <v>5.4850000000000003</v>
      </c>
      <c r="M2283" s="14" t="s">
        <v>17</v>
      </c>
      <c r="N2283" s="168">
        <v>152.39347599999999</v>
      </c>
      <c r="O2283" s="166">
        <v>801.04700000000003</v>
      </c>
      <c r="P2283" s="169">
        <v>7.2770000000000001E-2</v>
      </c>
      <c r="Q2283" s="167">
        <v>0.84199999999999997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75">
        <v>0.62763999999999998</v>
      </c>
      <c r="W2283" s="14">
        <v>82</v>
      </c>
      <c r="X2283" s="139">
        <v>0.63890500000000006</v>
      </c>
      <c r="Y2283" s="14">
        <v>90</v>
      </c>
      <c r="Z2283" s="448">
        <v>0.64311499999999999</v>
      </c>
      <c r="AA2283" s="14">
        <v>115</v>
      </c>
      <c r="AB2283" s="143" t="s">
        <v>17</v>
      </c>
      <c r="AC2283" s="143" t="s">
        <v>17</v>
      </c>
      <c r="AD2283" s="139">
        <v>0.62985500000000005</v>
      </c>
      <c r="AE2283" s="14">
        <v>138</v>
      </c>
    </row>
    <row r="2284" spans="1:31" ht="15.75">
      <c r="A2284" t="s">
        <v>109</v>
      </c>
      <c r="B2284" s="129" t="s">
        <v>139</v>
      </c>
      <c r="C2284" s="216">
        <v>40830</v>
      </c>
      <c r="D2284" s="216">
        <v>41051</v>
      </c>
      <c r="E2284">
        <v>2012</v>
      </c>
      <c r="F2284">
        <v>3</v>
      </c>
      <c r="G2284">
        <v>11</v>
      </c>
      <c r="H2284" s="135">
        <v>56.357933248142309</v>
      </c>
      <c r="I2284">
        <v>1.8913</v>
      </c>
      <c r="J2284" s="14" t="s">
        <v>17</v>
      </c>
      <c r="K2284" s="14" t="s">
        <v>17</v>
      </c>
      <c r="L2284" s="165">
        <v>5.18</v>
      </c>
      <c r="M2284" s="14" t="s">
        <v>17</v>
      </c>
      <c r="N2284" s="168">
        <v>153.39139600000001</v>
      </c>
      <c r="O2284" s="166">
        <v>1036.56</v>
      </c>
      <c r="P2284" s="169">
        <v>8.2280000000000006E-2</v>
      </c>
      <c r="Q2284" s="167">
        <v>0.92800000000000005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75">
        <v>0.67956000000000005</v>
      </c>
      <c r="W2284" s="14">
        <v>82</v>
      </c>
      <c r="X2284" s="139">
        <v>0.54388499999999995</v>
      </c>
      <c r="Y2284" s="14">
        <v>90</v>
      </c>
      <c r="Z2284" s="448">
        <v>0.71493000000000007</v>
      </c>
      <c r="AA2284" s="14">
        <v>115</v>
      </c>
      <c r="AB2284" s="143" t="s">
        <v>17</v>
      </c>
      <c r="AC2284" s="143" t="s">
        <v>17</v>
      </c>
      <c r="AD2284" s="139">
        <v>0.69728499999999993</v>
      </c>
      <c r="AE2284" s="14">
        <v>138</v>
      </c>
    </row>
    <row r="2285" spans="1:31" ht="15.75">
      <c r="A2285" t="s">
        <v>109</v>
      </c>
      <c r="B2285" s="129" t="s">
        <v>139</v>
      </c>
      <c r="C2285" s="216">
        <v>40830</v>
      </c>
      <c r="D2285" s="216">
        <v>41051</v>
      </c>
      <c r="E2285">
        <v>2012</v>
      </c>
      <c r="F2285">
        <v>3</v>
      </c>
      <c r="G2285">
        <v>12</v>
      </c>
      <c r="H2285" s="135">
        <v>61.552829118634612</v>
      </c>
      <c r="I2285">
        <v>1.9021999999999999</v>
      </c>
      <c r="J2285" s="14" t="s">
        <v>17</v>
      </c>
      <c r="K2285" s="14" t="s">
        <v>17</v>
      </c>
      <c r="L2285" s="165">
        <v>5.45</v>
      </c>
      <c r="M2285" s="14" t="s">
        <v>17</v>
      </c>
      <c r="N2285" s="168">
        <v>122.45587600000002</v>
      </c>
      <c r="O2285" s="166">
        <v>637.80100000000004</v>
      </c>
      <c r="P2285" s="169">
        <v>7.4980000000000005E-2</v>
      </c>
      <c r="Q2285" s="167">
        <v>0.96699999999999997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75">
        <v>0.50951000000000002</v>
      </c>
      <c r="W2285" s="14">
        <v>82</v>
      </c>
      <c r="X2285" s="139">
        <v>0.59776000000000007</v>
      </c>
      <c r="Y2285" s="14">
        <v>90</v>
      </c>
      <c r="Z2285" s="448">
        <v>0.68169000000000002</v>
      </c>
      <c r="AA2285" s="14">
        <v>115</v>
      </c>
      <c r="AB2285" s="143" t="s">
        <v>17</v>
      </c>
      <c r="AC2285" s="143" t="s">
        <v>17</v>
      </c>
      <c r="AD2285" s="139">
        <v>0.69362999999999997</v>
      </c>
      <c r="AE2285" s="14">
        <v>138</v>
      </c>
    </row>
    <row r="2286" spans="1:31" ht="15.75">
      <c r="A2286" t="s">
        <v>109</v>
      </c>
      <c r="B2286" s="129" t="s">
        <v>139</v>
      </c>
      <c r="C2286" s="216">
        <v>40830</v>
      </c>
      <c r="D2286" s="216">
        <v>41051</v>
      </c>
      <c r="E2286">
        <v>2012</v>
      </c>
      <c r="F2286">
        <v>3</v>
      </c>
      <c r="G2286">
        <v>13</v>
      </c>
      <c r="H2286" s="135">
        <v>64.253231130634617</v>
      </c>
      <c r="I2286">
        <v>1.9059999999999999</v>
      </c>
      <c r="J2286" s="14" t="s">
        <v>17</v>
      </c>
      <c r="K2286" s="14" t="s">
        <v>17</v>
      </c>
      <c r="L2286" s="165">
        <v>4.9749999999999996</v>
      </c>
      <c r="M2286" s="14" t="s">
        <v>17</v>
      </c>
      <c r="N2286" s="168">
        <v>152.19389200000001</v>
      </c>
      <c r="O2286" s="166">
        <v>983.62599999999998</v>
      </c>
      <c r="P2286" s="169">
        <v>6.3189999999999996E-2</v>
      </c>
      <c r="Q2286" s="167">
        <v>0.89600000000000002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75">
        <v>0.65671000000000002</v>
      </c>
      <c r="W2286" s="14">
        <v>82</v>
      </c>
      <c r="X2286" s="139">
        <v>0.60538499999999995</v>
      </c>
      <c r="Y2286" s="14">
        <v>90</v>
      </c>
      <c r="Z2286" s="448">
        <v>0.79986000000000002</v>
      </c>
      <c r="AA2286" s="14">
        <v>115</v>
      </c>
      <c r="AB2286" s="143" t="s">
        <v>17</v>
      </c>
      <c r="AC2286" s="143" t="s">
        <v>17</v>
      </c>
      <c r="AD2286" s="139">
        <v>0.76193</v>
      </c>
      <c r="AE2286" s="14">
        <v>138</v>
      </c>
    </row>
    <row r="2287" spans="1:31" ht="15.75">
      <c r="A2287" t="s">
        <v>109</v>
      </c>
      <c r="B2287" s="129" t="s">
        <v>139</v>
      </c>
      <c r="C2287" s="216">
        <v>40830</v>
      </c>
      <c r="D2287" s="216">
        <v>41051</v>
      </c>
      <c r="E2287">
        <v>2012</v>
      </c>
      <c r="F2287">
        <v>3</v>
      </c>
      <c r="G2287">
        <v>14</v>
      </c>
      <c r="H2287" s="135">
        <v>53.682640903903845</v>
      </c>
      <c r="I2287">
        <v>1.8573999999999999</v>
      </c>
      <c r="J2287" s="14" t="s">
        <v>17</v>
      </c>
      <c r="K2287" s="14" t="s">
        <v>17</v>
      </c>
      <c r="L2287" s="165">
        <v>5.7149999999999999</v>
      </c>
      <c r="M2287" s="14" t="s">
        <v>17</v>
      </c>
      <c r="N2287" s="168">
        <v>44.562674000000001</v>
      </c>
      <c r="O2287" s="166">
        <v>687.19</v>
      </c>
      <c r="P2287" s="169">
        <v>7.424E-2</v>
      </c>
      <c r="Q2287" s="167">
        <v>0.81899999999999995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75">
        <v>0.49568499999999999</v>
      </c>
      <c r="W2287" s="14">
        <v>82</v>
      </c>
      <c r="X2287" s="139">
        <v>0.58721500000000004</v>
      </c>
      <c r="Y2287" s="14">
        <v>90</v>
      </c>
      <c r="Z2287" s="448">
        <v>0.61321000000000003</v>
      </c>
      <c r="AA2287" s="14">
        <v>115</v>
      </c>
      <c r="AB2287" s="143" t="s">
        <v>17</v>
      </c>
      <c r="AC2287" s="143" t="s">
        <v>17</v>
      </c>
      <c r="AD2287" s="139">
        <v>0.59116499999999994</v>
      </c>
      <c r="AE2287" s="14">
        <v>138</v>
      </c>
    </row>
    <row r="2288" spans="1:31" ht="15.75">
      <c r="A2288" t="s">
        <v>109</v>
      </c>
      <c r="B2288" s="129" t="s">
        <v>139</v>
      </c>
      <c r="C2288" s="216">
        <v>40830</v>
      </c>
      <c r="D2288" s="216">
        <v>41051</v>
      </c>
      <c r="E2288">
        <v>2012</v>
      </c>
      <c r="F2288">
        <v>4</v>
      </c>
      <c r="G2288">
        <v>1</v>
      </c>
      <c r="H2288" s="135">
        <v>29.338432928221152</v>
      </c>
      <c r="I2288">
        <v>1.9419</v>
      </c>
      <c r="J2288" s="14" t="s">
        <v>17</v>
      </c>
      <c r="K2288" s="14" t="s">
        <v>17</v>
      </c>
      <c r="L2288" s="165">
        <v>6.47</v>
      </c>
      <c r="M2288" s="14" t="s">
        <v>17</v>
      </c>
      <c r="N2288" s="168">
        <v>39.173906000000002</v>
      </c>
      <c r="O2288" s="166">
        <v>632.4</v>
      </c>
      <c r="P2288" s="169">
        <v>5.178E-2</v>
      </c>
      <c r="Q2288" s="167">
        <v>0.751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75">
        <v>0.39168500000000001</v>
      </c>
      <c r="W2288" s="14">
        <v>82</v>
      </c>
      <c r="X2288" s="139">
        <v>0.34378999999999998</v>
      </c>
      <c r="Y2288" s="14">
        <v>90</v>
      </c>
      <c r="Z2288" s="448">
        <v>0.33055000000000001</v>
      </c>
      <c r="AA2288" s="14">
        <v>115</v>
      </c>
      <c r="AB2288" s="143" t="s">
        <v>17</v>
      </c>
      <c r="AC2288" s="143" t="s">
        <v>17</v>
      </c>
      <c r="AD2288" s="139">
        <v>0.450625</v>
      </c>
      <c r="AE2288" s="14">
        <v>138</v>
      </c>
    </row>
    <row r="2289" spans="1:31" ht="15.75">
      <c r="A2289" t="s">
        <v>109</v>
      </c>
      <c r="B2289" s="129" t="s">
        <v>139</v>
      </c>
      <c r="C2289" s="216">
        <v>40830</v>
      </c>
      <c r="D2289" s="216">
        <v>41051</v>
      </c>
      <c r="E2289">
        <v>2012</v>
      </c>
      <c r="F2289">
        <v>4</v>
      </c>
      <c r="G2289">
        <v>2</v>
      </c>
      <c r="H2289" s="135">
        <v>32.971001342400001</v>
      </c>
      <c r="I2289">
        <v>1.9488000000000001</v>
      </c>
      <c r="J2289" s="14" t="s">
        <v>17</v>
      </c>
      <c r="K2289" s="14" t="s">
        <v>17</v>
      </c>
      <c r="L2289" s="165">
        <v>6.03</v>
      </c>
      <c r="M2289" s="14" t="s">
        <v>17</v>
      </c>
      <c r="N2289" s="168">
        <v>119.86128399999998</v>
      </c>
      <c r="O2289" s="166">
        <v>1073.78</v>
      </c>
      <c r="P2289" s="169">
        <v>5.9959999999999999E-2</v>
      </c>
      <c r="Q2289" s="167">
        <v>0.85399999999999998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75">
        <v>0.49401499999999998</v>
      </c>
      <c r="W2289" s="14">
        <v>82</v>
      </c>
      <c r="X2289" s="139">
        <v>0.41269500000000003</v>
      </c>
      <c r="Y2289" s="14">
        <v>90</v>
      </c>
      <c r="Z2289" s="448">
        <v>0.32444499999999998</v>
      </c>
      <c r="AA2289" s="14">
        <v>115</v>
      </c>
      <c r="AB2289" s="143" t="s">
        <v>17</v>
      </c>
      <c r="AC2289" s="143" t="s">
        <v>17</v>
      </c>
      <c r="AD2289" s="139">
        <v>0.49743999999999999</v>
      </c>
      <c r="AE2289" s="14">
        <v>138</v>
      </c>
    </row>
    <row r="2290" spans="1:31" ht="15.75">
      <c r="A2290" t="s">
        <v>109</v>
      </c>
      <c r="B2290" s="129" t="s">
        <v>139</v>
      </c>
      <c r="C2290" s="216">
        <v>40830</v>
      </c>
      <c r="D2290" s="216">
        <v>41051</v>
      </c>
      <c r="E2290">
        <v>2012</v>
      </c>
      <c r="F2290">
        <v>4</v>
      </c>
      <c r="G2290">
        <v>3</v>
      </c>
      <c r="H2290" s="135">
        <v>32.032525305634614</v>
      </c>
      <c r="I2290">
        <v>1.7946</v>
      </c>
      <c r="J2290" s="14" t="s">
        <v>17</v>
      </c>
      <c r="K2290" s="14" t="s">
        <v>17</v>
      </c>
      <c r="L2290" s="165">
        <v>5.7649999999999997</v>
      </c>
      <c r="M2290" s="14" t="s">
        <v>17</v>
      </c>
      <c r="N2290" s="168">
        <v>106.28957200000002</v>
      </c>
      <c r="O2290" s="166">
        <v>880.58</v>
      </c>
      <c r="P2290" s="169">
        <v>5.3370000000000001E-2</v>
      </c>
      <c r="Q2290" s="167">
        <v>0.78500000000000003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75">
        <v>0.54827999999999999</v>
      </c>
      <c r="W2290" s="14">
        <v>82</v>
      </c>
      <c r="X2290" s="139">
        <v>0.51663000000000003</v>
      </c>
      <c r="Y2290" s="14">
        <v>90</v>
      </c>
      <c r="Z2290" s="448">
        <v>0.34221000000000001</v>
      </c>
      <c r="AA2290" s="14">
        <v>115</v>
      </c>
      <c r="AB2290" s="143" t="s">
        <v>17</v>
      </c>
      <c r="AC2290" s="143" t="s">
        <v>17</v>
      </c>
      <c r="AD2290" s="139">
        <v>0.47389999999999999</v>
      </c>
      <c r="AE2290" s="14">
        <v>138</v>
      </c>
    </row>
    <row r="2291" spans="1:31" ht="15.75">
      <c r="A2291" t="s">
        <v>109</v>
      </c>
      <c r="B2291" s="129" t="s">
        <v>139</v>
      </c>
      <c r="C2291" s="216">
        <v>40830</v>
      </c>
      <c r="D2291" s="216">
        <v>41051</v>
      </c>
      <c r="E2291">
        <v>2012</v>
      </c>
      <c r="F2291">
        <v>4</v>
      </c>
      <c r="G2291">
        <v>4</v>
      </c>
      <c r="H2291" s="135">
        <v>53.800990638576927</v>
      </c>
      <c r="I2291">
        <v>1.8934</v>
      </c>
      <c r="J2291" s="14" t="s">
        <v>17</v>
      </c>
      <c r="K2291" s="14" t="s">
        <v>17</v>
      </c>
      <c r="L2291" s="165">
        <v>5.7249999999999996</v>
      </c>
      <c r="M2291" s="14" t="s">
        <v>17</v>
      </c>
      <c r="N2291" s="168">
        <v>108.08582799999999</v>
      </c>
      <c r="O2291" s="166">
        <v>1037.01</v>
      </c>
      <c r="P2291" s="169">
        <v>6.5759999999999999E-2</v>
      </c>
      <c r="Q2291" s="167">
        <v>0.90300000000000002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75">
        <v>0.63636000000000004</v>
      </c>
      <c r="W2291" s="14">
        <v>82</v>
      </c>
      <c r="X2291" s="139">
        <v>0.56834000000000007</v>
      </c>
      <c r="Y2291" s="14">
        <v>90</v>
      </c>
      <c r="Z2291" s="448">
        <v>0.48720999999999998</v>
      </c>
      <c r="AA2291" s="14">
        <v>115</v>
      </c>
      <c r="AB2291" s="143" t="s">
        <v>17</v>
      </c>
      <c r="AC2291" s="143" t="s">
        <v>17</v>
      </c>
      <c r="AD2291" s="139">
        <v>0.58892499999999992</v>
      </c>
      <c r="AE2291" s="14">
        <v>138</v>
      </c>
    </row>
    <row r="2292" spans="1:31" ht="15.75">
      <c r="A2292" t="s">
        <v>109</v>
      </c>
      <c r="B2292" s="129" t="s">
        <v>139</v>
      </c>
      <c r="C2292" s="216">
        <v>40830</v>
      </c>
      <c r="D2292" s="216">
        <v>41051</v>
      </c>
      <c r="E2292">
        <v>2012</v>
      </c>
      <c r="F2292">
        <v>4</v>
      </c>
      <c r="G2292">
        <v>5</v>
      </c>
      <c r="H2292" s="135">
        <v>48.771391856105772</v>
      </c>
      <c r="I2292">
        <v>1.5818000000000001</v>
      </c>
      <c r="J2292" s="14" t="s">
        <v>17</v>
      </c>
      <c r="K2292" s="14" t="s">
        <v>17</v>
      </c>
      <c r="L2292" s="165">
        <v>5.4450000000000003</v>
      </c>
      <c r="M2292" s="14" t="s">
        <v>17</v>
      </c>
      <c r="N2292" s="168">
        <v>118.16482000000001</v>
      </c>
      <c r="O2292" s="166">
        <v>1086.98</v>
      </c>
      <c r="P2292" s="169">
        <v>6.6449999999999995E-2</v>
      </c>
      <c r="Q2292" s="167">
        <v>0.91200000000000003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75">
        <v>0.61785999999999996</v>
      </c>
      <c r="W2292" s="14">
        <v>82</v>
      </c>
      <c r="X2292" s="139">
        <v>0.52758499999999997</v>
      </c>
      <c r="Y2292" s="14">
        <v>90</v>
      </c>
      <c r="Z2292" s="448">
        <v>0.54264500000000004</v>
      </c>
      <c r="AA2292" s="14">
        <v>115</v>
      </c>
      <c r="AB2292" s="143" t="s">
        <v>17</v>
      </c>
      <c r="AC2292" s="143" t="s">
        <v>17</v>
      </c>
      <c r="AD2292" s="139">
        <v>0.57578499999999999</v>
      </c>
      <c r="AE2292" s="14">
        <v>138</v>
      </c>
    </row>
    <row r="2293" spans="1:31" ht="15.75">
      <c r="A2293" t="s">
        <v>109</v>
      </c>
      <c r="B2293" s="129" t="s">
        <v>139</v>
      </c>
      <c r="C2293" s="216">
        <v>40830</v>
      </c>
      <c r="D2293" s="216">
        <v>41051</v>
      </c>
      <c r="E2293">
        <v>2012</v>
      </c>
      <c r="F2293">
        <v>4</v>
      </c>
      <c r="G2293">
        <v>6</v>
      </c>
      <c r="H2293" s="135">
        <v>61.870467478430761</v>
      </c>
      <c r="I2293">
        <v>1.8637999999999999</v>
      </c>
      <c r="J2293" s="14" t="s">
        <v>17</v>
      </c>
      <c r="K2293" s="14" t="s">
        <v>17</v>
      </c>
      <c r="L2293" s="165">
        <v>5.22</v>
      </c>
      <c r="M2293" s="14" t="s">
        <v>17</v>
      </c>
      <c r="N2293" s="168">
        <v>114.27293199999997</v>
      </c>
      <c r="O2293" s="166">
        <v>1194.83</v>
      </c>
      <c r="P2293" s="169">
        <v>6.3390000000000002E-2</v>
      </c>
      <c r="Q2293" s="167">
        <v>0.94899999999999995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75">
        <v>0.57050999999999996</v>
      </c>
      <c r="W2293" s="14">
        <v>82</v>
      </c>
      <c r="X2293" s="139">
        <v>0.48390500000000003</v>
      </c>
      <c r="Y2293" s="14">
        <v>90</v>
      </c>
      <c r="Z2293" s="448">
        <v>0.73182499999999995</v>
      </c>
      <c r="AA2293" s="14">
        <v>115</v>
      </c>
      <c r="AB2293" s="143" t="s">
        <v>17</v>
      </c>
      <c r="AC2293" s="143" t="s">
        <v>17</v>
      </c>
      <c r="AD2293" s="139">
        <v>0.69900000000000007</v>
      </c>
      <c r="AE2293" s="14">
        <v>138</v>
      </c>
    </row>
    <row r="2294" spans="1:31" ht="15.75">
      <c r="A2294" t="s">
        <v>109</v>
      </c>
      <c r="B2294" s="129" t="s">
        <v>139</v>
      </c>
      <c r="C2294" s="216">
        <v>40830</v>
      </c>
      <c r="D2294" s="216">
        <v>41051</v>
      </c>
      <c r="E2294">
        <v>2012</v>
      </c>
      <c r="F2294">
        <v>4</v>
      </c>
      <c r="G2294">
        <v>7</v>
      </c>
      <c r="H2294" s="135">
        <v>62.151213655384609</v>
      </c>
      <c r="I2294">
        <v>2.3121999999999998</v>
      </c>
      <c r="J2294" s="14" t="s">
        <v>17</v>
      </c>
      <c r="K2294" s="14" t="s">
        <v>17</v>
      </c>
      <c r="L2294" s="165">
        <v>5.23</v>
      </c>
      <c r="M2294" s="14" t="s">
        <v>17</v>
      </c>
      <c r="N2294" s="168">
        <v>94.957633999999985</v>
      </c>
      <c r="O2294" s="166">
        <v>939.04899999999998</v>
      </c>
      <c r="P2294" s="169">
        <v>7.5920000000000001E-2</v>
      </c>
      <c r="Q2294" s="167">
        <v>0.92600000000000005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75">
        <v>0.66008500000000003</v>
      </c>
      <c r="W2294" s="14">
        <v>82</v>
      </c>
      <c r="X2294" s="139">
        <v>0.59051999999999993</v>
      </c>
      <c r="Y2294" s="14">
        <v>90</v>
      </c>
      <c r="Z2294" s="448">
        <v>0.84011499999999995</v>
      </c>
      <c r="AA2294" s="14">
        <v>115</v>
      </c>
      <c r="AB2294" s="143" t="s">
        <v>17</v>
      </c>
      <c r="AC2294" s="143" t="s">
        <v>17</v>
      </c>
      <c r="AD2294" s="139">
        <v>0.73902000000000001</v>
      </c>
      <c r="AE2294" s="14">
        <v>138</v>
      </c>
    </row>
    <row r="2295" spans="1:31" ht="15.75">
      <c r="A2295" t="s">
        <v>109</v>
      </c>
      <c r="B2295" s="129" t="s">
        <v>139</v>
      </c>
      <c r="C2295" s="216">
        <v>40830</v>
      </c>
      <c r="D2295" s="216">
        <v>41051</v>
      </c>
      <c r="E2295">
        <v>2012</v>
      </c>
      <c r="F2295">
        <v>4</v>
      </c>
      <c r="G2295">
        <v>8</v>
      </c>
      <c r="H2295" s="135">
        <v>47.330632841503842</v>
      </c>
      <c r="I2295">
        <v>1.8298000000000001</v>
      </c>
      <c r="J2295" s="14" t="s">
        <v>17</v>
      </c>
      <c r="K2295" s="14" t="s">
        <v>17</v>
      </c>
      <c r="L2295" s="165">
        <v>6.0149999999999997</v>
      </c>
      <c r="M2295" s="14" t="s">
        <v>17</v>
      </c>
      <c r="N2295" s="168">
        <v>31.589714000000004</v>
      </c>
      <c r="O2295" s="166">
        <v>805.29899999999998</v>
      </c>
      <c r="P2295" s="169">
        <v>7.0209999999999995E-2</v>
      </c>
      <c r="Q2295" s="167">
        <v>0.83099999999999996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75">
        <v>0.62775499999999995</v>
      </c>
      <c r="W2295" s="14">
        <v>82</v>
      </c>
      <c r="X2295" s="139">
        <v>0.55928500000000003</v>
      </c>
      <c r="Y2295" s="14">
        <v>90</v>
      </c>
      <c r="Z2295" s="448">
        <v>0.56434999999999991</v>
      </c>
      <c r="AA2295" s="14">
        <v>115</v>
      </c>
      <c r="AB2295" s="143" t="s">
        <v>17</v>
      </c>
      <c r="AC2295" s="143" t="s">
        <v>17</v>
      </c>
      <c r="AD2295" s="139">
        <v>0.63646999999999998</v>
      </c>
      <c r="AE2295" s="14">
        <v>138</v>
      </c>
    </row>
    <row r="2296" spans="1:31" ht="15.75">
      <c r="A2296" t="s">
        <v>109</v>
      </c>
      <c r="B2296" s="129" t="s">
        <v>139</v>
      </c>
      <c r="C2296" s="216">
        <v>40830</v>
      </c>
      <c r="D2296" s="216">
        <v>41051</v>
      </c>
      <c r="E2296">
        <v>2012</v>
      </c>
      <c r="F2296">
        <v>4</v>
      </c>
      <c r="G2296">
        <v>9</v>
      </c>
      <c r="H2296" s="135">
        <v>53.827929306969239</v>
      </c>
      <c r="I2296">
        <v>1.7982</v>
      </c>
      <c r="J2296" s="14" t="s">
        <v>17</v>
      </c>
      <c r="K2296" s="14" t="s">
        <v>17</v>
      </c>
      <c r="L2296" s="165">
        <v>5.85</v>
      </c>
      <c r="M2296" s="14" t="s">
        <v>17</v>
      </c>
      <c r="N2296" s="168">
        <v>46.259138</v>
      </c>
      <c r="O2296" s="166">
        <v>823.93600000000004</v>
      </c>
      <c r="P2296" s="169">
        <v>7.2230000000000003E-2</v>
      </c>
      <c r="Q2296" s="167">
        <v>0.88200000000000001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75">
        <v>0.63188</v>
      </c>
      <c r="W2296" s="14">
        <v>82</v>
      </c>
      <c r="X2296" s="139">
        <v>0.55227500000000007</v>
      </c>
      <c r="Y2296" s="14">
        <v>90</v>
      </c>
      <c r="Z2296" s="448">
        <v>0.64233999999999991</v>
      </c>
      <c r="AA2296" s="14">
        <v>115</v>
      </c>
      <c r="AB2296" s="143" t="s">
        <v>17</v>
      </c>
      <c r="AC2296" s="143" t="s">
        <v>17</v>
      </c>
      <c r="AD2296" s="139">
        <v>0.63603499999999991</v>
      </c>
      <c r="AE2296" s="14">
        <v>138</v>
      </c>
    </row>
    <row r="2297" spans="1:31" ht="15.75">
      <c r="A2297" t="s">
        <v>109</v>
      </c>
      <c r="B2297" s="129" t="s">
        <v>139</v>
      </c>
      <c r="C2297" s="216">
        <v>40830</v>
      </c>
      <c r="D2297" s="216">
        <v>41051</v>
      </c>
      <c r="E2297">
        <v>2012</v>
      </c>
      <c r="F2297">
        <v>4</v>
      </c>
      <c r="G2297">
        <v>10</v>
      </c>
      <c r="H2297" s="135">
        <v>60.886000454400005</v>
      </c>
      <c r="I2297">
        <v>1.8937999999999999</v>
      </c>
      <c r="J2297" s="14" t="s">
        <v>17</v>
      </c>
      <c r="K2297" s="14" t="s">
        <v>17</v>
      </c>
      <c r="L2297" s="165">
        <v>5.41</v>
      </c>
      <c r="M2297" s="14" t="s">
        <v>17</v>
      </c>
      <c r="N2297" s="168">
        <v>132.63466</v>
      </c>
      <c r="O2297" s="166">
        <v>1111.2</v>
      </c>
      <c r="P2297" s="169">
        <v>6.2120000000000002E-2</v>
      </c>
      <c r="Q2297" s="167">
        <v>0.89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75">
        <v>0.52561999999999998</v>
      </c>
      <c r="W2297" s="14">
        <v>82</v>
      </c>
      <c r="X2297" s="139">
        <v>0.44564000000000004</v>
      </c>
      <c r="Y2297" s="14">
        <v>90</v>
      </c>
      <c r="Z2297" s="448">
        <v>0.64620999999999995</v>
      </c>
      <c r="AA2297" s="14">
        <v>115</v>
      </c>
      <c r="AB2297" s="143" t="s">
        <v>17</v>
      </c>
      <c r="AC2297" s="143" t="s">
        <v>17</v>
      </c>
      <c r="AD2297" s="139">
        <v>0.65954000000000002</v>
      </c>
      <c r="AE2297" s="14">
        <v>138</v>
      </c>
    </row>
    <row r="2298" spans="1:31" ht="15.75">
      <c r="A2298" t="s">
        <v>109</v>
      </c>
      <c r="B2298" s="129" t="s">
        <v>139</v>
      </c>
      <c r="C2298" s="216">
        <v>40830</v>
      </c>
      <c r="D2298" s="216">
        <v>41051</v>
      </c>
      <c r="E2298">
        <v>2012</v>
      </c>
      <c r="F2298">
        <v>4</v>
      </c>
      <c r="G2298">
        <v>11</v>
      </c>
      <c r="H2298" s="135">
        <v>57.848161287738463</v>
      </c>
      <c r="I2298">
        <v>1.9945999999999999</v>
      </c>
      <c r="J2298" s="14" t="s">
        <v>17</v>
      </c>
      <c r="K2298" s="14" t="s">
        <v>17</v>
      </c>
      <c r="L2298" s="165">
        <v>5.7750000000000004</v>
      </c>
      <c r="M2298" s="14" t="s">
        <v>17</v>
      </c>
      <c r="N2298" s="168">
        <v>132.53486800000002</v>
      </c>
      <c r="O2298" s="166">
        <v>911.91700000000003</v>
      </c>
      <c r="P2298" s="169">
        <v>7.2419999999999998E-2</v>
      </c>
      <c r="Q2298" s="169">
        <v>0.90200000000000002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75">
        <v>0.55801500000000004</v>
      </c>
      <c r="W2298" s="14">
        <v>82</v>
      </c>
      <c r="X2298" s="139">
        <v>0.48770500000000006</v>
      </c>
      <c r="Y2298" s="14">
        <v>90</v>
      </c>
      <c r="Z2298" s="448">
        <v>0.63180999999999998</v>
      </c>
      <c r="AA2298" s="14">
        <v>115</v>
      </c>
      <c r="AB2298" s="143" t="s">
        <v>17</v>
      </c>
      <c r="AC2298" s="143" t="s">
        <v>17</v>
      </c>
      <c r="AD2298" s="139">
        <v>0.62973000000000001</v>
      </c>
      <c r="AE2298" s="14">
        <v>138</v>
      </c>
    </row>
    <row r="2299" spans="1:31" ht="15.75">
      <c r="A2299" t="s">
        <v>109</v>
      </c>
      <c r="B2299" s="129" t="s">
        <v>139</v>
      </c>
      <c r="C2299" s="216">
        <v>40830</v>
      </c>
      <c r="D2299" s="216">
        <v>41051</v>
      </c>
      <c r="E2299">
        <v>2012</v>
      </c>
      <c r="F2299">
        <v>4</v>
      </c>
      <c r="G2299">
        <v>12</v>
      </c>
      <c r="H2299" s="135">
        <v>58.453504082134607</v>
      </c>
      <c r="I2299">
        <v>1.887</v>
      </c>
      <c r="J2299" s="14" t="s">
        <v>17</v>
      </c>
      <c r="K2299" s="14" t="s">
        <v>17</v>
      </c>
      <c r="L2299" s="165">
        <v>5.59</v>
      </c>
      <c r="M2299" s="14" t="s">
        <v>17</v>
      </c>
      <c r="N2299" s="168">
        <v>108.28541200000002</v>
      </c>
      <c r="O2299" s="166">
        <v>709.84799999999996</v>
      </c>
      <c r="P2299" s="167">
        <v>6.7489999999999994E-2</v>
      </c>
      <c r="Q2299" s="167">
        <v>0.92200000000000004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75">
        <v>0.63049999999999995</v>
      </c>
      <c r="W2299" s="14">
        <v>82</v>
      </c>
      <c r="X2299" s="139">
        <v>0.56169500000000006</v>
      </c>
      <c r="Y2299" s="14">
        <v>90</v>
      </c>
      <c r="Z2299" s="448">
        <v>0.63896500000000001</v>
      </c>
      <c r="AA2299" s="14">
        <v>115</v>
      </c>
      <c r="AB2299" s="143" t="s">
        <v>17</v>
      </c>
      <c r="AC2299" s="143" t="s">
        <v>17</v>
      </c>
      <c r="AD2299" s="139">
        <v>0.64213500000000001</v>
      </c>
      <c r="AE2299" s="14">
        <v>138</v>
      </c>
    </row>
    <row r="2300" spans="1:31" ht="15.75">
      <c r="A2300" t="s">
        <v>109</v>
      </c>
      <c r="B2300" s="129" t="s">
        <v>139</v>
      </c>
      <c r="C2300" s="216">
        <v>40830</v>
      </c>
      <c r="D2300" s="216">
        <v>41051</v>
      </c>
      <c r="E2300">
        <v>2012</v>
      </c>
      <c r="F2300">
        <v>4</v>
      </c>
      <c r="G2300">
        <v>13</v>
      </c>
      <c r="H2300" s="135">
        <v>60.843919224253838</v>
      </c>
      <c r="I2300">
        <v>2.0606</v>
      </c>
      <c r="J2300" s="14" t="s">
        <v>17</v>
      </c>
      <c r="K2300" s="14" t="s">
        <v>17</v>
      </c>
      <c r="L2300" s="165">
        <v>5.0149999999999997</v>
      </c>
      <c r="M2300" s="14" t="s">
        <v>17</v>
      </c>
      <c r="N2300" s="168">
        <v>138.62218000000001</v>
      </c>
      <c r="O2300" s="166">
        <v>915.47900000000004</v>
      </c>
      <c r="P2300" s="167">
        <v>5.5109999999999999E-2</v>
      </c>
      <c r="Q2300" s="167">
        <v>0.82299999999999995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75">
        <v>0.65583499999999995</v>
      </c>
      <c r="W2300" s="14">
        <v>82</v>
      </c>
      <c r="X2300" s="139">
        <v>0.61986999999999992</v>
      </c>
      <c r="Y2300" s="14">
        <v>90</v>
      </c>
      <c r="Z2300" s="448">
        <v>0.80152500000000004</v>
      </c>
      <c r="AA2300" s="14">
        <v>115</v>
      </c>
      <c r="AB2300" s="143" t="s">
        <v>17</v>
      </c>
      <c r="AC2300" s="143" t="s">
        <v>17</v>
      </c>
      <c r="AD2300" s="139">
        <v>0.72480999999999995</v>
      </c>
      <c r="AE2300" s="14">
        <v>138</v>
      </c>
    </row>
    <row r="2301" spans="1:31" ht="15.75">
      <c r="A2301" t="s">
        <v>109</v>
      </c>
      <c r="B2301" s="129" t="s">
        <v>139</v>
      </c>
      <c r="C2301" s="216">
        <v>40830</v>
      </c>
      <c r="D2301" s="216">
        <v>41051</v>
      </c>
      <c r="E2301">
        <v>2012</v>
      </c>
      <c r="F2301">
        <v>4</v>
      </c>
      <c r="G2301">
        <v>14</v>
      </c>
      <c r="H2301" s="135">
        <v>60.462187970503834</v>
      </c>
      <c r="I2301">
        <v>2.1655000000000002</v>
      </c>
      <c r="J2301" s="14" t="s">
        <v>17</v>
      </c>
      <c r="K2301" s="14" t="s">
        <v>17</v>
      </c>
      <c r="L2301" s="165">
        <v>5.98</v>
      </c>
      <c r="M2301" s="14" t="s">
        <v>17</v>
      </c>
      <c r="N2301" s="168">
        <v>60.529393999999996</v>
      </c>
      <c r="O2301" s="166">
        <v>923.59299999999996</v>
      </c>
      <c r="P2301" s="167">
        <v>6.5720000000000001E-2</v>
      </c>
      <c r="Q2301" s="167">
        <v>0.90500000000000003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75">
        <v>0.65043499999999999</v>
      </c>
      <c r="W2301" s="14">
        <v>82</v>
      </c>
      <c r="X2301" s="139">
        <v>0.558535</v>
      </c>
      <c r="Y2301" s="14">
        <v>90</v>
      </c>
      <c r="Z2301" s="448">
        <v>0.60697999999999996</v>
      </c>
      <c r="AA2301" s="14">
        <v>115</v>
      </c>
      <c r="AB2301" s="143" t="s">
        <v>17</v>
      </c>
      <c r="AC2301" s="143" t="s">
        <v>17</v>
      </c>
      <c r="AD2301" s="139">
        <v>0.61902499999999994</v>
      </c>
      <c r="AE2301" s="14">
        <v>138</v>
      </c>
    </row>
    <row r="2302" spans="1:31" ht="15">
      <c r="A2302" t="s">
        <v>109</v>
      </c>
      <c r="B2302" s="129" t="s">
        <v>139</v>
      </c>
      <c r="C2302" s="216">
        <v>41193</v>
      </c>
      <c r="D2302" s="216">
        <v>41449</v>
      </c>
      <c r="E2302">
        <v>2013</v>
      </c>
      <c r="F2302">
        <v>1</v>
      </c>
      <c r="G2302">
        <v>1</v>
      </c>
      <c r="H2302" s="138">
        <v>24.277671761538464</v>
      </c>
      <c r="I2302">
        <v>2.1734</v>
      </c>
      <c r="J2302" s="14" t="s">
        <v>17</v>
      </c>
      <c r="K2302" s="14" t="s">
        <v>17</v>
      </c>
      <c r="L2302" s="14">
        <v>6.27</v>
      </c>
      <c r="M2302" s="14" t="s">
        <v>17</v>
      </c>
      <c r="N2302" s="14">
        <v>50.293909999999997</v>
      </c>
      <c r="O2302" s="14">
        <v>403.54500000000002</v>
      </c>
      <c r="P2302" s="14">
        <v>7.3999999999999996E-2</v>
      </c>
      <c r="Q2302" s="14">
        <v>0.996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40">
        <v>0.33230999999999999</v>
      </c>
      <c r="Y2302" s="14">
        <v>89</v>
      </c>
      <c r="Z2302" s="449">
        <v>0.30844250000000001</v>
      </c>
      <c r="AA2302" s="14">
        <v>110</v>
      </c>
      <c r="AB2302" s="143" t="s">
        <v>17</v>
      </c>
      <c r="AC2302" s="143" t="s">
        <v>17</v>
      </c>
      <c r="AD2302" s="143" t="s">
        <v>17</v>
      </c>
      <c r="AE2302" s="143" t="s">
        <v>17</v>
      </c>
    </row>
    <row r="2303" spans="1:31" ht="15">
      <c r="A2303" t="s">
        <v>109</v>
      </c>
      <c r="B2303" s="129" t="s">
        <v>139</v>
      </c>
      <c r="C2303" s="216">
        <v>41193</v>
      </c>
      <c r="D2303" s="216">
        <v>41449</v>
      </c>
      <c r="E2303">
        <v>2013</v>
      </c>
      <c r="F2303">
        <v>1</v>
      </c>
      <c r="G2303">
        <v>2</v>
      </c>
      <c r="H2303" s="138">
        <v>14.609397825</v>
      </c>
      <c r="I2303">
        <v>2.1232000000000002</v>
      </c>
      <c r="J2303" s="14" t="s">
        <v>17</v>
      </c>
      <c r="K2303" s="14" t="s">
        <v>17</v>
      </c>
      <c r="L2303" s="14">
        <v>6.32</v>
      </c>
      <c r="M2303" s="14" t="s">
        <v>17</v>
      </c>
      <c r="N2303" s="14">
        <v>95.24118</v>
      </c>
      <c r="O2303" s="14">
        <v>524.875</v>
      </c>
      <c r="P2303" s="14">
        <v>7.2999999999999995E-2</v>
      </c>
      <c r="Q2303" s="14">
        <v>0.85399999999999998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40">
        <v>0.290265</v>
      </c>
      <c r="Y2303" s="14">
        <v>89</v>
      </c>
      <c r="Z2303" s="449">
        <v>0.254575</v>
      </c>
      <c r="AA2303" s="14">
        <v>110</v>
      </c>
      <c r="AB2303" s="143" t="s">
        <v>17</v>
      </c>
      <c r="AC2303" s="143" t="s">
        <v>17</v>
      </c>
      <c r="AD2303" s="143" t="s">
        <v>17</v>
      </c>
      <c r="AE2303" s="143" t="s">
        <v>17</v>
      </c>
    </row>
    <row r="2304" spans="1:31" ht="15">
      <c r="A2304" t="s">
        <v>109</v>
      </c>
      <c r="B2304" s="129" t="s">
        <v>139</v>
      </c>
      <c r="C2304" s="216">
        <v>41193</v>
      </c>
      <c r="D2304" s="216">
        <v>41449</v>
      </c>
      <c r="E2304">
        <v>2013</v>
      </c>
      <c r="F2304">
        <v>1</v>
      </c>
      <c r="G2304">
        <v>3</v>
      </c>
      <c r="H2304" s="138">
        <v>33.637168124999995</v>
      </c>
      <c r="I2304">
        <v>1.9360999999999999</v>
      </c>
      <c r="J2304" s="14" t="s">
        <v>17</v>
      </c>
      <c r="K2304" s="14" t="s">
        <v>17</v>
      </c>
      <c r="L2304" s="14">
        <v>5.92</v>
      </c>
      <c r="M2304" s="14" t="s">
        <v>17</v>
      </c>
      <c r="N2304" s="14">
        <v>110.4434</v>
      </c>
      <c r="O2304" s="14">
        <v>475.71749999999997</v>
      </c>
      <c r="P2304" s="14">
        <v>9.2999999999999999E-2</v>
      </c>
      <c r="Q2304" s="14">
        <v>0.91900000000000004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40">
        <v>0.36256500000000003</v>
      </c>
      <c r="Y2304" s="14">
        <v>89</v>
      </c>
      <c r="Z2304" s="449">
        <v>0.39076</v>
      </c>
      <c r="AA2304" s="14">
        <v>110</v>
      </c>
      <c r="AB2304" s="143" t="s">
        <v>17</v>
      </c>
      <c r="AC2304" s="143" t="s">
        <v>17</v>
      </c>
      <c r="AD2304" s="143" t="s">
        <v>17</v>
      </c>
      <c r="AE2304" s="143" t="s">
        <v>17</v>
      </c>
    </row>
    <row r="2305" spans="1:31" ht="15">
      <c r="A2305" t="s">
        <v>109</v>
      </c>
      <c r="B2305" s="129" t="s">
        <v>139</v>
      </c>
      <c r="C2305" s="216">
        <v>41193</v>
      </c>
      <c r="D2305" s="216">
        <v>41449</v>
      </c>
      <c r="E2305">
        <v>2013</v>
      </c>
      <c r="F2305">
        <v>1</v>
      </c>
      <c r="G2305">
        <v>4</v>
      </c>
      <c r="H2305" s="138">
        <v>32.556572273076924</v>
      </c>
      <c r="I2305">
        <v>1.9407000000000001</v>
      </c>
      <c r="J2305" s="14" t="s">
        <v>17</v>
      </c>
      <c r="K2305" s="14" t="s">
        <v>17</v>
      </c>
      <c r="L2305" s="14">
        <v>5.91</v>
      </c>
      <c r="M2305" s="14" t="s">
        <v>17</v>
      </c>
      <c r="N2305" s="14">
        <v>84.340350000000001</v>
      </c>
      <c r="O2305" s="14">
        <v>424.21850000000001</v>
      </c>
      <c r="P2305" s="14">
        <v>8.6999999999999994E-2</v>
      </c>
      <c r="Q2305" s="14">
        <v>0.97599999999999998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40">
        <v>0.35922500000000002</v>
      </c>
      <c r="Y2305" s="14">
        <v>89</v>
      </c>
      <c r="Z2305" s="449">
        <v>0.416495</v>
      </c>
      <c r="AA2305" s="14">
        <v>110</v>
      </c>
      <c r="AB2305" s="143" t="s">
        <v>17</v>
      </c>
      <c r="AC2305" s="143" t="s">
        <v>17</v>
      </c>
      <c r="AD2305" s="143" t="s">
        <v>17</v>
      </c>
      <c r="AE2305" s="143" t="s">
        <v>17</v>
      </c>
    </row>
    <row r="2306" spans="1:31" ht="15">
      <c r="A2306" t="s">
        <v>109</v>
      </c>
      <c r="B2306" s="129" t="s">
        <v>139</v>
      </c>
      <c r="C2306" s="216">
        <v>41193</v>
      </c>
      <c r="D2306" s="216">
        <v>41449</v>
      </c>
      <c r="E2306">
        <v>2013</v>
      </c>
      <c r="F2306">
        <v>1</v>
      </c>
      <c r="G2306">
        <v>5</v>
      </c>
      <c r="H2306" s="138">
        <v>45.186530400000002</v>
      </c>
      <c r="I2306">
        <v>2.2761999999999998</v>
      </c>
      <c r="J2306" s="14" t="s">
        <v>17</v>
      </c>
      <c r="K2306" s="14" t="s">
        <v>17</v>
      </c>
      <c r="L2306" s="14">
        <v>5.51</v>
      </c>
      <c r="M2306" s="14" t="s">
        <v>17</v>
      </c>
      <c r="N2306" s="14">
        <v>82.498660000000001</v>
      </c>
      <c r="O2306" s="14">
        <v>451.96050000000002</v>
      </c>
      <c r="P2306" s="14">
        <v>9.0999999999999998E-2</v>
      </c>
      <c r="Q2306" s="14">
        <v>0.95099999999999996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40">
        <v>0.35756500000000002</v>
      </c>
      <c r="Y2306" s="14">
        <v>89</v>
      </c>
      <c r="Z2306" s="449">
        <v>0.49069499999999999</v>
      </c>
      <c r="AA2306" s="14">
        <v>110</v>
      </c>
      <c r="AB2306" s="143" t="s">
        <v>17</v>
      </c>
      <c r="AC2306" s="143" t="s">
        <v>17</v>
      </c>
      <c r="AD2306" s="143" t="s">
        <v>17</v>
      </c>
      <c r="AE2306" s="143" t="s">
        <v>17</v>
      </c>
    </row>
    <row r="2307" spans="1:31" ht="15">
      <c r="A2307" t="s">
        <v>109</v>
      </c>
      <c r="B2307" s="129" t="s">
        <v>139</v>
      </c>
      <c r="C2307" s="216">
        <v>41193</v>
      </c>
      <c r="D2307" s="216">
        <v>41449</v>
      </c>
      <c r="E2307">
        <v>2013</v>
      </c>
      <c r="F2307">
        <v>1</v>
      </c>
      <c r="G2307">
        <v>6</v>
      </c>
      <c r="H2307" s="138">
        <v>39.754196307692311</v>
      </c>
      <c r="I2307">
        <v>2.0855999999999999</v>
      </c>
      <c r="J2307" s="14" t="s">
        <v>17</v>
      </c>
      <c r="K2307" s="14" t="s">
        <v>17</v>
      </c>
      <c r="L2307" s="14">
        <v>5.57</v>
      </c>
      <c r="M2307" s="14" t="s">
        <v>17</v>
      </c>
      <c r="N2307" s="14">
        <v>55.818989999999999</v>
      </c>
      <c r="O2307" s="14">
        <v>396.07600000000002</v>
      </c>
      <c r="P2307" s="14">
        <v>8.1000000000000003E-2</v>
      </c>
      <c r="Q2307" s="14">
        <v>0.95199999999999996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40">
        <v>0.39207000000000003</v>
      </c>
      <c r="Y2307" s="14">
        <v>89</v>
      </c>
      <c r="Z2307" s="449">
        <v>0.54552</v>
      </c>
      <c r="AA2307" s="14">
        <v>110</v>
      </c>
      <c r="AB2307" s="143" t="s">
        <v>17</v>
      </c>
      <c r="AC2307" s="143" t="s">
        <v>17</v>
      </c>
      <c r="AD2307" s="143" t="s">
        <v>17</v>
      </c>
      <c r="AE2307" s="143" t="s">
        <v>17</v>
      </c>
    </row>
    <row r="2308" spans="1:31" ht="15">
      <c r="A2308" t="s">
        <v>109</v>
      </c>
      <c r="B2308" s="129" t="s">
        <v>139</v>
      </c>
      <c r="C2308" s="216">
        <v>41193</v>
      </c>
      <c r="D2308" s="216">
        <v>41449</v>
      </c>
      <c r="E2308">
        <v>2013</v>
      </c>
      <c r="F2308">
        <v>1</v>
      </c>
      <c r="G2308">
        <v>7</v>
      </c>
      <c r="H2308" s="138">
        <v>40.245259915384615</v>
      </c>
      <c r="I2308">
        <v>2.2599999999999998</v>
      </c>
      <c r="J2308" s="14" t="s">
        <v>17</v>
      </c>
      <c r="K2308" s="14" t="s">
        <v>17</v>
      </c>
      <c r="L2308" s="14">
        <v>5.15</v>
      </c>
      <c r="M2308" s="14" t="s">
        <v>17</v>
      </c>
      <c r="N2308" s="14">
        <v>68.810389999999998</v>
      </c>
      <c r="O2308" s="14">
        <v>423.173</v>
      </c>
      <c r="P2308" s="14">
        <v>0.1</v>
      </c>
      <c r="Q2308" s="14">
        <v>1.1100000000000001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40">
        <v>0.33970999999999996</v>
      </c>
      <c r="Y2308" s="14">
        <v>89</v>
      </c>
      <c r="Z2308" s="449">
        <v>0.46998000000000001</v>
      </c>
      <c r="AA2308" s="14">
        <v>110</v>
      </c>
      <c r="AB2308" s="143" t="s">
        <v>17</v>
      </c>
      <c r="AC2308" s="143" t="s">
        <v>17</v>
      </c>
      <c r="AD2308" s="143" t="s">
        <v>17</v>
      </c>
      <c r="AE2308" s="143" t="s">
        <v>17</v>
      </c>
    </row>
    <row r="2309" spans="1:31" ht="15">
      <c r="A2309" t="s">
        <v>109</v>
      </c>
      <c r="B2309" s="129" t="s">
        <v>139</v>
      </c>
      <c r="C2309" s="216">
        <v>41193</v>
      </c>
      <c r="D2309" s="216">
        <v>41449</v>
      </c>
      <c r="E2309">
        <v>2013</v>
      </c>
      <c r="F2309">
        <v>1</v>
      </c>
      <c r="G2309">
        <v>8</v>
      </c>
      <c r="H2309" s="138">
        <v>29.245982953846156</v>
      </c>
      <c r="I2309">
        <v>2.4941</v>
      </c>
      <c r="J2309" s="14" t="s">
        <v>17</v>
      </c>
      <c r="K2309" s="14" t="s">
        <v>17</v>
      </c>
      <c r="L2309" s="14">
        <v>5.44</v>
      </c>
      <c r="M2309" s="14" t="s">
        <v>17</v>
      </c>
      <c r="N2309" s="14">
        <v>19.383320000000001</v>
      </c>
      <c r="O2309" s="14">
        <v>446.762</v>
      </c>
      <c r="P2309" s="14">
        <v>8.5999999999999993E-2</v>
      </c>
      <c r="Q2309" s="14">
        <v>0.91500000000000004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40">
        <v>0.212585</v>
      </c>
      <c r="Y2309" s="14">
        <v>89</v>
      </c>
      <c r="Z2309" s="449">
        <v>0.28798499999999999</v>
      </c>
      <c r="AA2309" s="14">
        <v>110</v>
      </c>
      <c r="AB2309" s="143" t="s">
        <v>17</v>
      </c>
      <c r="AC2309" s="143" t="s">
        <v>17</v>
      </c>
      <c r="AD2309" s="143" t="s">
        <v>17</v>
      </c>
      <c r="AE2309" s="143" t="s">
        <v>17</v>
      </c>
    </row>
    <row r="2310" spans="1:31" ht="15">
      <c r="A2310" t="s">
        <v>109</v>
      </c>
      <c r="B2310" s="129" t="s">
        <v>139</v>
      </c>
      <c r="C2310" s="216">
        <v>41193</v>
      </c>
      <c r="D2310" s="216">
        <v>41449</v>
      </c>
      <c r="E2310">
        <v>2013</v>
      </c>
      <c r="F2310">
        <v>1</v>
      </c>
      <c r="G2310">
        <v>9</v>
      </c>
      <c r="H2310" s="138">
        <v>42.266247057692311</v>
      </c>
      <c r="I2310">
        <v>2.1373000000000002</v>
      </c>
      <c r="J2310" s="14" t="s">
        <v>17</v>
      </c>
      <c r="K2310" s="14" t="s">
        <v>17</v>
      </c>
      <c r="L2310" s="14">
        <v>5.49</v>
      </c>
      <c r="M2310" s="14" t="s">
        <v>17</v>
      </c>
      <c r="N2310" s="14">
        <v>51.339190000000002</v>
      </c>
      <c r="O2310" s="14">
        <v>529.04</v>
      </c>
      <c r="P2310" s="14">
        <v>0.10199999999999999</v>
      </c>
      <c r="Q2310" s="14">
        <v>0.96699999999999997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40">
        <v>0.35945000000000005</v>
      </c>
      <c r="Y2310" s="14">
        <v>89</v>
      </c>
      <c r="Z2310" s="449">
        <v>0.48170999999999997</v>
      </c>
      <c r="AA2310" s="14">
        <v>110</v>
      </c>
      <c r="AB2310" s="143" t="s">
        <v>17</v>
      </c>
      <c r="AC2310" s="143" t="s">
        <v>17</v>
      </c>
      <c r="AD2310" s="143" t="s">
        <v>17</v>
      </c>
      <c r="AE2310" s="143" t="s">
        <v>17</v>
      </c>
    </row>
    <row r="2311" spans="1:31" ht="15">
      <c r="A2311" t="s">
        <v>109</v>
      </c>
      <c r="B2311" s="129" t="s">
        <v>139</v>
      </c>
      <c r="C2311" s="216">
        <v>41193</v>
      </c>
      <c r="D2311" s="216">
        <v>41449</v>
      </c>
      <c r="E2311">
        <v>2013</v>
      </c>
      <c r="F2311">
        <v>1</v>
      </c>
      <c r="G2311">
        <v>10</v>
      </c>
      <c r="H2311" s="138">
        <v>37.75661847692308</v>
      </c>
      <c r="I2311">
        <v>1.9395</v>
      </c>
      <c r="J2311" s="14" t="s">
        <v>17</v>
      </c>
      <c r="K2311" s="14" t="s">
        <v>17</v>
      </c>
      <c r="L2311" s="14">
        <v>5.27</v>
      </c>
      <c r="M2311" s="14" t="s">
        <v>17</v>
      </c>
      <c r="N2311" s="14">
        <v>118.6065</v>
      </c>
      <c r="O2311" s="14">
        <v>467.05099999999999</v>
      </c>
      <c r="P2311" s="14">
        <v>7.6999999999999999E-2</v>
      </c>
      <c r="Q2311" s="14">
        <v>0.90900000000000003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40">
        <v>0.40025500000000003</v>
      </c>
      <c r="Y2311" s="14">
        <v>89</v>
      </c>
      <c r="Z2311" s="449">
        <v>0.47589500000000001</v>
      </c>
      <c r="AA2311" s="14">
        <v>110</v>
      </c>
      <c r="AB2311" s="143" t="s">
        <v>17</v>
      </c>
      <c r="AC2311" s="143" t="s">
        <v>17</v>
      </c>
      <c r="AD2311" s="143" t="s">
        <v>17</v>
      </c>
      <c r="AE2311" s="143" t="s">
        <v>17</v>
      </c>
    </row>
    <row r="2312" spans="1:31" ht="15">
      <c r="A2312" t="s">
        <v>109</v>
      </c>
      <c r="B2312" s="129" t="s">
        <v>139</v>
      </c>
      <c r="C2312" s="216">
        <v>41193</v>
      </c>
      <c r="D2312" s="216">
        <v>41449</v>
      </c>
      <c r="E2312">
        <v>2013</v>
      </c>
      <c r="F2312">
        <v>1</v>
      </c>
      <c r="G2312">
        <v>11</v>
      </c>
      <c r="H2312" s="138">
        <v>47.663525821153847</v>
      </c>
      <c r="I2312">
        <v>2.0015999999999998</v>
      </c>
      <c r="J2312" s="14" t="s">
        <v>17</v>
      </c>
      <c r="K2312" s="14" t="s">
        <v>17</v>
      </c>
      <c r="L2312" s="14">
        <v>5.1100000000000003</v>
      </c>
      <c r="M2312" s="14" t="s">
        <v>17</v>
      </c>
      <c r="N2312" s="14">
        <v>149.1687</v>
      </c>
      <c r="O2312" s="14">
        <v>564.745</v>
      </c>
      <c r="P2312" s="14">
        <v>0.115</v>
      </c>
      <c r="Q2312" s="14">
        <v>1.1000000000000001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40">
        <v>0.37936499999999995</v>
      </c>
      <c r="Y2312" s="14">
        <v>89</v>
      </c>
      <c r="Z2312" s="449">
        <v>0.57960999999999996</v>
      </c>
      <c r="AA2312" s="14">
        <v>110</v>
      </c>
      <c r="AB2312" s="143" t="s">
        <v>17</v>
      </c>
      <c r="AC2312" s="143" t="s">
        <v>17</v>
      </c>
      <c r="AD2312" s="143" t="s">
        <v>17</v>
      </c>
      <c r="AE2312" s="143" t="s">
        <v>17</v>
      </c>
    </row>
    <row r="2313" spans="1:31" ht="15">
      <c r="A2313" t="s">
        <v>109</v>
      </c>
      <c r="B2313" s="129" t="s">
        <v>139</v>
      </c>
      <c r="C2313" s="216">
        <v>41193</v>
      </c>
      <c r="D2313" s="216">
        <v>41449</v>
      </c>
      <c r="E2313">
        <v>2013</v>
      </c>
      <c r="F2313">
        <v>1</v>
      </c>
      <c r="G2313">
        <v>12</v>
      </c>
      <c r="H2313" s="138">
        <v>49.068614353846151</v>
      </c>
      <c r="I2313">
        <v>2.2481</v>
      </c>
      <c r="J2313" s="14" t="s">
        <v>17</v>
      </c>
      <c r="K2313" s="14" t="s">
        <v>17</v>
      </c>
      <c r="L2313" s="14">
        <v>5.07</v>
      </c>
      <c r="M2313" s="14" t="s">
        <v>17</v>
      </c>
      <c r="N2313" s="14">
        <v>117.3124</v>
      </c>
      <c r="O2313" s="14">
        <v>381.31599999999997</v>
      </c>
      <c r="P2313" s="14">
        <v>0.105</v>
      </c>
      <c r="Q2313" s="14">
        <v>0.95399999999999996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40">
        <v>0.36263999999999996</v>
      </c>
      <c r="Y2313" s="14">
        <v>89</v>
      </c>
      <c r="Z2313" s="449">
        <v>0.54853499999999999</v>
      </c>
      <c r="AA2313" s="14">
        <v>110</v>
      </c>
      <c r="AB2313" s="143" t="s">
        <v>17</v>
      </c>
      <c r="AC2313" s="143" t="s">
        <v>17</v>
      </c>
      <c r="AD2313" s="143" t="s">
        <v>17</v>
      </c>
      <c r="AE2313" s="143" t="s">
        <v>17</v>
      </c>
    </row>
    <row r="2314" spans="1:31" ht="15">
      <c r="A2314" t="s">
        <v>109</v>
      </c>
      <c r="B2314" s="129" t="s">
        <v>139</v>
      </c>
      <c r="C2314" s="216">
        <v>41193</v>
      </c>
      <c r="D2314" s="216">
        <v>41449</v>
      </c>
      <c r="E2314">
        <v>2013</v>
      </c>
      <c r="F2314">
        <v>1</v>
      </c>
      <c r="G2314">
        <v>13</v>
      </c>
      <c r="H2314" s="138">
        <v>53.782606350000002</v>
      </c>
      <c r="I2314">
        <v>2.1217000000000001</v>
      </c>
      <c r="J2314" s="14" t="s">
        <v>17</v>
      </c>
      <c r="K2314" s="14" t="s">
        <v>17</v>
      </c>
      <c r="L2314" s="14">
        <v>4.83</v>
      </c>
      <c r="M2314" s="14" t="s">
        <v>17</v>
      </c>
      <c r="N2314" s="14">
        <v>138.7158</v>
      </c>
      <c r="O2314" s="14">
        <v>515.13499999999999</v>
      </c>
      <c r="P2314" s="14">
        <v>0.107</v>
      </c>
      <c r="Q2314" s="14">
        <v>1.03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40">
        <v>0.43681999999999999</v>
      </c>
      <c r="Y2314" s="14">
        <v>89</v>
      </c>
      <c r="Z2314" s="449">
        <v>0.62761</v>
      </c>
      <c r="AA2314" s="14">
        <v>110</v>
      </c>
      <c r="AB2314" s="143" t="s">
        <v>17</v>
      </c>
      <c r="AC2314" s="143" t="s">
        <v>17</v>
      </c>
      <c r="AD2314" s="143" t="s">
        <v>17</v>
      </c>
      <c r="AE2314" s="143" t="s">
        <v>17</v>
      </c>
    </row>
    <row r="2315" spans="1:31" ht="15">
      <c r="A2315" t="s">
        <v>109</v>
      </c>
      <c r="B2315" s="129" t="s">
        <v>139</v>
      </c>
      <c r="C2315" s="216">
        <v>41193</v>
      </c>
      <c r="D2315" s="216">
        <v>41449</v>
      </c>
      <c r="E2315">
        <v>2013</v>
      </c>
      <c r="F2315">
        <v>1</v>
      </c>
      <c r="G2315">
        <v>14</v>
      </c>
      <c r="H2315" s="138">
        <v>34.279525246153845</v>
      </c>
      <c r="I2315">
        <v>2.0708000000000002</v>
      </c>
      <c r="J2315" s="14" t="s">
        <v>17</v>
      </c>
      <c r="K2315" s="14" t="s">
        <v>17</v>
      </c>
      <c r="L2315" s="14">
        <v>5.69</v>
      </c>
      <c r="M2315" s="14" t="s">
        <v>17</v>
      </c>
      <c r="N2315" s="14">
        <v>50.493009999999998</v>
      </c>
      <c r="O2315" s="14">
        <v>378.26949999999999</v>
      </c>
      <c r="P2315" s="14">
        <v>9.0999999999999998E-2</v>
      </c>
      <c r="Q2315" s="14">
        <v>0.98699999999999999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40">
        <v>0.30847000000000002</v>
      </c>
      <c r="Y2315" s="14">
        <v>89</v>
      </c>
      <c r="Z2315" s="449">
        <v>0.53214000000000006</v>
      </c>
      <c r="AA2315" s="14">
        <v>110</v>
      </c>
      <c r="AB2315" s="143" t="s">
        <v>17</v>
      </c>
      <c r="AC2315" s="143" t="s">
        <v>17</v>
      </c>
      <c r="AD2315" s="143" t="s">
        <v>17</v>
      </c>
      <c r="AE2315" s="143" t="s">
        <v>17</v>
      </c>
    </row>
    <row r="2316" spans="1:31" ht="15">
      <c r="A2316" t="s">
        <v>109</v>
      </c>
      <c r="B2316" s="129" t="s">
        <v>139</v>
      </c>
      <c r="C2316" s="216">
        <v>41193</v>
      </c>
      <c r="D2316" s="216">
        <v>41449</v>
      </c>
      <c r="E2316">
        <v>2013</v>
      </c>
      <c r="F2316">
        <v>2</v>
      </c>
      <c r="G2316">
        <v>1</v>
      </c>
      <c r="H2316" s="138">
        <v>19.4715378</v>
      </c>
      <c r="I2316">
        <v>2.0032999999999999</v>
      </c>
      <c r="J2316" s="14" t="s">
        <v>17</v>
      </c>
      <c r="K2316" s="14" t="s">
        <v>17</v>
      </c>
      <c r="L2316" s="14">
        <v>6.18</v>
      </c>
      <c r="M2316" s="14" t="s">
        <v>17</v>
      </c>
      <c r="N2316" s="14">
        <v>41.38409</v>
      </c>
      <c r="O2316" s="14">
        <v>335.6585</v>
      </c>
      <c r="P2316" s="14">
        <v>8.5999999999999993E-2</v>
      </c>
      <c r="Q2316" s="14">
        <v>0.80400000000000005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40">
        <v>0.35148000000000001</v>
      </c>
      <c r="Y2316" s="14">
        <v>89</v>
      </c>
      <c r="Z2316" s="449">
        <v>0.28391500000000003</v>
      </c>
      <c r="AA2316" s="14">
        <v>110</v>
      </c>
      <c r="AB2316" s="143" t="s">
        <v>17</v>
      </c>
      <c r="AC2316" s="143" t="s">
        <v>17</v>
      </c>
      <c r="AD2316" s="143" t="s">
        <v>17</v>
      </c>
      <c r="AE2316" s="143" t="s">
        <v>17</v>
      </c>
    </row>
    <row r="2317" spans="1:31" ht="15">
      <c r="A2317" t="s">
        <v>109</v>
      </c>
      <c r="B2317" s="129" t="s">
        <v>139</v>
      </c>
      <c r="C2317" s="216">
        <v>41193</v>
      </c>
      <c r="D2317" s="216">
        <v>41449</v>
      </c>
      <c r="E2317">
        <v>2013</v>
      </c>
      <c r="F2317">
        <v>2</v>
      </c>
      <c r="G2317">
        <v>2</v>
      </c>
      <c r="H2317" s="138">
        <v>25.954254276923077</v>
      </c>
      <c r="I2317">
        <v>2.028</v>
      </c>
      <c r="J2317" s="14" t="s">
        <v>17</v>
      </c>
      <c r="K2317" s="14" t="s">
        <v>17</v>
      </c>
      <c r="L2317" s="14">
        <v>6.08</v>
      </c>
      <c r="M2317" s="14" t="s">
        <v>17</v>
      </c>
      <c r="N2317" s="14">
        <v>117.81010000000001</v>
      </c>
      <c r="O2317" s="14">
        <v>532.08500000000004</v>
      </c>
      <c r="P2317" s="14">
        <v>0.08</v>
      </c>
      <c r="Q2317" s="14">
        <v>0.872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40">
        <v>0.29415999999999998</v>
      </c>
      <c r="Y2317" s="14">
        <v>89</v>
      </c>
      <c r="Z2317" s="449">
        <v>0.34395500000000001</v>
      </c>
      <c r="AA2317" s="14">
        <v>110</v>
      </c>
      <c r="AB2317" s="143" t="s">
        <v>17</v>
      </c>
      <c r="AC2317" s="143" t="s">
        <v>17</v>
      </c>
      <c r="AD2317" s="143" t="s">
        <v>17</v>
      </c>
      <c r="AE2317" s="143" t="s">
        <v>17</v>
      </c>
    </row>
    <row r="2318" spans="1:31" ht="15">
      <c r="A2318" t="s">
        <v>109</v>
      </c>
      <c r="B2318" s="129" t="s">
        <v>139</v>
      </c>
      <c r="C2318" s="216">
        <v>41193</v>
      </c>
      <c r="D2318" s="216">
        <v>41449</v>
      </c>
      <c r="E2318">
        <v>2013</v>
      </c>
      <c r="F2318">
        <v>2</v>
      </c>
      <c r="G2318">
        <v>3</v>
      </c>
      <c r="H2318" s="138">
        <v>27.943781884615387</v>
      </c>
      <c r="I2318">
        <v>1.9935</v>
      </c>
      <c r="J2318" s="14" t="s">
        <v>17</v>
      </c>
      <c r="K2318" s="14" t="s">
        <v>17</v>
      </c>
      <c r="L2318" s="14">
        <v>5.97</v>
      </c>
      <c r="M2318" s="14" t="s">
        <v>17</v>
      </c>
      <c r="N2318" s="14">
        <v>83.792820000000006</v>
      </c>
      <c r="O2318" s="14">
        <v>440.43150000000003</v>
      </c>
      <c r="P2318" s="14">
        <v>8.5999999999999993E-2</v>
      </c>
      <c r="Q2318" s="14">
        <v>0.83299999999999996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40">
        <v>0.39544499999999999</v>
      </c>
      <c r="Y2318" s="14">
        <v>89</v>
      </c>
      <c r="Z2318" s="449">
        <v>0.35861500000000002</v>
      </c>
      <c r="AA2318" s="14">
        <v>110</v>
      </c>
      <c r="AB2318" s="143" t="s">
        <v>17</v>
      </c>
      <c r="AC2318" s="143" t="s">
        <v>17</v>
      </c>
      <c r="AD2318" s="143" t="s">
        <v>17</v>
      </c>
      <c r="AE2318" s="143" t="s">
        <v>17</v>
      </c>
    </row>
    <row r="2319" spans="1:31" ht="15">
      <c r="A2319" t="s">
        <v>109</v>
      </c>
      <c r="B2319" s="129" t="s">
        <v>139</v>
      </c>
      <c r="C2319" s="216">
        <v>41193</v>
      </c>
      <c r="D2319" s="216">
        <v>41449</v>
      </c>
      <c r="E2319">
        <v>2013</v>
      </c>
      <c r="F2319">
        <v>2</v>
      </c>
      <c r="G2319">
        <v>4</v>
      </c>
      <c r="H2319" s="138">
        <v>35.591950350000005</v>
      </c>
      <c r="I2319">
        <v>2.0937999999999999</v>
      </c>
      <c r="J2319" s="14" t="s">
        <v>17</v>
      </c>
      <c r="K2319" s="14" t="s">
        <v>17</v>
      </c>
      <c r="L2319" s="14">
        <v>5.63</v>
      </c>
      <c r="M2319" s="14" t="s">
        <v>17</v>
      </c>
      <c r="N2319" s="14">
        <v>61.493400000000001</v>
      </c>
      <c r="O2319" s="14">
        <v>453.74599999999998</v>
      </c>
      <c r="P2319" s="14">
        <v>7.6999999999999999E-2</v>
      </c>
      <c r="Q2319" s="14">
        <v>0.95799999999999996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40">
        <v>0.31605</v>
      </c>
      <c r="Y2319" s="14">
        <v>89</v>
      </c>
      <c r="Z2319" s="449">
        <v>0.38611500000000004</v>
      </c>
      <c r="AA2319" s="14">
        <v>110</v>
      </c>
      <c r="AB2319" s="143" t="s">
        <v>17</v>
      </c>
      <c r="AC2319" s="143" t="s">
        <v>17</v>
      </c>
      <c r="AD2319" s="143" t="s">
        <v>17</v>
      </c>
      <c r="AE2319" s="143" t="s">
        <v>17</v>
      </c>
    </row>
    <row r="2320" spans="1:31" ht="15">
      <c r="A2320" t="s">
        <v>109</v>
      </c>
      <c r="B2320" s="129" t="s">
        <v>139</v>
      </c>
      <c r="C2320" s="216">
        <v>41193</v>
      </c>
      <c r="D2320" s="216">
        <v>41449</v>
      </c>
      <c r="E2320">
        <v>2013</v>
      </c>
      <c r="F2320">
        <v>2</v>
      </c>
      <c r="G2320">
        <v>5</v>
      </c>
      <c r="H2320" s="138">
        <v>41.904049846153846</v>
      </c>
      <c r="I2320">
        <v>2.1217999999999999</v>
      </c>
      <c r="J2320" s="14" t="s">
        <v>17</v>
      </c>
      <c r="K2320" s="14" t="s">
        <v>17</v>
      </c>
      <c r="L2320" s="14">
        <v>5.51</v>
      </c>
      <c r="M2320" s="14" t="s">
        <v>17</v>
      </c>
      <c r="N2320" s="14">
        <v>108.25320000000001</v>
      </c>
      <c r="O2320" s="14">
        <v>491.81400000000002</v>
      </c>
      <c r="P2320" s="14">
        <v>0.104</v>
      </c>
      <c r="Q2320" s="14">
        <v>0.95499999999999996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40">
        <v>0.31900000000000001</v>
      </c>
      <c r="Y2320" s="14">
        <v>89</v>
      </c>
      <c r="Z2320" s="449">
        <v>0.52026000000000006</v>
      </c>
      <c r="AA2320" s="14">
        <v>110</v>
      </c>
      <c r="AB2320" s="143" t="s">
        <v>17</v>
      </c>
      <c r="AC2320" s="143" t="s">
        <v>17</v>
      </c>
      <c r="AD2320" s="143" t="s">
        <v>17</v>
      </c>
      <c r="AE2320" s="143" t="s">
        <v>17</v>
      </c>
    </row>
    <row r="2321" spans="1:31" ht="15">
      <c r="A2321" t="s">
        <v>109</v>
      </c>
      <c r="B2321" s="129" t="s">
        <v>139</v>
      </c>
      <c r="C2321" s="216">
        <v>41193</v>
      </c>
      <c r="D2321" s="216">
        <v>41449</v>
      </c>
      <c r="E2321">
        <v>2013</v>
      </c>
      <c r="F2321">
        <v>2</v>
      </c>
      <c r="G2321">
        <v>6</v>
      </c>
      <c r="H2321" s="138">
        <v>37.910802028846156</v>
      </c>
      <c r="I2321">
        <v>2.3868</v>
      </c>
      <c r="J2321" s="14" t="s">
        <v>17</v>
      </c>
      <c r="K2321" s="14" t="s">
        <v>17</v>
      </c>
      <c r="L2321" s="14">
        <v>4.84</v>
      </c>
      <c r="M2321" s="14" t="s">
        <v>17</v>
      </c>
      <c r="N2321" s="14">
        <v>107.5564</v>
      </c>
      <c r="O2321" s="14">
        <v>510.15499999999997</v>
      </c>
      <c r="P2321" s="14">
        <v>8.8999999999999996E-2</v>
      </c>
      <c r="Q2321" s="14">
        <v>0.97699999999999998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40">
        <v>0.28569500000000003</v>
      </c>
      <c r="Y2321" s="14">
        <v>89</v>
      </c>
      <c r="Z2321" s="449">
        <v>0.52549999999999997</v>
      </c>
      <c r="AA2321" s="14">
        <v>110</v>
      </c>
      <c r="AB2321" s="143" t="s">
        <v>17</v>
      </c>
      <c r="AC2321" s="143" t="s">
        <v>17</v>
      </c>
      <c r="AD2321" s="143" t="s">
        <v>17</v>
      </c>
      <c r="AE2321" s="143" t="s">
        <v>17</v>
      </c>
    </row>
    <row r="2322" spans="1:31" ht="15">
      <c r="A2322" t="s">
        <v>109</v>
      </c>
      <c r="B2322" s="129" t="s">
        <v>139</v>
      </c>
      <c r="C2322" s="216">
        <v>41193</v>
      </c>
      <c r="D2322" s="216">
        <v>41449</v>
      </c>
      <c r="E2322">
        <v>2013</v>
      </c>
      <c r="F2322">
        <v>2</v>
      </c>
      <c r="G2322">
        <v>7</v>
      </c>
      <c r="H2322" s="138">
        <v>39.74833246153846</v>
      </c>
      <c r="I2322">
        <v>2.5085999999999999</v>
      </c>
      <c r="J2322" s="14" t="s">
        <v>17</v>
      </c>
      <c r="K2322" s="14" t="s">
        <v>17</v>
      </c>
      <c r="L2322" s="14">
        <v>4.6500000000000004</v>
      </c>
      <c r="M2322" s="14" t="s">
        <v>17</v>
      </c>
      <c r="N2322" s="14">
        <v>119.0048</v>
      </c>
      <c r="O2322" s="14">
        <v>519.66</v>
      </c>
      <c r="P2322" s="14">
        <v>0.10299999999999999</v>
      </c>
      <c r="Q2322" s="14">
        <v>1.01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40">
        <v>0.34385500000000002</v>
      </c>
      <c r="Y2322" s="14">
        <v>89</v>
      </c>
      <c r="Z2322" s="449">
        <v>0.37546999999999997</v>
      </c>
      <c r="AA2322" s="14">
        <v>110</v>
      </c>
      <c r="AB2322" s="143" t="s">
        <v>17</v>
      </c>
      <c r="AC2322" s="143" t="s">
        <v>17</v>
      </c>
      <c r="AD2322" s="143" t="s">
        <v>17</v>
      </c>
      <c r="AE2322" s="143" t="s">
        <v>17</v>
      </c>
    </row>
    <row r="2323" spans="1:31" ht="15">
      <c r="A2323" t="s">
        <v>109</v>
      </c>
      <c r="B2323" s="129" t="s">
        <v>139</v>
      </c>
      <c r="C2323" s="216">
        <v>41193</v>
      </c>
      <c r="D2323" s="216">
        <v>41449</v>
      </c>
      <c r="E2323">
        <v>2013</v>
      </c>
      <c r="F2323">
        <v>2</v>
      </c>
      <c r="G2323">
        <v>8</v>
      </c>
      <c r="H2323" s="138">
        <v>33.87629995961538</v>
      </c>
      <c r="I2323">
        <v>2.0749</v>
      </c>
      <c r="J2323" s="14" t="s">
        <v>17</v>
      </c>
      <c r="K2323" s="14" t="s">
        <v>17</v>
      </c>
      <c r="L2323" s="14">
        <v>5.48</v>
      </c>
      <c r="M2323" s="14" t="s">
        <v>17</v>
      </c>
      <c r="N2323" s="14">
        <v>22.668510000000001</v>
      </c>
      <c r="O2323" s="14">
        <v>444.24099999999999</v>
      </c>
      <c r="P2323" s="14">
        <v>8.8999999999999996E-2</v>
      </c>
      <c r="Q2323" s="14">
        <v>0.84799999999999998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40">
        <v>0.319795</v>
      </c>
      <c r="Y2323" s="14">
        <v>89</v>
      </c>
      <c r="Z2323" s="449">
        <v>0.41403999999999996</v>
      </c>
      <c r="AA2323" s="14">
        <v>110</v>
      </c>
      <c r="AB2323" s="143" t="s">
        <v>17</v>
      </c>
      <c r="AC2323" s="143" t="s">
        <v>17</v>
      </c>
      <c r="AD2323" s="143" t="s">
        <v>17</v>
      </c>
      <c r="AE2323" s="143" t="s">
        <v>17</v>
      </c>
    </row>
    <row r="2324" spans="1:31" ht="15">
      <c r="A2324" t="s">
        <v>109</v>
      </c>
      <c r="B2324" s="129" t="s">
        <v>139</v>
      </c>
      <c r="C2324" s="216">
        <v>41193</v>
      </c>
      <c r="D2324" s="216">
        <v>41449</v>
      </c>
      <c r="E2324">
        <v>2013</v>
      </c>
      <c r="F2324">
        <v>2</v>
      </c>
      <c r="G2324">
        <v>9</v>
      </c>
      <c r="H2324" s="138">
        <v>39.884746465384623</v>
      </c>
      <c r="I2324">
        <v>2.2330999999999999</v>
      </c>
      <c r="J2324" s="14" t="s">
        <v>17</v>
      </c>
      <c r="K2324" s="14" t="s">
        <v>17</v>
      </c>
      <c r="L2324" s="14">
        <v>5.14</v>
      </c>
      <c r="M2324" s="14" t="s">
        <v>17</v>
      </c>
      <c r="N2324" s="14">
        <v>55.719439999999999</v>
      </c>
      <c r="O2324" s="14">
        <v>517.47500000000002</v>
      </c>
      <c r="P2324" s="14">
        <v>9.7000000000000003E-2</v>
      </c>
      <c r="Q2324" s="14">
        <v>0.92600000000000005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40">
        <v>0.31706999999999996</v>
      </c>
      <c r="Y2324" s="14">
        <v>89</v>
      </c>
      <c r="Z2324" s="449">
        <v>0.48928500000000003</v>
      </c>
      <c r="AA2324" s="14">
        <v>110</v>
      </c>
      <c r="AB2324" s="143" t="s">
        <v>17</v>
      </c>
      <c r="AC2324" s="143" t="s">
        <v>17</v>
      </c>
      <c r="AD2324" s="143" t="s">
        <v>17</v>
      </c>
      <c r="AE2324" s="143" t="s">
        <v>17</v>
      </c>
    </row>
    <row r="2325" spans="1:31" ht="15">
      <c r="A2325" t="s">
        <v>109</v>
      </c>
      <c r="B2325" s="129" t="s">
        <v>139</v>
      </c>
      <c r="C2325" s="216">
        <v>41193</v>
      </c>
      <c r="D2325" s="216">
        <v>41449</v>
      </c>
      <c r="E2325">
        <v>2013</v>
      </c>
      <c r="F2325">
        <v>2</v>
      </c>
      <c r="G2325">
        <v>10</v>
      </c>
      <c r="H2325" s="138">
        <v>46.375831488461543</v>
      </c>
      <c r="I2325">
        <v>2.0594999999999999</v>
      </c>
      <c r="J2325" s="14" t="s">
        <v>17</v>
      </c>
      <c r="K2325" s="14" t="s">
        <v>17</v>
      </c>
      <c r="L2325" s="14">
        <v>5.13</v>
      </c>
      <c r="M2325" s="14" t="s">
        <v>17</v>
      </c>
      <c r="N2325" s="14">
        <v>128.66120000000001</v>
      </c>
      <c r="O2325" s="14">
        <v>616.62</v>
      </c>
      <c r="P2325" s="14">
        <v>0.11</v>
      </c>
      <c r="Q2325" s="14">
        <v>1.07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40">
        <v>0.27842</v>
      </c>
      <c r="Y2325" s="14">
        <v>89</v>
      </c>
      <c r="Z2325" s="449">
        <v>0.41531000000000001</v>
      </c>
      <c r="AA2325" s="14">
        <v>110</v>
      </c>
      <c r="AB2325" s="143" t="s">
        <v>17</v>
      </c>
      <c r="AC2325" s="143" t="s">
        <v>17</v>
      </c>
      <c r="AD2325" s="143" t="s">
        <v>17</v>
      </c>
      <c r="AE2325" s="143" t="s">
        <v>17</v>
      </c>
    </row>
    <row r="2326" spans="1:31" ht="15">
      <c r="A2326" t="s">
        <v>109</v>
      </c>
      <c r="B2326" s="129" t="s">
        <v>139</v>
      </c>
      <c r="C2326" s="216">
        <v>41193</v>
      </c>
      <c r="D2326" s="216">
        <v>41449</v>
      </c>
      <c r="E2326">
        <v>2013</v>
      </c>
      <c r="F2326">
        <v>2</v>
      </c>
      <c r="G2326">
        <v>11</v>
      </c>
      <c r="H2326" s="138">
        <v>37.848618034615384</v>
      </c>
      <c r="I2326">
        <v>2.0878999999999999</v>
      </c>
      <c r="J2326" s="14" t="s">
        <v>17</v>
      </c>
      <c r="K2326" s="14" t="s">
        <v>17</v>
      </c>
      <c r="L2326" s="14">
        <v>5.04</v>
      </c>
      <c r="M2326" s="14" t="s">
        <v>17</v>
      </c>
      <c r="N2326" s="14">
        <v>157.4314</v>
      </c>
      <c r="O2326" s="14">
        <v>605.19500000000005</v>
      </c>
      <c r="P2326" s="14">
        <v>0.111</v>
      </c>
      <c r="Q2326" s="14">
        <v>1.1399999999999999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40">
        <v>0.375305</v>
      </c>
      <c r="Y2326" s="14">
        <v>89</v>
      </c>
      <c r="Z2326" s="449">
        <v>0.63638499999999998</v>
      </c>
      <c r="AA2326" s="14">
        <v>110</v>
      </c>
      <c r="AB2326" s="143" t="s">
        <v>17</v>
      </c>
      <c r="AC2326" s="143" t="s">
        <v>17</v>
      </c>
      <c r="AD2326" s="143" t="s">
        <v>17</v>
      </c>
      <c r="AE2326" s="143" t="s">
        <v>17</v>
      </c>
    </row>
    <row r="2327" spans="1:31" ht="15">
      <c r="A2327" t="s">
        <v>109</v>
      </c>
      <c r="B2327" s="129" t="s">
        <v>139</v>
      </c>
      <c r="C2327" s="216">
        <v>41193</v>
      </c>
      <c r="D2327" s="216">
        <v>41449</v>
      </c>
      <c r="E2327">
        <v>2013</v>
      </c>
      <c r="F2327">
        <v>2</v>
      </c>
      <c r="G2327">
        <v>12</v>
      </c>
      <c r="H2327" s="138">
        <v>36.818222988461535</v>
      </c>
      <c r="I2327">
        <v>2.0663999999999998</v>
      </c>
      <c r="J2327" s="14" t="s">
        <v>17</v>
      </c>
      <c r="K2327" s="14" t="s">
        <v>17</v>
      </c>
      <c r="L2327" s="14">
        <v>4.83</v>
      </c>
      <c r="M2327" s="14" t="s">
        <v>17</v>
      </c>
      <c r="N2327" s="14">
        <v>150.46289999999999</v>
      </c>
      <c r="O2327" s="14">
        <v>397.47149999999999</v>
      </c>
      <c r="P2327" s="14">
        <v>0.11899999999999999</v>
      </c>
      <c r="Q2327" s="14">
        <v>1.07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40">
        <v>0.34250999999999998</v>
      </c>
      <c r="Y2327" s="14">
        <v>89</v>
      </c>
      <c r="Z2327" s="449">
        <v>0.45282500000000003</v>
      </c>
      <c r="AA2327" s="14">
        <v>110</v>
      </c>
      <c r="AB2327" s="143" t="s">
        <v>17</v>
      </c>
      <c r="AC2327" s="143" t="s">
        <v>17</v>
      </c>
      <c r="AD2327" s="143" t="s">
        <v>17</v>
      </c>
      <c r="AE2327" s="143" t="s">
        <v>17</v>
      </c>
    </row>
    <row r="2328" spans="1:31" ht="15">
      <c r="A2328" t="s">
        <v>109</v>
      </c>
      <c r="B2328" s="129" t="s">
        <v>139</v>
      </c>
      <c r="C2328" s="216">
        <v>41193</v>
      </c>
      <c r="D2328" s="216">
        <v>41449</v>
      </c>
      <c r="E2328">
        <v>2013</v>
      </c>
      <c r="F2328">
        <v>2</v>
      </c>
      <c r="G2328">
        <v>13</v>
      </c>
      <c r="H2328" s="138">
        <v>45.847360730769239</v>
      </c>
      <c r="I2328">
        <v>2.6253000000000002</v>
      </c>
      <c r="J2328" s="14" t="s">
        <v>17</v>
      </c>
      <c r="K2328" s="14" t="s">
        <v>17</v>
      </c>
      <c r="L2328" s="14">
        <v>4.62</v>
      </c>
      <c r="M2328" s="14" t="s">
        <v>17</v>
      </c>
      <c r="N2328" s="14">
        <v>164.9973</v>
      </c>
      <c r="O2328" s="14">
        <v>507.79500000000002</v>
      </c>
      <c r="P2328" s="14">
        <v>0.123</v>
      </c>
      <c r="Q2328" s="14">
        <v>1.05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40">
        <v>0.22894000000000003</v>
      </c>
      <c r="Y2328" s="14">
        <v>89</v>
      </c>
      <c r="Z2328" s="449">
        <v>0.58169000000000004</v>
      </c>
      <c r="AA2328" s="14">
        <v>110</v>
      </c>
      <c r="AB2328" s="143" t="s">
        <v>17</v>
      </c>
      <c r="AC2328" s="143" t="s">
        <v>17</v>
      </c>
      <c r="AD2328" s="143" t="s">
        <v>17</v>
      </c>
      <c r="AE2328" s="143" t="s">
        <v>17</v>
      </c>
    </row>
    <row r="2329" spans="1:31" ht="15">
      <c r="A2329" t="s">
        <v>109</v>
      </c>
      <c r="B2329" s="129" t="s">
        <v>139</v>
      </c>
      <c r="C2329" s="216">
        <v>41193</v>
      </c>
      <c r="D2329" s="216">
        <v>41449</v>
      </c>
      <c r="E2329">
        <v>2013</v>
      </c>
      <c r="F2329">
        <v>2</v>
      </c>
      <c r="G2329">
        <v>14</v>
      </c>
      <c r="H2329" s="138">
        <v>38.046686192307696</v>
      </c>
      <c r="I2329">
        <v>2.294</v>
      </c>
      <c r="J2329" s="14" t="s">
        <v>17</v>
      </c>
      <c r="K2329" s="14" t="s">
        <v>17</v>
      </c>
      <c r="L2329" s="14">
        <v>4.9400000000000004</v>
      </c>
      <c r="M2329" s="14" t="s">
        <v>17</v>
      </c>
      <c r="N2329" s="14">
        <v>118.6065</v>
      </c>
      <c r="O2329" s="14">
        <v>512.75</v>
      </c>
      <c r="P2329" s="14">
        <v>0.107</v>
      </c>
      <c r="Q2329" s="14">
        <v>1.02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40">
        <v>0.36880499999999999</v>
      </c>
      <c r="Y2329" s="14">
        <v>89</v>
      </c>
      <c r="Z2329" s="449">
        <v>0.37294499999999997</v>
      </c>
      <c r="AA2329" s="14">
        <v>110</v>
      </c>
      <c r="AB2329" s="143" t="s">
        <v>17</v>
      </c>
      <c r="AC2329" s="143" t="s">
        <v>17</v>
      </c>
      <c r="AD2329" s="143" t="s">
        <v>17</v>
      </c>
      <c r="AE2329" s="143" t="s">
        <v>17</v>
      </c>
    </row>
    <row r="2330" spans="1:31" ht="15">
      <c r="A2330" t="s">
        <v>109</v>
      </c>
      <c r="B2330" s="129" t="s">
        <v>139</v>
      </c>
      <c r="C2330" s="216">
        <v>41193</v>
      </c>
      <c r="D2330" s="216">
        <v>41449</v>
      </c>
      <c r="E2330">
        <v>2013</v>
      </c>
      <c r="F2330">
        <v>3</v>
      </c>
      <c r="G2330">
        <v>1</v>
      </c>
      <c r="H2330" s="138">
        <v>27.001886936538462</v>
      </c>
      <c r="I2330">
        <v>2.0028000000000001</v>
      </c>
      <c r="J2330" s="14" t="s">
        <v>17</v>
      </c>
      <c r="K2330" s="14" t="s">
        <v>17</v>
      </c>
      <c r="L2330" s="14">
        <v>6.14</v>
      </c>
      <c r="M2330" s="14" t="s">
        <v>17</v>
      </c>
      <c r="N2330" s="14">
        <v>32.524050000000003</v>
      </c>
      <c r="O2330" s="14">
        <v>365.89350000000002</v>
      </c>
      <c r="P2330" s="14">
        <v>7.3999999999999996E-2</v>
      </c>
      <c r="Q2330" s="14">
        <v>0.76600000000000001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40">
        <v>0.38376500000000002</v>
      </c>
      <c r="Y2330" s="14">
        <v>89</v>
      </c>
      <c r="Z2330" s="449">
        <v>0.31460500000000002</v>
      </c>
      <c r="AA2330" s="14">
        <v>110</v>
      </c>
      <c r="AB2330" s="143" t="s">
        <v>17</v>
      </c>
      <c r="AC2330" s="143" t="s">
        <v>17</v>
      </c>
      <c r="AD2330" s="143" t="s">
        <v>17</v>
      </c>
      <c r="AE2330" s="143" t="s">
        <v>17</v>
      </c>
    </row>
    <row r="2331" spans="1:31" ht="15">
      <c r="A2331" t="s">
        <v>109</v>
      </c>
      <c r="B2331" s="129" t="s">
        <v>139</v>
      </c>
      <c r="C2331" s="216">
        <v>41193</v>
      </c>
      <c r="D2331" s="216">
        <v>41449</v>
      </c>
      <c r="E2331">
        <v>2013</v>
      </c>
      <c r="F2331">
        <v>3</v>
      </c>
      <c r="G2331">
        <v>2</v>
      </c>
      <c r="H2331" s="138">
        <v>25.093010250000003</v>
      </c>
      <c r="I2331">
        <v>2.0249999999999999</v>
      </c>
      <c r="J2331" s="14" t="s">
        <v>17</v>
      </c>
      <c r="K2331" s="14" t="s">
        <v>17</v>
      </c>
      <c r="L2331" s="14">
        <v>5.87</v>
      </c>
      <c r="M2331" s="14" t="s">
        <v>17</v>
      </c>
      <c r="N2331" s="14">
        <v>116.91419999999999</v>
      </c>
      <c r="O2331" s="14">
        <v>495.22750000000002</v>
      </c>
      <c r="P2331" s="14">
        <v>9.4E-2</v>
      </c>
      <c r="Q2331" s="14">
        <v>0.85499999999999998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40">
        <v>0.41469</v>
      </c>
      <c r="Y2331" s="14">
        <v>89</v>
      </c>
      <c r="Z2331" s="449">
        <v>0.34578500000000001</v>
      </c>
      <c r="AA2331" s="14">
        <v>110</v>
      </c>
      <c r="AB2331" s="143" t="s">
        <v>17</v>
      </c>
      <c r="AC2331" s="143" t="s">
        <v>17</v>
      </c>
      <c r="AD2331" s="143" t="s">
        <v>17</v>
      </c>
      <c r="AE2331" s="143" t="s">
        <v>17</v>
      </c>
    </row>
    <row r="2332" spans="1:31" ht="15">
      <c r="A2332" t="s">
        <v>109</v>
      </c>
      <c r="B2332" s="129" t="s">
        <v>139</v>
      </c>
      <c r="C2332" s="216">
        <v>41193</v>
      </c>
      <c r="D2332" s="216">
        <v>41449</v>
      </c>
      <c r="E2332">
        <v>2013</v>
      </c>
      <c r="F2332">
        <v>3</v>
      </c>
      <c r="G2332">
        <v>3</v>
      </c>
      <c r="H2332" s="138">
        <v>28.178293846153846</v>
      </c>
      <c r="I2332">
        <v>1.9965999999999999</v>
      </c>
      <c r="J2332" s="14" t="s">
        <v>17</v>
      </c>
      <c r="K2332" s="14" t="s">
        <v>17</v>
      </c>
      <c r="L2332" s="14">
        <v>5.58</v>
      </c>
      <c r="M2332" s="14" t="s">
        <v>17</v>
      </c>
      <c r="N2332" s="14">
        <v>149.26830000000001</v>
      </c>
      <c r="O2332" s="14">
        <v>666.48500000000001</v>
      </c>
      <c r="P2332" s="14">
        <v>0.109</v>
      </c>
      <c r="Q2332" s="14">
        <v>1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40">
        <v>0.42118500000000003</v>
      </c>
      <c r="Y2332" s="14">
        <v>89</v>
      </c>
      <c r="Z2332" s="449">
        <v>0.42027999999999999</v>
      </c>
      <c r="AA2332" s="14">
        <v>110</v>
      </c>
      <c r="AB2332" s="143" t="s">
        <v>17</v>
      </c>
      <c r="AC2332" s="143" t="s">
        <v>17</v>
      </c>
      <c r="AD2332" s="143" t="s">
        <v>17</v>
      </c>
      <c r="AE2332" s="143" t="s">
        <v>17</v>
      </c>
    </row>
    <row r="2333" spans="1:31" ht="15">
      <c r="A2333" t="s">
        <v>109</v>
      </c>
      <c r="B2333" s="129" t="s">
        <v>139</v>
      </c>
      <c r="C2333" s="216">
        <v>41193</v>
      </c>
      <c r="D2333" s="216">
        <v>41449</v>
      </c>
      <c r="E2333">
        <v>2013</v>
      </c>
      <c r="F2333">
        <v>3</v>
      </c>
      <c r="G2333">
        <v>4</v>
      </c>
      <c r="H2333" s="138">
        <v>36.227511692307694</v>
      </c>
      <c r="I2333">
        <v>2.0871</v>
      </c>
      <c r="J2333" s="14" t="s">
        <v>17</v>
      </c>
      <c r="K2333" s="14" t="s">
        <v>17</v>
      </c>
      <c r="L2333" s="14">
        <v>5.28</v>
      </c>
      <c r="M2333" s="14" t="s">
        <v>17</v>
      </c>
      <c r="N2333" s="14">
        <v>113.2308</v>
      </c>
      <c r="O2333" s="14">
        <v>551.36500000000001</v>
      </c>
      <c r="P2333" s="14">
        <v>0.1</v>
      </c>
      <c r="Q2333" s="14">
        <v>0.98599999999999999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40">
        <v>0.35722999999999999</v>
      </c>
      <c r="Y2333" s="14">
        <v>89</v>
      </c>
      <c r="Z2333" s="449">
        <v>0.46923500000000001</v>
      </c>
      <c r="AA2333" s="14">
        <v>110</v>
      </c>
      <c r="AB2333" s="143" t="s">
        <v>17</v>
      </c>
      <c r="AC2333" s="143" t="s">
        <v>17</v>
      </c>
      <c r="AD2333" s="143" t="s">
        <v>17</v>
      </c>
      <c r="AE2333" s="143" t="s">
        <v>17</v>
      </c>
    </row>
    <row r="2334" spans="1:31" ht="15">
      <c r="A2334" t="s">
        <v>109</v>
      </c>
      <c r="B2334" s="129" t="s">
        <v>139</v>
      </c>
      <c r="C2334" s="216">
        <v>41193</v>
      </c>
      <c r="D2334" s="216">
        <v>41449</v>
      </c>
      <c r="E2334">
        <v>2013</v>
      </c>
      <c r="F2334">
        <v>3</v>
      </c>
      <c r="G2334">
        <v>5</v>
      </c>
      <c r="H2334" s="138">
        <v>40.664122823076923</v>
      </c>
      <c r="I2334">
        <v>2.3403999999999998</v>
      </c>
      <c r="J2334" s="14" t="s">
        <v>17</v>
      </c>
      <c r="K2334" s="14" t="s">
        <v>17</v>
      </c>
      <c r="L2334" s="14">
        <v>5.19</v>
      </c>
      <c r="M2334" s="14" t="s">
        <v>17</v>
      </c>
      <c r="N2334" s="14">
        <v>119.60209999999999</v>
      </c>
      <c r="O2334" s="14">
        <v>479.99</v>
      </c>
      <c r="P2334" s="14">
        <v>9.4E-2</v>
      </c>
      <c r="Q2334" s="14">
        <v>0.90800000000000003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40">
        <v>0.2092</v>
      </c>
      <c r="Y2334" s="14">
        <v>89</v>
      </c>
      <c r="Z2334" s="449">
        <v>0.38184000000000001</v>
      </c>
      <c r="AA2334" s="14">
        <v>110</v>
      </c>
      <c r="AB2334" s="143" t="s">
        <v>17</v>
      </c>
      <c r="AC2334" s="143" t="s">
        <v>17</v>
      </c>
      <c r="AD2334" s="143" t="s">
        <v>17</v>
      </c>
      <c r="AE2334" s="143" t="s">
        <v>17</v>
      </c>
    </row>
    <row r="2335" spans="1:31" ht="15">
      <c r="A2335" t="s">
        <v>109</v>
      </c>
      <c r="B2335" s="129" t="s">
        <v>139</v>
      </c>
      <c r="C2335" s="216">
        <v>41193</v>
      </c>
      <c r="D2335" s="216">
        <v>41449</v>
      </c>
      <c r="E2335">
        <v>2013</v>
      </c>
      <c r="F2335">
        <v>3</v>
      </c>
      <c r="G2335">
        <v>6</v>
      </c>
      <c r="H2335" s="138">
        <v>39.207313073076932</v>
      </c>
      <c r="I2335">
        <v>2.2172999999999998</v>
      </c>
      <c r="J2335" s="14" t="s">
        <v>17</v>
      </c>
      <c r="K2335" s="14" t="s">
        <v>17</v>
      </c>
      <c r="L2335" s="14">
        <v>4.92</v>
      </c>
      <c r="M2335" s="14" t="s">
        <v>17</v>
      </c>
      <c r="N2335" s="14">
        <v>94.743430000000004</v>
      </c>
      <c r="O2335" s="14">
        <v>502.27499999999998</v>
      </c>
      <c r="P2335" s="14">
        <v>0.10100000000000001</v>
      </c>
      <c r="Q2335" s="14">
        <v>0.99199999999999999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40">
        <v>0.32799499999999998</v>
      </c>
      <c r="Y2335" s="14">
        <v>89</v>
      </c>
      <c r="Z2335" s="449">
        <v>0.46829500000000002</v>
      </c>
      <c r="AA2335" s="14">
        <v>110</v>
      </c>
      <c r="AB2335" s="143" t="s">
        <v>17</v>
      </c>
      <c r="AC2335" s="143" t="s">
        <v>17</v>
      </c>
      <c r="AD2335" s="143" t="s">
        <v>17</v>
      </c>
      <c r="AE2335" s="143" t="s">
        <v>17</v>
      </c>
    </row>
    <row r="2336" spans="1:31" ht="15">
      <c r="A2336" t="s">
        <v>109</v>
      </c>
      <c r="B2336" s="129" t="s">
        <v>139</v>
      </c>
      <c r="C2336" s="216">
        <v>41193</v>
      </c>
      <c r="D2336" s="216">
        <v>41449</v>
      </c>
      <c r="E2336">
        <v>2013</v>
      </c>
      <c r="F2336">
        <v>3</v>
      </c>
      <c r="G2336">
        <v>7</v>
      </c>
      <c r="H2336" s="138">
        <v>39.417980123076923</v>
      </c>
      <c r="I2336">
        <v>2.3917000000000002</v>
      </c>
      <c r="J2336" s="14" t="s">
        <v>17</v>
      </c>
      <c r="K2336" s="14" t="s">
        <v>17</v>
      </c>
      <c r="L2336" s="14">
        <v>4.84</v>
      </c>
      <c r="M2336" s="14" t="s">
        <v>17</v>
      </c>
      <c r="N2336" s="14">
        <v>108.05410000000001</v>
      </c>
      <c r="O2336" s="14">
        <v>521.64499999999998</v>
      </c>
      <c r="P2336" s="14">
        <v>9.9000000000000005E-2</v>
      </c>
      <c r="Q2336" s="14">
        <v>0.93799999999999994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40">
        <v>0.22011</v>
      </c>
      <c r="Y2336" s="14">
        <v>89</v>
      </c>
      <c r="Z2336" s="449">
        <v>0.52726000000000006</v>
      </c>
      <c r="AA2336" s="14">
        <v>110</v>
      </c>
      <c r="AB2336" s="143" t="s">
        <v>17</v>
      </c>
      <c r="AC2336" s="143" t="s">
        <v>17</v>
      </c>
      <c r="AD2336" s="143" t="s">
        <v>17</v>
      </c>
      <c r="AE2336" s="143" t="s">
        <v>17</v>
      </c>
    </row>
    <row r="2337" spans="1:31" ht="15">
      <c r="A2337" t="s">
        <v>109</v>
      </c>
      <c r="B2337" s="129" t="s">
        <v>139</v>
      </c>
      <c r="C2337" s="216">
        <v>41193</v>
      </c>
      <c r="D2337" s="216">
        <v>41449</v>
      </c>
      <c r="E2337">
        <v>2013</v>
      </c>
      <c r="F2337">
        <v>3</v>
      </c>
      <c r="G2337">
        <v>8</v>
      </c>
      <c r="H2337" s="138">
        <v>39.233972630769237</v>
      </c>
      <c r="I2337">
        <v>2.3485999999999998</v>
      </c>
      <c r="J2337" s="14" t="s">
        <v>17</v>
      </c>
      <c r="K2337" s="14" t="s">
        <v>17</v>
      </c>
      <c r="L2337" s="14">
        <v>5.18</v>
      </c>
      <c r="M2337" s="14" t="s">
        <v>17</v>
      </c>
      <c r="N2337" s="14">
        <v>35.211930000000002</v>
      </c>
      <c r="O2337" s="14">
        <v>496.76799999999997</v>
      </c>
      <c r="P2337" s="14">
        <v>9.0999999999999998E-2</v>
      </c>
      <c r="Q2337" s="14">
        <v>0.83199999999999996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40">
        <v>0.368145</v>
      </c>
      <c r="Y2337" s="14">
        <v>89</v>
      </c>
      <c r="Z2337" s="449">
        <v>0.379075</v>
      </c>
      <c r="AA2337" s="14">
        <v>110</v>
      </c>
      <c r="AB2337" s="143" t="s">
        <v>17</v>
      </c>
      <c r="AC2337" s="143" t="s">
        <v>17</v>
      </c>
      <c r="AD2337" s="143" t="s">
        <v>17</v>
      </c>
      <c r="AE2337" s="143" t="s">
        <v>17</v>
      </c>
    </row>
    <row r="2338" spans="1:31" ht="15">
      <c r="A2338" t="s">
        <v>109</v>
      </c>
      <c r="B2338" s="129" t="s">
        <v>139</v>
      </c>
      <c r="C2338" s="216">
        <v>41193</v>
      </c>
      <c r="D2338" s="216">
        <v>41449</v>
      </c>
      <c r="E2338">
        <v>2013</v>
      </c>
      <c r="F2338">
        <v>3</v>
      </c>
      <c r="G2338">
        <v>9</v>
      </c>
      <c r="H2338" s="138">
        <v>37.647471357692311</v>
      </c>
      <c r="I2338">
        <v>2.2117</v>
      </c>
      <c r="J2338" s="14" t="s">
        <v>17</v>
      </c>
      <c r="K2338" s="14" t="s">
        <v>17</v>
      </c>
      <c r="L2338" s="14">
        <v>5.1100000000000003</v>
      </c>
      <c r="M2338" s="14" t="s">
        <v>17</v>
      </c>
      <c r="N2338" s="14">
        <v>106.06310000000001</v>
      </c>
      <c r="O2338" s="14">
        <v>522.69500000000005</v>
      </c>
      <c r="P2338" s="14">
        <v>0.113</v>
      </c>
      <c r="Q2338" s="14">
        <v>1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40">
        <v>0.31170500000000001</v>
      </c>
      <c r="Y2338" s="14">
        <v>89</v>
      </c>
      <c r="Z2338" s="449">
        <v>0.40295999999999998</v>
      </c>
      <c r="AA2338" s="14">
        <v>110</v>
      </c>
      <c r="AB2338" s="143" t="s">
        <v>17</v>
      </c>
      <c r="AC2338" s="143" t="s">
        <v>17</v>
      </c>
      <c r="AD2338" s="143" t="s">
        <v>17</v>
      </c>
      <c r="AE2338" s="143" t="s">
        <v>17</v>
      </c>
    </row>
    <row r="2339" spans="1:31" ht="15">
      <c r="A2339" t="s">
        <v>109</v>
      </c>
      <c r="B2339" s="129" t="s">
        <v>139</v>
      </c>
      <c r="C2339" s="216">
        <v>41193</v>
      </c>
      <c r="D2339" s="216">
        <v>41449</v>
      </c>
      <c r="E2339">
        <v>2013</v>
      </c>
      <c r="F2339">
        <v>3</v>
      </c>
      <c r="G2339">
        <v>10</v>
      </c>
      <c r="H2339" s="138">
        <v>29.961625586538464</v>
      </c>
      <c r="I2339">
        <v>2.1076000000000001</v>
      </c>
      <c r="J2339" s="14" t="s">
        <v>17</v>
      </c>
      <c r="K2339" s="14" t="s">
        <v>17</v>
      </c>
      <c r="L2339" s="14">
        <v>5.09</v>
      </c>
      <c r="M2339" s="14" t="s">
        <v>17</v>
      </c>
      <c r="N2339" s="14">
        <v>135.13200000000001</v>
      </c>
      <c r="O2339" s="14">
        <v>640.54999999999995</v>
      </c>
      <c r="P2339" s="14">
        <v>0.109</v>
      </c>
      <c r="Q2339" s="14">
        <v>0.99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40">
        <v>0.31718000000000002</v>
      </c>
      <c r="Y2339" s="14">
        <v>89</v>
      </c>
      <c r="Z2339" s="449">
        <v>0.46354499999999998</v>
      </c>
      <c r="AA2339" s="14">
        <v>110</v>
      </c>
      <c r="AB2339" s="143" t="s">
        <v>17</v>
      </c>
      <c r="AC2339" s="143" t="s">
        <v>17</v>
      </c>
      <c r="AD2339" s="143" t="s">
        <v>17</v>
      </c>
      <c r="AE2339" s="143" t="s">
        <v>17</v>
      </c>
    </row>
    <row r="2340" spans="1:31" ht="15">
      <c r="A2340" t="s">
        <v>109</v>
      </c>
      <c r="B2340" s="129" t="s">
        <v>139</v>
      </c>
      <c r="C2340" s="216">
        <v>41193</v>
      </c>
      <c r="D2340" s="216">
        <v>41449</v>
      </c>
      <c r="E2340">
        <v>2013</v>
      </c>
      <c r="F2340">
        <v>3</v>
      </c>
      <c r="G2340">
        <v>11</v>
      </c>
      <c r="H2340" s="138">
        <v>31.780571815384615</v>
      </c>
      <c r="I2340">
        <v>2.2511999999999999</v>
      </c>
      <c r="J2340" s="14" t="s">
        <v>17</v>
      </c>
      <c r="K2340" s="14" t="s">
        <v>17</v>
      </c>
      <c r="L2340" s="14">
        <v>5</v>
      </c>
      <c r="M2340" s="14" t="s">
        <v>17</v>
      </c>
      <c r="N2340" s="14">
        <v>118.8056</v>
      </c>
      <c r="O2340" s="14">
        <v>586.67999999999995</v>
      </c>
      <c r="P2340" s="14">
        <v>0.1</v>
      </c>
      <c r="Q2340" s="14">
        <v>0.95199999999999996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40">
        <v>0.339675</v>
      </c>
      <c r="Y2340" s="14">
        <v>89</v>
      </c>
      <c r="Z2340" s="449">
        <v>0.37211499999999997</v>
      </c>
      <c r="AA2340" s="14">
        <v>110</v>
      </c>
      <c r="AB2340" s="143" t="s">
        <v>17</v>
      </c>
      <c r="AC2340" s="143" t="s">
        <v>17</v>
      </c>
      <c r="AD2340" s="143" t="s">
        <v>17</v>
      </c>
      <c r="AE2340" s="143" t="s">
        <v>17</v>
      </c>
    </row>
    <row r="2341" spans="1:31" ht="15">
      <c r="A2341" t="s">
        <v>109</v>
      </c>
      <c r="B2341" s="129" t="s">
        <v>139</v>
      </c>
      <c r="C2341" s="216">
        <v>41193</v>
      </c>
      <c r="D2341" s="216">
        <v>41449</v>
      </c>
      <c r="E2341">
        <v>2013</v>
      </c>
      <c r="F2341">
        <v>3</v>
      </c>
      <c r="G2341">
        <v>12</v>
      </c>
      <c r="H2341" s="138">
        <v>36.378916199999999</v>
      </c>
      <c r="I2341">
        <v>2.1105</v>
      </c>
      <c r="J2341" s="14" t="s">
        <v>17</v>
      </c>
      <c r="K2341" s="14" t="s">
        <v>17</v>
      </c>
      <c r="L2341" s="14">
        <v>5.19</v>
      </c>
      <c r="M2341" s="14" t="s">
        <v>17</v>
      </c>
      <c r="N2341" s="14">
        <v>153.34979999999999</v>
      </c>
      <c r="O2341" s="14">
        <v>374.76400000000001</v>
      </c>
      <c r="P2341" s="14">
        <v>9.9000000000000005E-2</v>
      </c>
      <c r="Q2341" s="14">
        <v>0.999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40">
        <v>0.28323999999999999</v>
      </c>
      <c r="Y2341" s="14">
        <v>89</v>
      </c>
      <c r="Z2341" s="449">
        <v>0.57103999999999999</v>
      </c>
      <c r="AA2341" s="14">
        <v>110</v>
      </c>
      <c r="AB2341" s="143" t="s">
        <v>17</v>
      </c>
      <c r="AC2341" s="143" t="s">
        <v>17</v>
      </c>
      <c r="AD2341" s="143" t="s">
        <v>17</v>
      </c>
      <c r="AE2341" s="143" t="s">
        <v>17</v>
      </c>
    </row>
    <row r="2342" spans="1:31" ht="15">
      <c r="A2342" t="s">
        <v>109</v>
      </c>
      <c r="B2342" s="129" t="s">
        <v>139</v>
      </c>
      <c r="C2342" s="216">
        <v>41193</v>
      </c>
      <c r="D2342" s="216">
        <v>41449</v>
      </c>
      <c r="E2342">
        <v>2013</v>
      </c>
      <c r="F2342">
        <v>3</v>
      </c>
      <c r="G2342">
        <v>13</v>
      </c>
      <c r="H2342" s="138">
        <v>34.93669486153847</v>
      </c>
      <c r="I2342">
        <v>2.3778999999999999</v>
      </c>
      <c r="J2342" s="14" t="s">
        <v>17</v>
      </c>
      <c r="K2342" s="14" t="s">
        <v>17</v>
      </c>
      <c r="L2342" s="14">
        <v>4.87</v>
      </c>
      <c r="M2342" s="14" t="s">
        <v>17</v>
      </c>
      <c r="N2342" s="14">
        <v>165.3955</v>
      </c>
      <c r="O2342" s="14">
        <v>575.495</v>
      </c>
      <c r="P2342" s="14">
        <v>0.10199999999999999</v>
      </c>
      <c r="Q2342" s="14">
        <v>0.97299999999999998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40">
        <v>0.47282999999999997</v>
      </c>
      <c r="Y2342" s="14">
        <v>89</v>
      </c>
      <c r="Z2342" s="449">
        <v>0.57655499999999993</v>
      </c>
      <c r="AA2342" s="14">
        <v>110</v>
      </c>
      <c r="AB2342" s="143" t="s">
        <v>17</v>
      </c>
      <c r="AC2342" s="143" t="s">
        <v>17</v>
      </c>
      <c r="AD2342" s="143" t="s">
        <v>17</v>
      </c>
      <c r="AE2342" s="143" t="s">
        <v>17</v>
      </c>
    </row>
    <row r="2343" spans="1:31" ht="15">
      <c r="A2343" t="s">
        <v>109</v>
      </c>
      <c r="B2343" s="129" t="s">
        <v>139</v>
      </c>
      <c r="C2343" s="216">
        <v>41193</v>
      </c>
      <c r="D2343" s="216">
        <v>41449</v>
      </c>
      <c r="E2343">
        <v>2013</v>
      </c>
      <c r="F2343">
        <v>3</v>
      </c>
      <c r="G2343">
        <v>14</v>
      </c>
      <c r="H2343" s="138">
        <v>42.510555830769228</v>
      </c>
      <c r="I2343">
        <v>1.9803999999999999</v>
      </c>
      <c r="J2343" s="14" t="s">
        <v>17</v>
      </c>
      <c r="K2343" s="14" t="s">
        <v>17</v>
      </c>
      <c r="L2343" s="14">
        <v>5.39</v>
      </c>
      <c r="M2343" s="14" t="s">
        <v>17</v>
      </c>
      <c r="N2343" s="14">
        <v>72.991540000000001</v>
      </c>
      <c r="O2343" s="14">
        <v>443.0865</v>
      </c>
      <c r="P2343" s="14">
        <v>9.8000000000000004E-2</v>
      </c>
      <c r="Q2343" s="14">
        <v>0.92700000000000005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40">
        <v>0.40846499999999997</v>
      </c>
      <c r="Y2343" s="14">
        <v>89</v>
      </c>
      <c r="Z2343" s="449">
        <v>0.53713499999999992</v>
      </c>
      <c r="AA2343" s="14">
        <v>110</v>
      </c>
      <c r="AB2343" s="143" t="s">
        <v>17</v>
      </c>
      <c r="AC2343" s="143" t="s">
        <v>17</v>
      </c>
      <c r="AD2343" s="143" t="s">
        <v>17</v>
      </c>
      <c r="AE2343" s="143" t="s">
        <v>17</v>
      </c>
    </row>
    <row r="2344" spans="1:31" ht="15">
      <c r="A2344" t="s">
        <v>109</v>
      </c>
      <c r="B2344" s="129" t="s">
        <v>139</v>
      </c>
      <c r="C2344" s="216">
        <v>41193</v>
      </c>
      <c r="D2344" s="216">
        <v>41449</v>
      </c>
      <c r="E2344">
        <v>2013</v>
      </c>
      <c r="F2344">
        <v>4</v>
      </c>
      <c r="G2344">
        <v>1</v>
      </c>
      <c r="H2344" s="138">
        <v>25.813484273076924</v>
      </c>
      <c r="I2344">
        <v>1.9617</v>
      </c>
      <c r="J2344" s="14" t="s">
        <v>17</v>
      </c>
      <c r="K2344" s="14" t="s">
        <v>17</v>
      </c>
      <c r="L2344" s="14">
        <v>6.16</v>
      </c>
      <c r="M2344" s="14" t="s">
        <v>17</v>
      </c>
      <c r="N2344" s="14">
        <v>35.659910000000004</v>
      </c>
      <c r="O2344" s="14">
        <v>398.06650000000002</v>
      </c>
      <c r="P2344" s="14">
        <v>8.6999999999999994E-2</v>
      </c>
      <c r="Q2344" s="14">
        <v>0.83399999999999996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40">
        <v>0.37942500000000001</v>
      </c>
      <c r="Y2344" s="14">
        <v>89</v>
      </c>
      <c r="Z2344" s="449">
        <v>0.34524500000000002</v>
      </c>
      <c r="AA2344" s="14">
        <v>110</v>
      </c>
      <c r="AB2344" s="143" t="s">
        <v>17</v>
      </c>
      <c r="AC2344" s="143" t="s">
        <v>17</v>
      </c>
      <c r="AD2344" s="143" t="s">
        <v>17</v>
      </c>
      <c r="AE2344" s="143" t="s">
        <v>17</v>
      </c>
    </row>
    <row r="2345" spans="1:31" ht="15">
      <c r="A2345" t="s">
        <v>109</v>
      </c>
      <c r="B2345" s="129" t="s">
        <v>139</v>
      </c>
      <c r="C2345" s="216">
        <v>41193</v>
      </c>
      <c r="D2345" s="216">
        <v>41449</v>
      </c>
      <c r="E2345">
        <v>2013</v>
      </c>
      <c r="F2345">
        <v>4</v>
      </c>
      <c r="G2345">
        <v>2</v>
      </c>
      <c r="H2345" s="138">
        <v>26.384216607692309</v>
      </c>
      <c r="I2345">
        <v>1.9685999999999999</v>
      </c>
      <c r="J2345" s="14" t="s">
        <v>17</v>
      </c>
      <c r="K2345" s="14" t="s">
        <v>17</v>
      </c>
      <c r="L2345" s="14">
        <v>5.97</v>
      </c>
      <c r="M2345" s="14" t="s">
        <v>17</v>
      </c>
      <c r="N2345" s="14">
        <v>128.8603</v>
      </c>
      <c r="O2345" s="14">
        <v>576.41</v>
      </c>
      <c r="P2345" s="14">
        <v>8.6999999999999994E-2</v>
      </c>
      <c r="Q2345" s="14">
        <v>0.85499999999999998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40">
        <v>0.316575</v>
      </c>
      <c r="Y2345" s="14">
        <v>89</v>
      </c>
      <c r="Z2345" s="449">
        <v>0.35446</v>
      </c>
      <c r="AA2345" s="14">
        <v>110</v>
      </c>
      <c r="AB2345" s="143" t="s">
        <v>17</v>
      </c>
      <c r="AC2345" s="143" t="s">
        <v>17</v>
      </c>
      <c r="AD2345" s="143" t="s">
        <v>17</v>
      </c>
      <c r="AE2345" s="143" t="s">
        <v>17</v>
      </c>
    </row>
    <row r="2346" spans="1:31" ht="15">
      <c r="A2346" t="s">
        <v>109</v>
      </c>
      <c r="B2346" s="129" t="s">
        <v>139</v>
      </c>
      <c r="C2346" s="216">
        <v>41193</v>
      </c>
      <c r="D2346" s="216">
        <v>41449</v>
      </c>
      <c r="E2346">
        <v>2013</v>
      </c>
      <c r="F2346">
        <v>4</v>
      </c>
      <c r="G2346">
        <v>3</v>
      </c>
      <c r="H2346" s="138">
        <v>22.456409313461538</v>
      </c>
      <c r="I2346">
        <v>2.0163000000000002</v>
      </c>
      <c r="J2346" s="14" t="s">
        <v>17</v>
      </c>
      <c r="K2346" s="14" t="s">
        <v>17</v>
      </c>
      <c r="L2346" s="14">
        <v>5.81</v>
      </c>
      <c r="M2346" s="14" t="s">
        <v>17</v>
      </c>
      <c r="N2346" s="14">
        <v>124.28100000000001</v>
      </c>
      <c r="O2346" s="14">
        <v>542.65499999999997</v>
      </c>
      <c r="P2346" s="14">
        <v>9.4E-2</v>
      </c>
      <c r="Q2346" s="14">
        <v>0.82799999999999996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40">
        <v>0.39586500000000002</v>
      </c>
      <c r="Y2346" s="14">
        <v>89</v>
      </c>
      <c r="Z2346" s="449">
        <v>0.25945499999999999</v>
      </c>
      <c r="AA2346" s="14">
        <v>110</v>
      </c>
      <c r="AB2346" s="143" t="s">
        <v>17</v>
      </c>
      <c r="AC2346" s="143" t="s">
        <v>17</v>
      </c>
      <c r="AD2346" s="143" t="s">
        <v>17</v>
      </c>
      <c r="AE2346" s="143" t="s">
        <v>17</v>
      </c>
    </row>
    <row r="2347" spans="1:31" ht="15">
      <c r="A2347" t="s">
        <v>109</v>
      </c>
      <c r="B2347" s="129" t="s">
        <v>139</v>
      </c>
      <c r="C2347" s="216">
        <v>41193</v>
      </c>
      <c r="D2347" s="216">
        <v>41449</v>
      </c>
      <c r="E2347">
        <v>2013</v>
      </c>
      <c r="F2347">
        <v>4</v>
      </c>
      <c r="G2347">
        <v>4</v>
      </c>
      <c r="H2347" s="138">
        <v>37.747734749999999</v>
      </c>
      <c r="I2347">
        <v>1.9961</v>
      </c>
      <c r="J2347" s="14" t="s">
        <v>17</v>
      </c>
      <c r="K2347" s="14" t="s">
        <v>17</v>
      </c>
      <c r="L2347" s="14">
        <v>5.57</v>
      </c>
      <c r="M2347" s="14" t="s">
        <v>17</v>
      </c>
      <c r="N2347" s="14">
        <v>110.6425</v>
      </c>
      <c r="O2347" s="14">
        <v>560.54499999999996</v>
      </c>
      <c r="P2347" s="14">
        <v>0.10100000000000001</v>
      </c>
      <c r="Q2347" s="14">
        <v>0.94099999999999995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40">
        <v>0.33165</v>
      </c>
      <c r="Y2347" s="14">
        <v>89</v>
      </c>
      <c r="Z2347" s="449">
        <v>0.56214000000000008</v>
      </c>
      <c r="AA2347" s="14">
        <v>110</v>
      </c>
      <c r="AB2347" s="143" t="s">
        <v>17</v>
      </c>
      <c r="AC2347" s="143" t="s">
        <v>17</v>
      </c>
      <c r="AD2347" s="143" t="s">
        <v>17</v>
      </c>
      <c r="AE2347" s="143" t="s">
        <v>17</v>
      </c>
    </row>
    <row r="2348" spans="1:31" ht="15">
      <c r="A2348" t="s">
        <v>109</v>
      </c>
      <c r="B2348" s="129" t="s">
        <v>139</v>
      </c>
      <c r="C2348" s="216">
        <v>41193</v>
      </c>
      <c r="D2348" s="216">
        <v>41449</v>
      </c>
      <c r="E2348">
        <v>2013</v>
      </c>
      <c r="F2348">
        <v>4</v>
      </c>
      <c r="G2348">
        <v>5</v>
      </c>
      <c r="H2348" s="138">
        <v>32.472053307692306</v>
      </c>
      <c r="I2348">
        <v>2.1269</v>
      </c>
      <c r="J2348" s="14" t="s">
        <v>17</v>
      </c>
      <c r="K2348" s="14" t="s">
        <v>17</v>
      </c>
      <c r="L2348" s="14">
        <v>5.3</v>
      </c>
      <c r="M2348" s="14" t="s">
        <v>17</v>
      </c>
      <c r="N2348" s="14">
        <v>123.58410000000001</v>
      </c>
      <c r="O2348" s="14">
        <v>574.74</v>
      </c>
      <c r="P2348" s="14">
        <v>8.4000000000000005E-2</v>
      </c>
      <c r="Q2348" s="14">
        <v>0.89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40">
        <v>0.31131999999999999</v>
      </c>
      <c r="Y2348" s="14">
        <v>89</v>
      </c>
      <c r="Z2348" s="449">
        <v>0.41912499999999997</v>
      </c>
      <c r="AA2348" s="14">
        <v>110</v>
      </c>
      <c r="AB2348" s="143" t="s">
        <v>17</v>
      </c>
      <c r="AC2348" s="143" t="s">
        <v>17</v>
      </c>
      <c r="AD2348" s="143" t="s">
        <v>17</v>
      </c>
      <c r="AE2348" s="143" t="s">
        <v>17</v>
      </c>
    </row>
    <row r="2349" spans="1:31" ht="15">
      <c r="A2349" t="s">
        <v>109</v>
      </c>
      <c r="B2349" s="129" t="s">
        <v>139</v>
      </c>
      <c r="C2349" s="216">
        <v>41193</v>
      </c>
      <c r="D2349" s="216">
        <v>41449</v>
      </c>
      <c r="E2349">
        <v>2013</v>
      </c>
      <c r="F2349">
        <v>4</v>
      </c>
      <c r="G2349">
        <v>6</v>
      </c>
      <c r="H2349" s="138">
        <v>35.52839882307692</v>
      </c>
      <c r="I2349">
        <v>2.1631999999999998</v>
      </c>
      <c r="J2349" s="14" t="s">
        <v>17</v>
      </c>
      <c r="K2349" s="14" t="s">
        <v>17</v>
      </c>
      <c r="L2349" s="14">
        <v>5.04</v>
      </c>
      <c r="M2349" s="14" t="s">
        <v>17</v>
      </c>
      <c r="N2349" s="14">
        <v>61.194740000000003</v>
      </c>
      <c r="O2349" s="14">
        <v>594.67499999999995</v>
      </c>
      <c r="P2349" s="14">
        <v>0.108</v>
      </c>
      <c r="Q2349" s="14">
        <v>0.95599999999999996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40">
        <v>0.30462</v>
      </c>
      <c r="Y2349" s="14">
        <v>89</v>
      </c>
      <c r="Z2349" s="449">
        <v>0.45569500000000002</v>
      </c>
      <c r="AA2349" s="14">
        <v>110</v>
      </c>
      <c r="AB2349" s="143" t="s">
        <v>17</v>
      </c>
      <c r="AC2349" s="143" t="s">
        <v>17</v>
      </c>
      <c r="AD2349" s="143" t="s">
        <v>17</v>
      </c>
      <c r="AE2349" s="143" t="s">
        <v>17</v>
      </c>
    </row>
    <row r="2350" spans="1:31" ht="15">
      <c r="A2350" t="s">
        <v>109</v>
      </c>
      <c r="B2350" s="129" t="s">
        <v>139</v>
      </c>
      <c r="C2350" s="216">
        <v>41193</v>
      </c>
      <c r="D2350" s="216">
        <v>41449</v>
      </c>
      <c r="E2350">
        <v>2013</v>
      </c>
      <c r="F2350">
        <v>4</v>
      </c>
      <c r="G2350">
        <v>7</v>
      </c>
      <c r="H2350" s="138">
        <v>40.130068846153854</v>
      </c>
      <c r="I2350">
        <v>2.3395000000000001</v>
      </c>
      <c r="J2350" s="14" t="s">
        <v>17</v>
      </c>
      <c r="K2350" s="14" t="s">
        <v>17</v>
      </c>
      <c r="L2350" s="14">
        <v>5.04</v>
      </c>
      <c r="M2350" s="14" t="s">
        <v>17</v>
      </c>
      <c r="N2350" s="14">
        <v>106.46129999999999</v>
      </c>
      <c r="O2350" s="14">
        <v>538.16999999999996</v>
      </c>
      <c r="P2350" s="14">
        <v>9.1999999999999998E-2</v>
      </c>
      <c r="Q2350" s="14">
        <v>0.91600000000000004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40">
        <v>0.30599500000000002</v>
      </c>
      <c r="Y2350" s="14">
        <v>89</v>
      </c>
      <c r="Z2350" s="449">
        <v>0.59397</v>
      </c>
      <c r="AA2350" s="14">
        <v>110</v>
      </c>
      <c r="AB2350" s="143" t="s">
        <v>17</v>
      </c>
      <c r="AC2350" s="143" t="s">
        <v>17</v>
      </c>
      <c r="AD2350" s="143" t="s">
        <v>17</v>
      </c>
      <c r="AE2350" s="143" t="s">
        <v>17</v>
      </c>
    </row>
    <row r="2351" spans="1:31" ht="15">
      <c r="A2351" t="s">
        <v>109</v>
      </c>
      <c r="B2351" s="129" t="s">
        <v>139</v>
      </c>
      <c r="C2351" s="216">
        <v>41193</v>
      </c>
      <c r="D2351" s="216">
        <v>41449</v>
      </c>
      <c r="E2351">
        <v>2013</v>
      </c>
      <c r="F2351">
        <v>4</v>
      </c>
      <c r="G2351">
        <v>8</v>
      </c>
      <c r="H2351" s="138">
        <v>37.449440896153845</v>
      </c>
      <c r="I2351">
        <v>2.0992000000000002</v>
      </c>
      <c r="J2351" s="14" t="s">
        <v>17</v>
      </c>
      <c r="K2351" s="14" t="s">
        <v>17</v>
      </c>
      <c r="L2351" s="14">
        <v>5.85</v>
      </c>
      <c r="M2351" s="14" t="s">
        <v>17</v>
      </c>
      <c r="N2351" s="14">
        <v>27.24785</v>
      </c>
      <c r="O2351" s="14">
        <v>470.12700000000001</v>
      </c>
      <c r="P2351" s="14">
        <v>0.104</v>
      </c>
      <c r="Q2351" s="14">
        <v>0.96499999999999997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40">
        <v>0.36191000000000001</v>
      </c>
      <c r="Y2351" s="14">
        <v>89</v>
      </c>
      <c r="Z2351" s="449">
        <v>0.35833000000000004</v>
      </c>
      <c r="AA2351" s="14">
        <v>110</v>
      </c>
      <c r="AB2351" s="143" t="s">
        <v>17</v>
      </c>
      <c r="AC2351" s="143" t="s">
        <v>17</v>
      </c>
      <c r="AD2351" s="143" t="s">
        <v>17</v>
      </c>
      <c r="AE2351" s="143" t="s">
        <v>17</v>
      </c>
    </row>
    <row r="2352" spans="1:31" ht="15">
      <c r="A2352" t="s">
        <v>109</v>
      </c>
      <c r="B2352" s="129" t="s">
        <v>139</v>
      </c>
      <c r="C2352" s="216">
        <v>41193</v>
      </c>
      <c r="D2352" s="216">
        <v>41449</v>
      </c>
      <c r="E2352">
        <v>2013</v>
      </c>
      <c r="F2352">
        <v>4</v>
      </c>
      <c r="G2352">
        <v>9</v>
      </c>
      <c r="H2352" s="138">
        <v>36.402191480769233</v>
      </c>
      <c r="I2352">
        <v>2.0836999999999999</v>
      </c>
      <c r="J2352" s="14" t="s">
        <v>17</v>
      </c>
      <c r="K2352" s="14" t="s">
        <v>17</v>
      </c>
      <c r="L2352" s="14">
        <v>5.32</v>
      </c>
      <c r="M2352" s="14" t="s">
        <v>17</v>
      </c>
      <c r="N2352" s="14">
        <v>61.244520000000001</v>
      </c>
      <c r="O2352" s="14">
        <v>597.98</v>
      </c>
      <c r="P2352" s="14">
        <v>0.106</v>
      </c>
      <c r="Q2352" s="14">
        <v>1.04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40">
        <v>0.31856499999999999</v>
      </c>
      <c r="Y2352" s="14">
        <v>89</v>
      </c>
      <c r="Z2352" s="449">
        <v>0.5819700000000001</v>
      </c>
      <c r="AA2352" s="14">
        <v>110</v>
      </c>
      <c r="AB2352" s="143" t="s">
        <v>17</v>
      </c>
      <c r="AC2352" s="143" t="s">
        <v>17</v>
      </c>
      <c r="AD2352" s="143" t="s">
        <v>17</v>
      </c>
      <c r="AE2352" s="143" t="s">
        <v>17</v>
      </c>
    </row>
    <row r="2353" spans="1:31" ht="15">
      <c r="A2353" t="s">
        <v>109</v>
      </c>
      <c r="B2353" s="129" t="s">
        <v>139</v>
      </c>
      <c r="C2353" s="216">
        <v>41193</v>
      </c>
      <c r="D2353" s="216">
        <v>41449</v>
      </c>
      <c r="E2353">
        <v>2013</v>
      </c>
      <c r="F2353">
        <v>4</v>
      </c>
      <c r="G2353">
        <v>10</v>
      </c>
      <c r="H2353" s="138">
        <v>37.565989026923077</v>
      </c>
      <c r="I2353">
        <v>2.2791999999999999</v>
      </c>
      <c r="J2353" s="14" t="s">
        <v>17</v>
      </c>
      <c r="K2353" s="14" t="s">
        <v>17</v>
      </c>
      <c r="L2353" s="14">
        <v>5.29</v>
      </c>
      <c r="M2353" s="14" t="s">
        <v>17</v>
      </c>
      <c r="N2353" s="14">
        <v>146.08260000000001</v>
      </c>
      <c r="O2353" s="14">
        <v>659.51499999999999</v>
      </c>
      <c r="P2353" s="14">
        <v>9.5000000000000001E-2</v>
      </c>
      <c r="Q2353" s="14">
        <v>1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40">
        <v>0.40928500000000001</v>
      </c>
      <c r="Y2353" s="14">
        <v>89</v>
      </c>
      <c r="Z2353" s="449">
        <v>0.52521499999999999</v>
      </c>
      <c r="AA2353" s="14">
        <v>110</v>
      </c>
      <c r="AB2353" s="143" t="s">
        <v>17</v>
      </c>
      <c r="AC2353" s="143" t="s">
        <v>17</v>
      </c>
      <c r="AD2353" s="143" t="s">
        <v>17</v>
      </c>
      <c r="AE2353" s="143" t="s">
        <v>17</v>
      </c>
    </row>
    <row r="2354" spans="1:31" ht="15">
      <c r="A2354" t="s">
        <v>109</v>
      </c>
      <c r="B2354" s="129" t="s">
        <v>139</v>
      </c>
      <c r="C2354" s="216">
        <v>41193</v>
      </c>
      <c r="D2354" s="216">
        <v>41449</v>
      </c>
      <c r="E2354">
        <v>2013</v>
      </c>
      <c r="F2354">
        <v>4</v>
      </c>
      <c r="G2354">
        <v>11</v>
      </c>
      <c r="H2354" s="138">
        <v>45.327702496153847</v>
      </c>
      <c r="I2354">
        <v>2.1389999999999998</v>
      </c>
      <c r="J2354" s="14" t="s">
        <v>17</v>
      </c>
      <c r="K2354" s="14" t="s">
        <v>17</v>
      </c>
      <c r="L2354" s="14">
        <v>5.65</v>
      </c>
      <c r="M2354" s="14" t="s">
        <v>17</v>
      </c>
      <c r="N2354" s="14">
        <v>139.11410000000001</v>
      </c>
      <c r="O2354" s="14">
        <v>603.63499999999999</v>
      </c>
      <c r="P2354" s="14">
        <v>0.105</v>
      </c>
      <c r="Q2354" s="14">
        <v>1.1000000000000001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40">
        <v>0.42839499999999997</v>
      </c>
      <c r="Y2354" s="14">
        <v>89</v>
      </c>
      <c r="Z2354" s="449">
        <v>0.50634999999999997</v>
      </c>
      <c r="AA2354" s="14">
        <v>110</v>
      </c>
      <c r="AB2354" s="143" t="s">
        <v>17</v>
      </c>
      <c r="AC2354" s="143" t="s">
        <v>17</v>
      </c>
      <c r="AD2354" s="143" t="s">
        <v>17</v>
      </c>
      <c r="AE2354" s="143" t="s">
        <v>17</v>
      </c>
    </row>
    <row r="2355" spans="1:31" ht="15">
      <c r="A2355" t="s">
        <v>109</v>
      </c>
      <c r="B2355" s="129" t="s">
        <v>139</v>
      </c>
      <c r="C2355" s="216">
        <v>41193</v>
      </c>
      <c r="D2355" s="216">
        <v>41449</v>
      </c>
      <c r="E2355">
        <v>2013</v>
      </c>
      <c r="F2355">
        <v>4</v>
      </c>
      <c r="G2355">
        <v>12</v>
      </c>
      <c r="H2355" s="138">
        <v>44.894988346153845</v>
      </c>
      <c r="I2355">
        <v>1.9917</v>
      </c>
      <c r="J2355" s="14" t="s">
        <v>17</v>
      </c>
      <c r="K2355" s="14" t="s">
        <v>17</v>
      </c>
      <c r="L2355" s="14">
        <v>5.27</v>
      </c>
      <c r="M2355" s="14" t="s">
        <v>17</v>
      </c>
      <c r="N2355" s="14">
        <v>116.6155</v>
      </c>
      <c r="O2355" s="14">
        <v>412.83</v>
      </c>
      <c r="P2355" s="14">
        <v>0.1</v>
      </c>
      <c r="Q2355" s="14">
        <v>0.98299999999999998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40">
        <v>0.30656</v>
      </c>
      <c r="Y2355" s="14">
        <v>89</v>
      </c>
      <c r="Z2355" s="449">
        <v>0.48671500000000001</v>
      </c>
      <c r="AA2355" s="14">
        <v>110</v>
      </c>
      <c r="AB2355" s="143" t="s">
        <v>17</v>
      </c>
      <c r="AC2355" s="143" t="s">
        <v>17</v>
      </c>
      <c r="AD2355" s="143" t="s">
        <v>17</v>
      </c>
      <c r="AE2355" s="143" t="s">
        <v>17</v>
      </c>
    </row>
    <row r="2356" spans="1:31" ht="15">
      <c r="A2356" t="s">
        <v>109</v>
      </c>
      <c r="B2356" s="129" t="s">
        <v>139</v>
      </c>
      <c r="C2356" s="216">
        <v>41193</v>
      </c>
      <c r="D2356" s="216">
        <v>41449</v>
      </c>
      <c r="E2356">
        <v>2013</v>
      </c>
      <c r="F2356">
        <v>4</v>
      </c>
      <c r="G2356">
        <v>13</v>
      </c>
      <c r="H2356" s="138">
        <v>40.360224807692305</v>
      </c>
      <c r="I2356">
        <v>2.5024000000000002</v>
      </c>
      <c r="J2356" s="14" t="s">
        <v>17</v>
      </c>
      <c r="K2356" s="14" t="s">
        <v>17</v>
      </c>
      <c r="L2356" s="14">
        <v>4.7</v>
      </c>
      <c r="M2356" s="14" t="s">
        <v>17</v>
      </c>
      <c r="N2356" s="14">
        <v>177.99719999999999</v>
      </c>
      <c r="O2356" s="14">
        <v>744.43499999999995</v>
      </c>
      <c r="P2356" s="14">
        <v>0.123</v>
      </c>
      <c r="Q2356" s="14">
        <v>1.1399999999999999</v>
      </c>
      <c r="R2356" s="14" t="s">
        <v>17</v>
      </c>
      <c r="S2356" s="14" t="s">
        <v>17</v>
      </c>
      <c r="T2356" s="14" t="s">
        <v>17</v>
      </c>
      <c r="U2356" s="14" t="s">
        <v>17</v>
      </c>
      <c r="V2356" s="14" t="s">
        <v>17</v>
      </c>
      <c r="W2356" s="14" t="s">
        <v>17</v>
      </c>
      <c r="X2356" s="140">
        <v>0.29415999999999998</v>
      </c>
      <c r="Y2356" s="14">
        <v>89</v>
      </c>
      <c r="Z2356" s="449">
        <v>0.55149499999999996</v>
      </c>
      <c r="AA2356" s="14">
        <v>110</v>
      </c>
      <c r="AB2356" s="143" t="s">
        <v>17</v>
      </c>
      <c r="AC2356" s="143" t="s">
        <v>17</v>
      </c>
      <c r="AD2356" s="143" t="s">
        <v>17</v>
      </c>
      <c r="AE2356" s="143" t="s">
        <v>17</v>
      </c>
    </row>
    <row r="2357" spans="1:31" ht="15">
      <c r="A2357" t="s">
        <v>109</v>
      </c>
      <c r="B2357" s="129" t="s">
        <v>139</v>
      </c>
      <c r="C2357" s="216">
        <v>41193</v>
      </c>
      <c r="D2357" s="216">
        <v>41449</v>
      </c>
      <c r="E2357">
        <v>2013</v>
      </c>
      <c r="F2357">
        <v>4</v>
      </c>
      <c r="G2357">
        <v>14</v>
      </c>
      <c r="H2357" s="138">
        <v>40.040521632692311</v>
      </c>
      <c r="I2357">
        <v>2.0840999999999998</v>
      </c>
      <c r="J2357" s="143" t="s">
        <v>17</v>
      </c>
      <c r="K2357" s="14" t="s">
        <v>17</v>
      </c>
      <c r="L2357" s="14">
        <v>5.64</v>
      </c>
      <c r="M2357" s="14" t="s">
        <v>17</v>
      </c>
      <c r="N2357" s="14">
        <v>71.498270000000005</v>
      </c>
      <c r="O2357" s="14">
        <v>477.61099999999999</v>
      </c>
      <c r="P2357" s="14">
        <v>0.10199999999999999</v>
      </c>
      <c r="Q2357" s="14">
        <v>0.88300000000000001</v>
      </c>
      <c r="R2357" s="14" t="s">
        <v>17</v>
      </c>
      <c r="S2357" s="14" t="s">
        <v>17</v>
      </c>
      <c r="T2357" s="14" t="s">
        <v>17</v>
      </c>
      <c r="U2357" s="14" t="s">
        <v>17</v>
      </c>
      <c r="V2357" s="14" t="s">
        <v>17</v>
      </c>
      <c r="W2357" s="14" t="s">
        <v>17</v>
      </c>
      <c r="X2357" s="140">
        <v>0.46953</v>
      </c>
      <c r="Y2357" s="14">
        <v>89</v>
      </c>
      <c r="Z2357" s="449">
        <v>0.49115999999999999</v>
      </c>
      <c r="AA2357" s="14">
        <v>110</v>
      </c>
      <c r="AB2357" s="143" t="s">
        <v>17</v>
      </c>
      <c r="AC2357" s="143" t="s">
        <v>17</v>
      </c>
      <c r="AD2357" s="143" t="s">
        <v>17</v>
      </c>
      <c r="AE2357" s="143" t="s">
        <v>17</v>
      </c>
    </row>
    <row r="2358" spans="1:31" ht="15">
      <c r="A2358" t="s">
        <v>109</v>
      </c>
      <c r="B2358" s="129" t="s">
        <v>224</v>
      </c>
      <c r="C2358" s="216">
        <v>41571</v>
      </c>
      <c r="D2358" s="216">
        <v>41807</v>
      </c>
      <c r="E2358" s="215">
        <v>2014</v>
      </c>
      <c r="F2358" s="215">
        <v>1</v>
      </c>
      <c r="G2358" s="215">
        <v>1</v>
      </c>
      <c r="H2358">
        <v>30.13545512</v>
      </c>
      <c r="I2358" s="319">
        <v>1.8589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74">
        <v>0.26241500000000001</v>
      </c>
      <c r="U2358" s="14">
        <v>63</v>
      </c>
      <c r="V2358" s="14" t="s">
        <v>17</v>
      </c>
      <c r="W2358" s="14" t="s">
        <v>17</v>
      </c>
      <c r="X2358" s="450">
        <v>0.34931000000000001</v>
      </c>
      <c r="Y2358" s="14">
        <v>76</v>
      </c>
      <c r="Z2358" s="449">
        <v>0.40561000000000003</v>
      </c>
      <c r="AA2358" s="14">
        <v>94</v>
      </c>
      <c r="AB2358" s="449">
        <v>0.33857500000000001</v>
      </c>
      <c r="AC2358" s="14">
        <v>105</v>
      </c>
      <c r="AD2358" s="143" t="s">
        <v>17</v>
      </c>
      <c r="AE2358" s="143" t="s">
        <v>17</v>
      </c>
    </row>
    <row r="2359" spans="1:31" ht="15">
      <c r="A2359" t="s">
        <v>109</v>
      </c>
      <c r="B2359" s="129" t="s">
        <v>224</v>
      </c>
      <c r="C2359" s="216">
        <v>41571</v>
      </c>
      <c r="D2359" s="216">
        <v>41807</v>
      </c>
      <c r="E2359" s="215">
        <v>2014</v>
      </c>
      <c r="F2359" s="215">
        <v>1</v>
      </c>
      <c r="G2359" s="215">
        <v>2</v>
      </c>
      <c r="H2359">
        <v>21.68158163</v>
      </c>
      <c r="I2359" s="319">
        <v>1.8205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74">
        <v>0.25616499999999998</v>
      </c>
      <c r="U2359" s="14">
        <v>63</v>
      </c>
      <c r="V2359" s="14" t="s">
        <v>17</v>
      </c>
      <c r="W2359" s="14" t="s">
        <v>17</v>
      </c>
      <c r="X2359" s="450">
        <v>0.31590499999999999</v>
      </c>
      <c r="Y2359" s="14">
        <v>76</v>
      </c>
      <c r="Z2359" s="449">
        <v>0.29661999999999999</v>
      </c>
      <c r="AA2359" s="14">
        <v>94</v>
      </c>
      <c r="AB2359" s="449">
        <v>0.25162000000000001</v>
      </c>
      <c r="AC2359" s="14">
        <v>105</v>
      </c>
      <c r="AD2359" s="143" t="s">
        <v>17</v>
      </c>
      <c r="AE2359" s="143" t="s">
        <v>17</v>
      </c>
    </row>
    <row r="2360" spans="1:31" ht="15">
      <c r="A2360" t="s">
        <v>109</v>
      </c>
      <c r="B2360" s="129" t="s">
        <v>224</v>
      </c>
      <c r="C2360" s="216">
        <v>41571</v>
      </c>
      <c r="D2360" s="216">
        <v>41807</v>
      </c>
      <c r="E2360" s="215">
        <v>2014</v>
      </c>
      <c r="F2360" s="215">
        <v>1</v>
      </c>
      <c r="G2360" s="215">
        <v>3</v>
      </c>
      <c r="H2360">
        <v>34.337514499999997</v>
      </c>
      <c r="I2360" s="319">
        <v>1.8732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74">
        <v>0.25662499999999999</v>
      </c>
      <c r="U2360" s="14">
        <v>63</v>
      </c>
      <c r="V2360" s="14" t="s">
        <v>17</v>
      </c>
      <c r="W2360" s="14" t="s">
        <v>17</v>
      </c>
      <c r="X2360" s="450">
        <v>0.36593500000000001</v>
      </c>
      <c r="Y2360" s="14">
        <v>76</v>
      </c>
      <c r="Z2360" s="449">
        <v>0.43830999999999998</v>
      </c>
      <c r="AA2360" s="14">
        <v>94</v>
      </c>
      <c r="AB2360" s="449">
        <v>0.36940499999999998</v>
      </c>
      <c r="AC2360" s="14">
        <v>105</v>
      </c>
      <c r="AD2360" s="143" t="s">
        <v>17</v>
      </c>
      <c r="AE2360" s="143" t="s">
        <v>17</v>
      </c>
    </row>
    <row r="2361" spans="1:31" ht="15">
      <c r="A2361" t="s">
        <v>109</v>
      </c>
      <c r="B2361" s="129" t="s">
        <v>224</v>
      </c>
      <c r="C2361" s="216">
        <v>41571</v>
      </c>
      <c r="D2361" s="216">
        <v>41807</v>
      </c>
      <c r="E2361" s="215">
        <v>2014</v>
      </c>
      <c r="F2361" s="215">
        <v>1</v>
      </c>
      <c r="G2361" s="215">
        <v>4</v>
      </c>
      <c r="H2361">
        <v>28.17988965</v>
      </c>
      <c r="I2361" s="319">
        <v>2.0661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74">
        <v>0.23958499999999999</v>
      </c>
      <c r="U2361" s="14">
        <v>63</v>
      </c>
      <c r="V2361" s="14" t="s">
        <v>17</v>
      </c>
      <c r="W2361" s="14" t="s">
        <v>17</v>
      </c>
      <c r="X2361" s="450">
        <v>0.354995</v>
      </c>
      <c r="Y2361" s="14">
        <v>76</v>
      </c>
      <c r="Z2361" s="449">
        <v>0.43867499999999998</v>
      </c>
      <c r="AA2361" s="14">
        <v>94</v>
      </c>
      <c r="AB2361" s="449">
        <v>0.376855</v>
      </c>
      <c r="AC2361" s="14">
        <v>105</v>
      </c>
      <c r="AD2361" s="143" t="s">
        <v>17</v>
      </c>
      <c r="AE2361" s="143" t="s">
        <v>17</v>
      </c>
    </row>
    <row r="2362" spans="1:31" ht="15">
      <c r="A2362" t="s">
        <v>109</v>
      </c>
      <c r="B2362" s="129" t="s">
        <v>224</v>
      </c>
      <c r="C2362" s="216">
        <v>41571</v>
      </c>
      <c r="D2362" s="216">
        <v>41807</v>
      </c>
      <c r="E2362" s="215">
        <v>2014</v>
      </c>
      <c r="F2362" s="215">
        <v>1</v>
      </c>
      <c r="G2362" s="215">
        <v>5</v>
      </c>
      <c r="H2362">
        <v>24.993936380000001</v>
      </c>
      <c r="I2362" s="319">
        <v>2.6145999999999998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74">
        <v>0.21964</v>
      </c>
      <c r="U2362" s="14">
        <v>63</v>
      </c>
      <c r="V2362" s="14" t="s">
        <v>17</v>
      </c>
      <c r="W2362" s="14" t="s">
        <v>17</v>
      </c>
      <c r="X2362" s="450">
        <v>0.290045</v>
      </c>
      <c r="Y2362" s="14">
        <v>76</v>
      </c>
      <c r="Z2362" s="449">
        <v>0.46332499999999999</v>
      </c>
      <c r="AA2362" s="14">
        <v>94</v>
      </c>
      <c r="AB2362" s="449">
        <v>0.46064499999999997</v>
      </c>
      <c r="AC2362" s="14">
        <v>105</v>
      </c>
      <c r="AD2362" s="143" t="s">
        <v>17</v>
      </c>
      <c r="AE2362" s="143" t="s">
        <v>17</v>
      </c>
    </row>
    <row r="2363" spans="1:31" ht="15">
      <c r="A2363" t="s">
        <v>109</v>
      </c>
      <c r="B2363" s="129" t="s">
        <v>224</v>
      </c>
      <c r="C2363" s="216">
        <v>41571</v>
      </c>
      <c r="D2363" s="216">
        <v>41807</v>
      </c>
      <c r="E2363" s="215">
        <v>2014</v>
      </c>
      <c r="F2363" s="215">
        <v>1</v>
      </c>
      <c r="G2363" s="215">
        <v>6</v>
      </c>
      <c r="H2363">
        <v>24.948221419999999</v>
      </c>
      <c r="I2363" s="319">
        <v>2.7431999999999999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74">
        <v>0.21471499999999999</v>
      </c>
      <c r="U2363" s="14">
        <v>63</v>
      </c>
      <c r="V2363" s="14" t="s">
        <v>17</v>
      </c>
      <c r="W2363" s="14" t="s">
        <v>17</v>
      </c>
      <c r="X2363" s="450">
        <v>0.28036</v>
      </c>
      <c r="Y2363" s="14">
        <v>76</v>
      </c>
      <c r="Z2363" s="449">
        <v>0.48846999999999996</v>
      </c>
      <c r="AA2363" s="14">
        <v>94</v>
      </c>
      <c r="AB2363" s="449">
        <v>0.49867000000000006</v>
      </c>
      <c r="AC2363" s="14">
        <v>105</v>
      </c>
      <c r="AD2363" s="143" t="s">
        <v>17</v>
      </c>
      <c r="AE2363" s="143" t="s">
        <v>17</v>
      </c>
    </row>
    <row r="2364" spans="1:31" ht="15">
      <c r="A2364" t="s">
        <v>109</v>
      </c>
      <c r="B2364" s="129" t="s">
        <v>224</v>
      </c>
      <c r="C2364" s="216">
        <v>41571</v>
      </c>
      <c r="D2364" s="216">
        <v>41807</v>
      </c>
      <c r="E2364" s="215">
        <v>2014</v>
      </c>
      <c r="F2364" s="215">
        <v>1</v>
      </c>
      <c r="G2364" s="215">
        <v>7</v>
      </c>
      <c r="H2364">
        <v>25.251993779999999</v>
      </c>
      <c r="I2364" s="319">
        <v>2.9064999999999999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74">
        <v>0.19378999999999999</v>
      </c>
      <c r="U2364" s="14">
        <v>63</v>
      </c>
      <c r="V2364" s="14" t="s">
        <v>17</v>
      </c>
      <c r="W2364" s="14" t="s">
        <v>17</v>
      </c>
      <c r="X2364" s="450">
        <v>0.23136499999999999</v>
      </c>
      <c r="Y2364" s="14">
        <v>76</v>
      </c>
      <c r="Z2364" s="449">
        <v>0.36637500000000001</v>
      </c>
      <c r="AA2364" s="14">
        <v>94</v>
      </c>
      <c r="AB2364" s="449">
        <v>0.41686500000000004</v>
      </c>
      <c r="AC2364" s="14">
        <v>105</v>
      </c>
      <c r="AD2364" s="143" t="s">
        <v>17</v>
      </c>
      <c r="AE2364" s="143" t="s">
        <v>17</v>
      </c>
    </row>
    <row r="2365" spans="1:31" ht="15">
      <c r="A2365" t="s">
        <v>109</v>
      </c>
      <c r="B2365" s="129" t="s">
        <v>224</v>
      </c>
      <c r="C2365" s="216">
        <v>41571</v>
      </c>
      <c r="D2365" s="216">
        <v>41807</v>
      </c>
      <c r="E2365" s="215">
        <v>2014</v>
      </c>
      <c r="F2365" s="215">
        <v>1</v>
      </c>
      <c r="G2365" s="215">
        <v>8</v>
      </c>
      <c r="H2365">
        <v>20.503955869999999</v>
      </c>
      <c r="I2365" s="319">
        <v>2.7465000000000002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74">
        <v>0.20760499999999998</v>
      </c>
      <c r="U2365" s="14">
        <v>63</v>
      </c>
      <c r="V2365" s="14" t="s">
        <v>17</v>
      </c>
      <c r="W2365" s="14" t="s">
        <v>17</v>
      </c>
      <c r="X2365" s="450">
        <v>0.25758999999999999</v>
      </c>
      <c r="Y2365" s="14">
        <v>76</v>
      </c>
      <c r="Z2365" s="449">
        <v>0.33732000000000001</v>
      </c>
      <c r="AA2365" s="14">
        <v>94</v>
      </c>
      <c r="AB2365" s="449">
        <v>0.35977999999999999</v>
      </c>
      <c r="AC2365" s="14">
        <v>105</v>
      </c>
      <c r="AD2365" s="143" t="s">
        <v>17</v>
      </c>
      <c r="AE2365" s="143" t="s">
        <v>17</v>
      </c>
    </row>
    <row r="2366" spans="1:31" ht="15">
      <c r="A2366" t="s">
        <v>109</v>
      </c>
      <c r="B2366" s="129" t="s">
        <v>224</v>
      </c>
      <c r="C2366" s="216">
        <v>41571</v>
      </c>
      <c r="D2366" s="216">
        <v>41807</v>
      </c>
      <c r="E2366" s="215">
        <v>2014</v>
      </c>
      <c r="F2366" s="215">
        <v>1</v>
      </c>
      <c r="G2366" s="215">
        <v>9</v>
      </c>
      <c r="H2366">
        <v>27.20184828</v>
      </c>
      <c r="I2366" s="319">
        <v>2.4618000000000002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74">
        <v>0.2207925</v>
      </c>
      <c r="U2366" s="14">
        <v>63</v>
      </c>
      <c r="V2366" s="14" t="s">
        <v>17</v>
      </c>
      <c r="W2366" s="14" t="s">
        <v>17</v>
      </c>
      <c r="X2366" s="450">
        <v>0.28875000000000001</v>
      </c>
      <c r="Y2366" s="14">
        <v>76</v>
      </c>
      <c r="Z2366" s="449">
        <v>0.47026499999999999</v>
      </c>
      <c r="AA2366" s="14">
        <v>94</v>
      </c>
      <c r="AB2366" s="449">
        <v>0.47784000000000004</v>
      </c>
      <c r="AC2366" s="14">
        <v>105</v>
      </c>
      <c r="AD2366" s="143" t="s">
        <v>17</v>
      </c>
      <c r="AE2366" s="143" t="s">
        <v>17</v>
      </c>
    </row>
    <row r="2367" spans="1:31" ht="15">
      <c r="A2367" t="s">
        <v>109</v>
      </c>
      <c r="B2367" s="129" t="s">
        <v>224</v>
      </c>
      <c r="C2367" s="216">
        <v>41571</v>
      </c>
      <c r="D2367" s="216">
        <v>41807</v>
      </c>
      <c r="E2367" s="215">
        <v>2014</v>
      </c>
      <c r="F2367" s="215">
        <v>1</v>
      </c>
      <c r="G2367" s="215">
        <v>10</v>
      </c>
      <c r="H2367">
        <v>24.41035175</v>
      </c>
      <c r="I2367" s="319">
        <v>2.4243999999999999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74">
        <v>0.22143000000000002</v>
      </c>
      <c r="U2367" s="14">
        <v>63</v>
      </c>
      <c r="V2367" s="14" t="s">
        <v>17</v>
      </c>
      <c r="W2367" s="14" t="s">
        <v>17</v>
      </c>
      <c r="X2367" s="450">
        <v>0.29244999999999999</v>
      </c>
      <c r="Y2367" s="14">
        <v>76</v>
      </c>
      <c r="Z2367" s="449">
        <v>0.49466499999999997</v>
      </c>
      <c r="AA2367" s="14">
        <v>94</v>
      </c>
      <c r="AB2367" s="449">
        <v>0.47974499999999998</v>
      </c>
      <c r="AC2367" s="14">
        <v>105</v>
      </c>
      <c r="AD2367" s="143" t="s">
        <v>17</v>
      </c>
      <c r="AE2367" s="143" t="s">
        <v>17</v>
      </c>
    </row>
    <row r="2368" spans="1:31" ht="15">
      <c r="A2368" t="s">
        <v>109</v>
      </c>
      <c r="B2368" s="129" t="s">
        <v>224</v>
      </c>
      <c r="C2368" s="216">
        <v>41571</v>
      </c>
      <c r="D2368" s="216">
        <v>41807</v>
      </c>
      <c r="E2368" s="215">
        <v>2014</v>
      </c>
      <c r="F2368" s="215">
        <v>1</v>
      </c>
      <c r="G2368" s="215">
        <v>11</v>
      </c>
      <c r="H2368">
        <v>28.141238529999999</v>
      </c>
      <c r="I2368" s="319">
        <v>2.7591999999999999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74">
        <v>0.19053</v>
      </c>
      <c r="U2368" s="14">
        <v>63</v>
      </c>
      <c r="V2368" s="14" t="s">
        <v>17</v>
      </c>
      <c r="W2368" s="14" t="s">
        <v>17</v>
      </c>
      <c r="X2368" s="450">
        <v>0.27397499999999997</v>
      </c>
      <c r="Y2368" s="14">
        <v>76</v>
      </c>
      <c r="Z2368" s="449">
        <v>0.47750999999999999</v>
      </c>
      <c r="AA2368" s="14">
        <v>94</v>
      </c>
      <c r="AB2368" s="449">
        <v>0.53464</v>
      </c>
      <c r="AC2368" s="14">
        <v>105</v>
      </c>
      <c r="AD2368" s="143" t="s">
        <v>17</v>
      </c>
      <c r="AE2368" s="143" t="s">
        <v>17</v>
      </c>
    </row>
    <row r="2369" spans="1:31" ht="15">
      <c r="A2369" t="s">
        <v>109</v>
      </c>
      <c r="B2369" s="129" t="s">
        <v>224</v>
      </c>
      <c r="C2369" s="216">
        <v>41571</v>
      </c>
      <c r="D2369" s="216">
        <v>41807</v>
      </c>
      <c r="E2369" s="215">
        <v>2014</v>
      </c>
      <c r="F2369" s="215">
        <v>1</v>
      </c>
      <c r="G2369" s="215">
        <v>12</v>
      </c>
      <c r="H2369">
        <v>25.601342880000001</v>
      </c>
      <c r="I2369" s="319">
        <v>2.9146000000000001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74">
        <v>0.192495</v>
      </c>
      <c r="U2369" s="14">
        <v>63</v>
      </c>
      <c r="V2369" s="14" t="s">
        <v>17</v>
      </c>
      <c r="W2369" s="14" t="s">
        <v>17</v>
      </c>
      <c r="X2369" s="450">
        <v>0.25768999999999997</v>
      </c>
      <c r="Y2369" s="14">
        <v>76</v>
      </c>
      <c r="Z2369" s="449">
        <v>0.429475</v>
      </c>
      <c r="AA2369" s="14">
        <v>94</v>
      </c>
      <c r="AB2369" s="449">
        <v>0.49059000000000003</v>
      </c>
      <c r="AC2369" s="14">
        <v>105</v>
      </c>
      <c r="AD2369" s="143" t="s">
        <v>17</v>
      </c>
      <c r="AE2369" s="143" t="s">
        <v>17</v>
      </c>
    </row>
    <row r="2370" spans="1:31" ht="15">
      <c r="A2370" t="s">
        <v>109</v>
      </c>
      <c r="B2370" s="129" t="s">
        <v>224</v>
      </c>
      <c r="C2370" s="216">
        <v>41571</v>
      </c>
      <c r="D2370" s="216">
        <v>41807</v>
      </c>
      <c r="E2370" s="215">
        <v>2014</v>
      </c>
      <c r="F2370" s="215">
        <v>1</v>
      </c>
      <c r="G2370" s="215">
        <v>13</v>
      </c>
      <c r="H2370">
        <v>28.185194339999999</v>
      </c>
      <c r="I2370" s="319">
        <v>2.8866999999999998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74">
        <v>0.196635</v>
      </c>
      <c r="U2370" s="14">
        <v>63</v>
      </c>
      <c r="V2370" s="14" t="s">
        <v>17</v>
      </c>
      <c r="W2370" s="14" t="s">
        <v>17</v>
      </c>
      <c r="X2370" s="450">
        <v>0.24978499999999998</v>
      </c>
      <c r="Y2370" s="14">
        <v>76</v>
      </c>
      <c r="Z2370" s="449">
        <v>0.42194999999999999</v>
      </c>
      <c r="AA2370" s="14">
        <v>94</v>
      </c>
      <c r="AB2370" s="449">
        <v>0.47409000000000001</v>
      </c>
      <c r="AC2370" s="14">
        <v>105</v>
      </c>
      <c r="AD2370" s="143" t="s">
        <v>17</v>
      </c>
      <c r="AE2370" s="143" t="s">
        <v>17</v>
      </c>
    </row>
    <row r="2371" spans="1:31" ht="15">
      <c r="A2371" t="s">
        <v>109</v>
      </c>
      <c r="B2371" s="129" t="s">
        <v>224</v>
      </c>
      <c r="C2371" s="216">
        <v>41571</v>
      </c>
      <c r="D2371" s="216">
        <v>41807</v>
      </c>
      <c r="E2371" s="215">
        <v>2014</v>
      </c>
      <c r="F2371" s="215">
        <v>1</v>
      </c>
      <c r="G2371" s="215">
        <v>14</v>
      </c>
      <c r="H2371">
        <v>26.683549200000002</v>
      </c>
      <c r="I2371" s="319">
        <v>2.3515000000000001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74">
        <v>0.21586</v>
      </c>
      <c r="U2371" s="14">
        <v>63</v>
      </c>
      <c r="V2371" s="14" t="s">
        <v>17</v>
      </c>
      <c r="W2371" s="14" t="s">
        <v>17</v>
      </c>
      <c r="X2371" s="450">
        <v>0.28640500000000002</v>
      </c>
      <c r="Y2371" s="14">
        <v>76</v>
      </c>
      <c r="Z2371" s="449">
        <v>0.46218499999999996</v>
      </c>
      <c r="AA2371" s="14">
        <v>94</v>
      </c>
      <c r="AB2371" s="449">
        <v>0.482375</v>
      </c>
      <c r="AC2371" s="14">
        <v>105</v>
      </c>
      <c r="AD2371" s="143" t="s">
        <v>17</v>
      </c>
      <c r="AE2371" s="143" t="s">
        <v>17</v>
      </c>
    </row>
    <row r="2372" spans="1:31" ht="15">
      <c r="A2372" t="s">
        <v>109</v>
      </c>
      <c r="B2372" s="129" t="s">
        <v>224</v>
      </c>
      <c r="C2372" s="216">
        <v>41571</v>
      </c>
      <c r="D2372" s="216">
        <v>41807</v>
      </c>
      <c r="E2372" s="215">
        <v>2014</v>
      </c>
      <c r="F2372" s="215">
        <v>2</v>
      </c>
      <c r="G2372" s="215">
        <v>1</v>
      </c>
      <c r="H2372">
        <v>29.780746879999999</v>
      </c>
      <c r="I2372" s="319">
        <v>2.0198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74">
        <v>0.25386500000000001</v>
      </c>
      <c r="U2372" s="14">
        <v>63</v>
      </c>
      <c r="V2372" s="14" t="s">
        <v>17</v>
      </c>
      <c r="W2372" s="14" t="s">
        <v>17</v>
      </c>
      <c r="X2372" s="450">
        <v>0.34026000000000001</v>
      </c>
      <c r="Y2372" s="14">
        <v>76</v>
      </c>
      <c r="Z2372" s="449">
        <v>0.36346000000000001</v>
      </c>
      <c r="AA2372" s="14">
        <v>94</v>
      </c>
      <c r="AB2372" s="449">
        <v>0.31342500000000001</v>
      </c>
      <c r="AC2372" s="14">
        <v>105</v>
      </c>
      <c r="AD2372" s="143" t="s">
        <v>17</v>
      </c>
      <c r="AE2372" s="143" t="s">
        <v>17</v>
      </c>
    </row>
    <row r="2373" spans="1:31" ht="15">
      <c r="A2373" t="s">
        <v>109</v>
      </c>
      <c r="B2373" s="129" t="s">
        <v>224</v>
      </c>
      <c r="C2373" s="216">
        <v>41571</v>
      </c>
      <c r="D2373" s="216">
        <v>41807</v>
      </c>
      <c r="E2373" s="215">
        <v>2014</v>
      </c>
      <c r="F2373" s="215">
        <v>2</v>
      </c>
      <c r="G2373" s="215">
        <v>2</v>
      </c>
      <c r="H2373">
        <v>33.298319489999997</v>
      </c>
      <c r="I2373" s="319">
        <v>1.8684000000000001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74">
        <v>0.26158500000000001</v>
      </c>
      <c r="U2373" s="14">
        <v>63</v>
      </c>
      <c r="V2373" s="14" t="s">
        <v>17</v>
      </c>
      <c r="W2373" s="14" t="s">
        <v>17</v>
      </c>
      <c r="X2373" s="450">
        <v>0.36617</v>
      </c>
      <c r="Y2373" s="14">
        <v>76</v>
      </c>
      <c r="Z2373" s="449">
        <v>0.47414999999999996</v>
      </c>
      <c r="AA2373" s="14">
        <v>94</v>
      </c>
      <c r="AB2373" s="449">
        <v>0.41569</v>
      </c>
      <c r="AC2373" s="14">
        <v>105</v>
      </c>
      <c r="AD2373" s="143" t="s">
        <v>17</v>
      </c>
      <c r="AE2373" s="143" t="s">
        <v>17</v>
      </c>
    </row>
    <row r="2374" spans="1:31" ht="15">
      <c r="A2374" t="s">
        <v>109</v>
      </c>
      <c r="B2374" s="129" t="s">
        <v>224</v>
      </c>
      <c r="C2374" s="216">
        <v>41571</v>
      </c>
      <c r="D2374" s="216">
        <v>41807</v>
      </c>
      <c r="E2374" s="215">
        <v>2014</v>
      </c>
      <c r="F2374" s="215">
        <v>2</v>
      </c>
      <c r="G2374" s="215">
        <v>3</v>
      </c>
      <c r="H2374">
        <v>32.0129351</v>
      </c>
      <c r="I2374" s="319">
        <v>1.9268000000000001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74">
        <v>0.25164500000000001</v>
      </c>
      <c r="U2374" s="14">
        <v>63</v>
      </c>
      <c r="V2374" s="14" t="s">
        <v>17</v>
      </c>
      <c r="W2374" s="14" t="s">
        <v>17</v>
      </c>
      <c r="X2374" s="450">
        <v>0.34373500000000001</v>
      </c>
      <c r="Y2374" s="14">
        <v>76</v>
      </c>
      <c r="Z2374" s="449">
        <v>0.40556000000000003</v>
      </c>
      <c r="AA2374" s="14">
        <v>94</v>
      </c>
      <c r="AB2374" s="449">
        <v>0.3347</v>
      </c>
      <c r="AC2374" s="14">
        <v>105</v>
      </c>
      <c r="AD2374" s="143" t="s">
        <v>17</v>
      </c>
      <c r="AE2374" s="143" t="s">
        <v>17</v>
      </c>
    </row>
    <row r="2375" spans="1:31" ht="15">
      <c r="A2375" t="s">
        <v>109</v>
      </c>
      <c r="B2375" s="129" t="s">
        <v>224</v>
      </c>
      <c r="C2375" s="216">
        <v>41571</v>
      </c>
      <c r="D2375" s="216">
        <v>41807</v>
      </c>
      <c r="E2375" s="215">
        <v>2014</v>
      </c>
      <c r="F2375" s="215">
        <v>2</v>
      </c>
      <c r="G2375" s="215">
        <v>4</v>
      </c>
      <c r="H2375">
        <v>28.59327824</v>
      </c>
      <c r="I2375" s="319">
        <v>2.0623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74">
        <v>0.25953500000000002</v>
      </c>
      <c r="U2375" s="14">
        <v>63</v>
      </c>
      <c r="V2375" s="14" t="s">
        <v>17</v>
      </c>
      <c r="W2375" s="14" t="s">
        <v>17</v>
      </c>
      <c r="X2375" s="450">
        <v>0.39406000000000002</v>
      </c>
      <c r="Y2375" s="14">
        <v>76</v>
      </c>
      <c r="Z2375" s="449">
        <v>0.51515500000000003</v>
      </c>
      <c r="AA2375" s="14">
        <v>94</v>
      </c>
      <c r="AB2375" s="449">
        <v>0.44877</v>
      </c>
      <c r="AC2375" s="14">
        <v>105</v>
      </c>
      <c r="AD2375" s="143" t="s">
        <v>17</v>
      </c>
      <c r="AE2375" s="143" t="s">
        <v>17</v>
      </c>
    </row>
    <row r="2376" spans="1:31" ht="15">
      <c r="A2376" t="s">
        <v>109</v>
      </c>
      <c r="B2376" s="129" t="s">
        <v>224</v>
      </c>
      <c r="C2376" s="216">
        <v>41571</v>
      </c>
      <c r="D2376" s="216">
        <v>41807</v>
      </c>
      <c r="E2376" s="215">
        <v>2014</v>
      </c>
      <c r="F2376" s="215">
        <v>2</v>
      </c>
      <c r="G2376" s="215">
        <v>5</v>
      </c>
      <c r="H2376">
        <v>26.437789129999999</v>
      </c>
      <c r="I2376" s="319">
        <v>2.5720000000000001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74">
        <v>0.21354000000000001</v>
      </c>
      <c r="U2376" s="14">
        <v>63</v>
      </c>
      <c r="V2376" s="14" t="s">
        <v>17</v>
      </c>
      <c r="W2376" s="14" t="s">
        <v>17</v>
      </c>
      <c r="X2376" s="450">
        <v>0.31713999999999998</v>
      </c>
      <c r="Y2376" s="14">
        <v>76</v>
      </c>
      <c r="Z2376" s="449">
        <v>0.52464</v>
      </c>
      <c r="AA2376" s="14">
        <v>94</v>
      </c>
      <c r="AB2376" s="449">
        <v>0.52916000000000007</v>
      </c>
      <c r="AC2376" s="14">
        <v>105</v>
      </c>
      <c r="AD2376" s="143" t="s">
        <v>17</v>
      </c>
      <c r="AE2376" s="143" t="s">
        <v>17</v>
      </c>
    </row>
    <row r="2377" spans="1:31" ht="15">
      <c r="A2377" t="s">
        <v>109</v>
      </c>
      <c r="B2377" s="129" t="s">
        <v>224</v>
      </c>
      <c r="C2377" s="216">
        <v>41571</v>
      </c>
      <c r="D2377" s="216">
        <v>41807</v>
      </c>
      <c r="E2377" s="215">
        <v>2014</v>
      </c>
      <c r="F2377" s="215">
        <v>2</v>
      </c>
      <c r="G2377" s="215">
        <v>6</v>
      </c>
      <c r="H2377">
        <v>27.817767830000001</v>
      </c>
      <c r="I2377" s="319">
        <v>2.5327000000000002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74">
        <v>0.17680499999999999</v>
      </c>
      <c r="U2377" s="14">
        <v>63</v>
      </c>
      <c r="V2377" s="14" t="s">
        <v>17</v>
      </c>
      <c r="W2377" s="14" t="s">
        <v>17</v>
      </c>
      <c r="X2377" s="450">
        <v>0.233795</v>
      </c>
      <c r="Y2377" s="14">
        <v>76</v>
      </c>
      <c r="Z2377" s="449">
        <v>0.38170999999999999</v>
      </c>
      <c r="AA2377" s="14">
        <v>94</v>
      </c>
      <c r="AB2377" s="449">
        <v>0.48110999999999998</v>
      </c>
      <c r="AC2377" s="14">
        <v>105</v>
      </c>
      <c r="AD2377" s="143" t="s">
        <v>17</v>
      </c>
      <c r="AE2377" s="143" t="s">
        <v>17</v>
      </c>
    </row>
    <row r="2378" spans="1:31" ht="15">
      <c r="A2378" t="s">
        <v>109</v>
      </c>
      <c r="B2378" s="129" t="s">
        <v>224</v>
      </c>
      <c r="C2378" s="216">
        <v>41571</v>
      </c>
      <c r="D2378" s="216">
        <v>41807</v>
      </c>
      <c r="E2378" s="215">
        <v>2014</v>
      </c>
      <c r="F2378" s="215">
        <v>2</v>
      </c>
      <c r="G2378" s="215">
        <v>7</v>
      </c>
      <c r="H2378">
        <v>28.310892160000002</v>
      </c>
      <c r="I2378" s="319">
        <v>2.7372999999999998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74">
        <v>0.18465500000000001</v>
      </c>
      <c r="U2378" s="14">
        <v>63</v>
      </c>
      <c r="V2378" s="14" t="s">
        <v>17</v>
      </c>
      <c r="W2378" s="14" t="s">
        <v>17</v>
      </c>
      <c r="X2378" s="450">
        <v>0.21992</v>
      </c>
      <c r="Y2378" s="14">
        <v>76</v>
      </c>
      <c r="Z2378" s="449">
        <v>0.32788499999999998</v>
      </c>
      <c r="AA2378" s="14">
        <v>94</v>
      </c>
      <c r="AB2378" s="449">
        <v>0.42615999999999998</v>
      </c>
      <c r="AC2378" s="14">
        <v>105</v>
      </c>
      <c r="AD2378" s="143" t="s">
        <v>17</v>
      </c>
      <c r="AE2378" s="143" t="s">
        <v>17</v>
      </c>
    </row>
    <row r="2379" spans="1:31" ht="15">
      <c r="A2379" t="s">
        <v>109</v>
      </c>
      <c r="B2379" s="129" t="s">
        <v>224</v>
      </c>
      <c r="C2379" s="216">
        <v>41571</v>
      </c>
      <c r="D2379" s="216">
        <v>41807</v>
      </c>
      <c r="E2379" s="215">
        <v>2014</v>
      </c>
      <c r="F2379" s="215">
        <v>2</v>
      </c>
      <c r="G2379" s="215">
        <v>8</v>
      </c>
      <c r="H2379">
        <v>27.275854209999999</v>
      </c>
      <c r="I2379" s="319" t="s">
        <v>17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74">
        <v>0.20094499999999998</v>
      </c>
      <c r="U2379" s="14">
        <v>63</v>
      </c>
      <c r="V2379" s="14" t="s">
        <v>17</v>
      </c>
      <c r="W2379" s="14" t="s">
        <v>17</v>
      </c>
      <c r="X2379" s="450">
        <v>0.270455</v>
      </c>
      <c r="Y2379" s="14">
        <v>76</v>
      </c>
      <c r="Z2379" s="449">
        <v>0.36392999999999998</v>
      </c>
      <c r="AA2379" s="14">
        <v>94</v>
      </c>
      <c r="AB2379" s="449">
        <v>0.36531999999999998</v>
      </c>
      <c r="AC2379" s="14">
        <v>105</v>
      </c>
      <c r="AD2379" s="143" t="s">
        <v>17</v>
      </c>
      <c r="AE2379" s="143" t="s">
        <v>17</v>
      </c>
    </row>
    <row r="2380" spans="1:31" ht="15">
      <c r="A2380" t="s">
        <v>109</v>
      </c>
      <c r="B2380" s="129" t="s">
        <v>224</v>
      </c>
      <c r="C2380" s="216">
        <v>41571</v>
      </c>
      <c r="D2380" s="216">
        <v>41807</v>
      </c>
      <c r="E2380" s="215">
        <v>2014</v>
      </c>
      <c r="F2380" s="215">
        <v>2</v>
      </c>
      <c r="G2380" s="215">
        <v>9</v>
      </c>
      <c r="H2380">
        <v>28.271501780000001</v>
      </c>
      <c r="I2380" s="319">
        <v>2.4224000000000001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74">
        <v>0.18993749999999998</v>
      </c>
      <c r="U2380" s="14">
        <v>63</v>
      </c>
      <c r="V2380" s="14" t="s">
        <v>17</v>
      </c>
      <c r="W2380" s="14" t="s">
        <v>17</v>
      </c>
      <c r="X2380" s="450">
        <v>0.24879500000000002</v>
      </c>
      <c r="Y2380" s="14">
        <v>76</v>
      </c>
      <c r="Z2380" s="449">
        <v>0.42137999999999998</v>
      </c>
      <c r="AA2380" s="14">
        <v>94</v>
      </c>
      <c r="AB2380" s="449">
        <v>0.47695500000000002</v>
      </c>
      <c r="AC2380" s="14">
        <v>105</v>
      </c>
      <c r="AD2380" s="143" t="s">
        <v>17</v>
      </c>
      <c r="AE2380" s="143" t="s">
        <v>17</v>
      </c>
    </row>
    <row r="2381" spans="1:31" ht="15">
      <c r="A2381" t="s">
        <v>109</v>
      </c>
      <c r="B2381" s="129" t="s">
        <v>224</v>
      </c>
      <c r="C2381" s="216">
        <v>41571</v>
      </c>
      <c r="D2381" s="216">
        <v>41807</v>
      </c>
      <c r="E2381" s="215">
        <v>2014</v>
      </c>
      <c r="F2381" s="215">
        <v>2</v>
      </c>
      <c r="G2381" s="215">
        <v>10</v>
      </c>
      <c r="H2381">
        <v>30.565298080000002</v>
      </c>
      <c r="I2381" s="319">
        <v>2.6579999999999999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74">
        <v>0.201235</v>
      </c>
      <c r="U2381" s="14">
        <v>63</v>
      </c>
      <c r="V2381" s="14" t="s">
        <v>17</v>
      </c>
      <c r="W2381" s="14" t="s">
        <v>17</v>
      </c>
      <c r="X2381" s="450">
        <v>0.28009499999999998</v>
      </c>
      <c r="Y2381" s="14">
        <v>76</v>
      </c>
      <c r="Z2381" s="449">
        <v>0.48302</v>
      </c>
      <c r="AA2381" s="14">
        <v>94</v>
      </c>
      <c r="AB2381" s="449">
        <v>0.51593</v>
      </c>
      <c r="AC2381" s="14">
        <v>105</v>
      </c>
      <c r="AD2381" s="143" t="s">
        <v>17</v>
      </c>
      <c r="AE2381" s="143" t="s">
        <v>17</v>
      </c>
    </row>
    <row r="2382" spans="1:31" ht="15">
      <c r="A2382" t="s">
        <v>109</v>
      </c>
      <c r="B2382" s="129" t="s">
        <v>224</v>
      </c>
      <c r="C2382" s="216">
        <v>41571</v>
      </c>
      <c r="D2382" s="216">
        <v>41807</v>
      </c>
      <c r="E2382" s="215">
        <v>2014</v>
      </c>
      <c r="F2382" s="215">
        <v>2</v>
      </c>
      <c r="G2382" s="215">
        <v>11</v>
      </c>
      <c r="H2382">
        <v>32.071573559999997</v>
      </c>
      <c r="I2382" s="319">
        <v>2.6484999999999999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74">
        <v>0.201545</v>
      </c>
      <c r="U2382" s="14">
        <v>63</v>
      </c>
      <c r="V2382" s="14" t="s">
        <v>17</v>
      </c>
      <c r="W2382" s="14" t="s">
        <v>17</v>
      </c>
      <c r="X2382" s="450">
        <v>0.26529999999999998</v>
      </c>
      <c r="Y2382" s="14">
        <v>76</v>
      </c>
      <c r="Z2382" s="449">
        <v>0.47135000000000005</v>
      </c>
      <c r="AA2382" s="14">
        <v>94</v>
      </c>
      <c r="AB2382" s="449">
        <v>0.50607999999999997</v>
      </c>
      <c r="AC2382" s="14">
        <v>105</v>
      </c>
      <c r="AD2382" s="143" t="s">
        <v>17</v>
      </c>
      <c r="AE2382" s="143" t="s">
        <v>17</v>
      </c>
    </row>
    <row r="2383" spans="1:31" ht="15">
      <c r="A2383" t="s">
        <v>109</v>
      </c>
      <c r="B2383" s="129" t="s">
        <v>224</v>
      </c>
      <c r="C2383" s="216">
        <v>41571</v>
      </c>
      <c r="D2383" s="216">
        <v>41807</v>
      </c>
      <c r="E2383" s="215">
        <v>2014</v>
      </c>
      <c r="F2383" s="215">
        <v>2</v>
      </c>
      <c r="G2383" s="215">
        <v>12</v>
      </c>
      <c r="H2383">
        <v>33.573000890000003</v>
      </c>
      <c r="I2383" s="319">
        <v>2.3494000000000002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74">
        <v>0.176015</v>
      </c>
      <c r="U2383" s="14">
        <v>63</v>
      </c>
      <c r="V2383" s="14" t="s">
        <v>17</v>
      </c>
      <c r="W2383" s="14" t="s">
        <v>17</v>
      </c>
      <c r="X2383" s="450">
        <v>0.22103500000000001</v>
      </c>
      <c r="Y2383" s="14">
        <v>76</v>
      </c>
      <c r="Z2383" s="449">
        <v>0.3810925</v>
      </c>
      <c r="AA2383" s="14">
        <v>94</v>
      </c>
      <c r="AB2383" s="449">
        <v>0.49598500000000001</v>
      </c>
      <c r="AC2383" s="14">
        <v>105</v>
      </c>
      <c r="AD2383" s="143" t="s">
        <v>17</v>
      </c>
      <c r="AE2383" s="143" t="s">
        <v>17</v>
      </c>
    </row>
    <row r="2384" spans="1:31" ht="15">
      <c r="A2384" t="s">
        <v>109</v>
      </c>
      <c r="B2384" s="129" t="s">
        <v>224</v>
      </c>
      <c r="C2384" s="216">
        <v>41571</v>
      </c>
      <c r="D2384" s="216">
        <v>41807</v>
      </c>
      <c r="E2384" s="215">
        <v>2014</v>
      </c>
      <c r="F2384" s="215">
        <v>2</v>
      </c>
      <c r="G2384" s="215">
        <v>13</v>
      </c>
      <c r="H2384">
        <v>27.031796740000001</v>
      </c>
      <c r="I2384" s="319">
        <v>2.6958000000000002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74">
        <v>0.17615</v>
      </c>
      <c r="U2384" s="14">
        <v>63</v>
      </c>
      <c r="V2384" s="14" t="s">
        <v>17</v>
      </c>
      <c r="W2384" s="14" t="s">
        <v>17</v>
      </c>
      <c r="X2384" s="450">
        <v>0.21629999999999999</v>
      </c>
      <c r="Y2384" s="14">
        <v>76</v>
      </c>
      <c r="Z2384" s="449">
        <v>0.30432999999999999</v>
      </c>
      <c r="AA2384" s="14">
        <v>94</v>
      </c>
      <c r="AB2384" s="449">
        <v>0.46055499999999999</v>
      </c>
      <c r="AC2384" s="14">
        <v>105</v>
      </c>
      <c r="AD2384" s="143" t="s">
        <v>17</v>
      </c>
      <c r="AE2384" s="143" t="s">
        <v>17</v>
      </c>
    </row>
    <row r="2385" spans="1:31" ht="15">
      <c r="A2385" t="s">
        <v>109</v>
      </c>
      <c r="B2385" s="129" t="s">
        <v>224</v>
      </c>
      <c r="C2385" s="216">
        <v>41571</v>
      </c>
      <c r="D2385" s="216">
        <v>41807</v>
      </c>
      <c r="E2385" s="215">
        <v>2014</v>
      </c>
      <c r="F2385" s="215">
        <v>2</v>
      </c>
      <c r="G2385" s="215">
        <v>14</v>
      </c>
      <c r="H2385">
        <v>30.261226239999999</v>
      </c>
      <c r="I2385" s="319">
        <v>2.8372999999999999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74">
        <v>0.18138499999999999</v>
      </c>
      <c r="U2385" s="14">
        <v>63</v>
      </c>
      <c r="V2385" s="14" t="s">
        <v>17</v>
      </c>
      <c r="W2385" s="14" t="s">
        <v>17</v>
      </c>
      <c r="X2385" s="450">
        <v>0.22678500000000001</v>
      </c>
      <c r="Y2385" s="14">
        <v>76</v>
      </c>
      <c r="Z2385" s="449">
        <v>0.34997500000000004</v>
      </c>
      <c r="AA2385" s="14">
        <v>94</v>
      </c>
      <c r="AB2385" s="449">
        <v>0.42674500000000004</v>
      </c>
      <c r="AC2385" s="14">
        <v>105</v>
      </c>
      <c r="AD2385" s="143" t="s">
        <v>17</v>
      </c>
      <c r="AE2385" s="143" t="s">
        <v>17</v>
      </c>
    </row>
    <row r="2386" spans="1:31" ht="15">
      <c r="A2386" t="s">
        <v>109</v>
      </c>
      <c r="B2386" s="129" t="s">
        <v>224</v>
      </c>
      <c r="C2386" s="216">
        <v>41571</v>
      </c>
      <c r="D2386" s="216">
        <v>41807</v>
      </c>
      <c r="E2386" s="215">
        <v>2014</v>
      </c>
      <c r="F2386" s="215">
        <v>3</v>
      </c>
      <c r="G2386" s="215">
        <v>1</v>
      </c>
      <c r="H2386">
        <v>28.894101920000001</v>
      </c>
      <c r="I2386" s="319">
        <v>2.8012999999999999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74">
        <v>0.25656999999999996</v>
      </c>
      <c r="U2386" s="14">
        <v>63</v>
      </c>
      <c r="V2386" s="14" t="s">
        <v>17</v>
      </c>
      <c r="W2386" s="14" t="s">
        <v>17</v>
      </c>
      <c r="X2386" s="450">
        <v>0.34411999999999998</v>
      </c>
      <c r="Y2386" s="14">
        <v>76</v>
      </c>
      <c r="Z2386" s="449">
        <v>0.37653499999999995</v>
      </c>
      <c r="AA2386" s="14">
        <v>94</v>
      </c>
      <c r="AB2386" s="449">
        <v>0.33125499999999997</v>
      </c>
      <c r="AC2386" s="14">
        <v>105</v>
      </c>
      <c r="AD2386" s="143" t="s">
        <v>17</v>
      </c>
      <c r="AE2386" s="143" t="s">
        <v>17</v>
      </c>
    </row>
    <row r="2387" spans="1:31" ht="15">
      <c r="A2387" t="s">
        <v>109</v>
      </c>
      <c r="B2387" s="129" t="s">
        <v>224</v>
      </c>
      <c r="C2387" s="216">
        <v>41571</v>
      </c>
      <c r="D2387" s="216">
        <v>41807</v>
      </c>
      <c r="E2387" s="215">
        <v>2014</v>
      </c>
      <c r="F2387" s="215">
        <v>3</v>
      </c>
      <c r="G2387" s="215">
        <v>2</v>
      </c>
      <c r="H2387">
        <v>33.014103059999997</v>
      </c>
      <c r="I2387" s="319">
        <v>1.7817000000000001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74">
        <v>0.23578500000000002</v>
      </c>
      <c r="U2387" s="14">
        <v>63</v>
      </c>
      <c r="V2387" s="14" t="s">
        <v>17</v>
      </c>
      <c r="W2387" s="14" t="s">
        <v>17</v>
      </c>
      <c r="X2387" s="450">
        <v>0.339725</v>
      </c>
      <c r="Y2387" s="14">
        <v>76</v>
      </c>
      <c r="Z2387" s="449">
        <v>0.44703500000000002</v>
      </c>
      <c r="AA2387" s="14">
        <v>94</v>
      </c>
      <c r="AB2387" s="449">
        <v>0.41903500000000005</v>
      </c>
      <c r="AC2387" s="14">
        <v>105</v>
      </c>
      <c r="AD2387" s="143" t="s">
        <v>17</v>
      </c>
      <c r="AE2387" s="143" t="s">
        <v>17</v>
      </c>
    </row>
    <row r="2388" spans="1:31" ht="15">
      <c r="A2388" t="s">
        <v>109</v>
      </c>
      <c r="B2388" s="129" t="s">
        <v>224</v>
      </c>
      <c r="C2388" s="216">
        <v>41571</v>
      </c>
      <c r="D2388" s="216">
        <v>41807</v>
      </c>
      <c r="E2388" s="215">
        <v>2014</v>
      </c>
      <c r="F2388" s="215">
        <v>3</v>
      </c>
      <c r="G2388" s="215">
        <v>3</v>
      </c>
      <c r="H2388">
        <v>29.154266119999999</v>
      </c>
      <c r="I2388" s="319">
        <v>1.8387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74">
        <v>0.22517000000000001</v>
      </c>
      <c r="U2388" s="14">
        <v>63</v>
      </c>
      <c r="V2388" s="14" t="s">
        <v>17</v>
      </c>
      <c r="W2388" s="14" t="s">
        <v>17</v>
      </c>
      <c r="X2388" s="450">
        <v>0.30420000000000003</v>
      </c>
      <c r="Y2388" s="14">
        <v>76</v>
      </c>
      <c r="Z2388" s="449">
        <v>0.44533999999999996</v>
      </c>
      <c r="AA2388" s="14">
        <v>94</v>
      </c>
      <c r="AB2388" s="449">
        <v>0.42383500000000002</v>
      </c>
      <c r="AC2388" s="14">
        <v>105</v>
      </c>
      <c r="AD2388" s="143" t="s">
        <v>17</v>
      </c>
      <c r="AE2388" s="143" t="s">
        <v>17</v>
      </c>
    </row>
    <row r="2389" spans="1:31" ht="15">
      <c r="A2389" t="s">
        <v>109</v>
      </c>
      <c r="B2389" s="129" t="s">
        <v>224</v>
      </c>
      <c r="C2389" s="216">
        <v>41571</v>
      </c>
      <c r="D2389" s="216">
        <v>41807</v>
      </c>
      <c r="E2389" s="215">
        <v>2014</v>
      </c>
      <c r="F2389" s="215">
        <v>3</v>
      </c>
      <c r="G2389" s="215">
        <v>4</v>
      </c>
      <c r="H2389">
        <v>28.678526000000002</v>
      </c>
      <c r="I2389" s="319">
        <v>2.0703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74">
        <v>0.209065</v>
      </c>
      <c r="U2389" s="14">
        <v>63</v>
      </c>
      <c r="V2389" s="14" t="s">
        <v>17</v>
      </c>
      <c r="W2389" s="14" t="s">
        <v>17</v>
      </c>
      <c r="X2389" s="450">
        <v>0.30840000000000001</v>
      </c>
      <c r="Y2389" s="14">
        <v>76</v>
      </c>
      <c r="Z2389" s="449">
        <v>0.51696500000000001</v>
      </c>
      <c r="AA2389" s="14">
        <v>94</v>
      </c>
      <c r="AB2389" s="449">
        <v>0.56389500000000004</v>
      </c>
      <c r="AC2389" s="14">
        <v>105</v>
      </c>
      <c r="AD2389" s="143" t="s">
        <v>17</v>
      </c>
      <c r="AE2389" s="143" t="s">
        <v>17</v>
      </c>
    </row>
    <row r="2390" spans="1:31" ht="15">
      <c r="A2390" t="s">
        <v>109</v>
      </c>
      <c r="B2390" s="129" t="s">
        <v>224</v>
      </c>
      <c r="C2390" s="216">
        <v>41571</v>
      </c>
      <c r="D2390" s="216">
        <v>41807</v>
      </c>
      <c r="E2390" s="215">
        <v>2014</v>
      </c>
      <c r="F2390" s="215">
        <v>3</v>
      </c>
      <c r="G2390" s="215">
        <v>5</v>
      </c>
      <c r="H2390">
        <v>25.249819970000001</v>
      </c>
      <c r="I2390" s="319">
        <v>2.5686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74">
        <v>0.20636499999999999</v>
      </c>
      <c r="U2390" s="14">
        <v>63</v>
      </c>
      <c r="V2390" s="14" t="s">
        <v>17</v>
      </c>
      <c r="W2390" s="14" t="s">
        <v>17</v>
      </c>
      <c r="X2390" s="450">
        <v>0.278165</v>
      </c>
      <c r="Y2390" s="14">
        <v>76</v>
      </c>
      <c r="Z2390" s="449">
        <v>0.492975</v>
      </c>
      <c r="AA2390" s="14">
        <v>94</v>
      </c>
      <c r="AB2390" s="449">
        <v>0.51854</v>
      </c>
      <c r="AC2390" s="14">
        <v>105</v>
      </c>
      <c r="AD2390" s="143" t="s">
        <v>17</v>
      </c>
      <c r="AE2390" s="143" t="s">
        <v>17</v>
      </c>
    </row>
    <row r="2391" spans="1:31" ht="15">
      <c r="A2391" t="s">
        <v>109</v>
      </c>
      <c r="B2391" s="129" t="s">
        <v>224</v>
      </c>
      <c r="C2391" s="216">
        <v>41571</v>
      </c>
      <c r="D2391" s="216">
        <v>41807</v>
      </c>
      <c r="E2391" s="215">
        <v>2014</v>
      </c>
      <c r="F2391" s="215">
        <v>3</v>
      </c>
      <c r="G2391" s="215">
        <v>6</v>
      </c>
      <c r="H2391">
        <v>29.545876799999998</v>
      </c>
      <c r="I2391" s="319">
        <v>2.7454999999999998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74">
        <v>0.19874</v>
      </c>
      <c r="U2391" s="14">
        <v>63</v>
      </c>
      <c r="V2391" s="14" t="s">
        <v>17</v>
      </c>
      <c r="W2391" s="14" t="s">
        <v>17</v>
      </c>
      <c r="X2391" s="450">
        <v>0.26363999999999999</v>
      </c>
      <c r="Y2391" s="14">
        <v>76</v>
      </c>
      <c r="Z2391" s="449">
        <v>0.44159000000000004</v>
      </c>
      <c r="AA2391" s="14">
        <v>94</v>
      </c>
      <c r="AB2391" s="449">
        <v>0.52340500000000001</v>
      </c>
      <c r="AC2391" s="14">
        <v>105</v>
      </c>
      <c r="AD2391" s="143" t="s">
        <v>17</v>
      </c>
      <c r="AE2391" s="143" t="s">
        <v>17</v>
      </c>
    </row>
    <row r="2392" spans="1:31" ht="15">
      <c r="A2392" t="s">
        <v>109</v>
      </c>
      <c r="B2392" s="129" t="s">
        <v>224</v>
      </c>
      <c r="C2392" s="216">
        <v>41571</v>
      </c>
      <c r="D2392" s="216">
        <v>41807</v>
      </c>
      <c r="E2392" s="215">
        <v>2014</v>
      </c>
      <c r="F2392" s="215">
        <v>3</v>
      </c>
      <c r="G2392" s="215">
        <v>7</v>
      </c>
      <c r="H2392">
        <v>32.210823150000003</v>
      </c>
      <c r="I2392" s="319">
        <v>2.7622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74">
        <v>0.18698000000000001</v>
      </c>
      <c r="U2392" s="14">
        <v>63</v>
      </c>
      <c r="V2392" s="14" t="s">
        <v>17</v>
      </c>
      <c r="W2392" s="14" t="s">
        <v>17</v>
      </c>
      <c r="X2392" s="450">
        <v>0.231625</v>
      </c>
      <c r="Y2392" s="14">
        <v>76</v>
      </c>
      <c r="Z2392" s="449">
        <v>0.38053500000000001</v>
      </c>
      <c r="AA2392" s="14">
        <v>94</v>
      </c>
      <c r="AB2392" s="449">
        <v>0.49732500000000002</v>
      </c>
      <c r="AC2392" s="14">
        <v>105</v>
      </c>
      <c r="AD2392" s="143" t="s">
        <v>17</v>
      </c>
      <c r="AE2392" s="143" t="s">
        <v>17</v>
      </c>
    </row>
    <row r="2393" spans="1:31" ht="15">
      <c r="A2393" t="s">
        <v>109</v>
      </c>
      <c r="B2393" s="129" t="s">
        <v>224</v>
      </c>
      <c r="C2393" s="216">
        <v>41571</v>
      </c>
      <c r="D2393" s="216">
        <v>41807</v>
      </c>
      <c r="E2393" s="215">
        <v>2014</v>
      </c>
      <c r="F2393" s="215">
        <v>3</v>
      </c>
      <c r="G2393" s="215">
        <v>8</v>
      </c>
      <c r="H2393">
        <v>30.41174908</v>
      </c>
      <c r="I2393" s="319">
        <v>2.6518000000000002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74">
        <v>0.18932499999999999</v>
      </c>
      <c r="U2393" s="14">
        <v>63</v>
      </c>
      <c r="V2393" s="14" t="s">
        <v>17</v>
      </c>
      <c r="W2393" s="14" t="s">
        <v>17</v>
      </c>
      <c r="X2393" s="450">
        <v>0.23985499999999998</v>
      </c>
      <c r="Y2393" s="14">
        <v>76</v>
      </c>
      <c r="Z2393" s="449">
        <v>0.338945</v>
      </c>
      <c r="AA2393" s="14">
        <v>94</v>
      </c>
      <c r="AB2393" s="449">
        <v>0.39746000000000004</v>
      </c>
      <c r="AC2393" s="14">
        <v>105</v>
      </c>
      <c r="AD2393" s="143" t="s">
        <v>17</v>
      </c>
      <c r="AE2393" s="143" t="s">
        <v>17</v>
      </c>
    </row>
    <row r="2394" spans="1:31" ht="15">
      <c r="A2394" t="s">
        <v>109</v>
      </c>
      <c r="B2394" s="129" t="s">
        <v>224</v>
      </c>
      <c r="C2394" s="216">
        <v>41571</v>
      </c>
      <c r="D2394" s="216">
        <v>41807</v>
      </c>
      <c r="E2394" s="215">
        <v>2014</v>
      </c>
      <c r="F2394" s="215">
        <v>3</v>
      </c>
      <c r="G2394" s="215">
        <v>9</v>
      </c>
      <c r="H2394">
        <v>29.10433128</v>
      </c>
      <c r="I2394" s="319">
        <v>2.4417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74">
        <v>0.20188291666666669</v>
      </c>
      <c r="U2394" s="14">
        <v>63</v>
      </c>
      <c r="V2394" s="14" t="s">
        <v>17</v>
      </c>
      <c r="W2394" s="14" t="s">
        <v>17</v>
      </c>
      <c r="X2394" s="450">
        <v>0.27484999999999998</v>
      </c>
      <c r="Y2394" s="14">
        <v>76</v>
      </c>
      <c r="Z2394" s="449">
        <v>0.49706499999999998</v>
      </c>
      <c r="AA2394" s="14">
        <v>94</v>
      </c>
      <c r="AB2394" s="449">
        <v>0.53023500000000001</v>
      </c>
      <c r="AC2394" s="14">
        <v>105</v>
      </c>
      <c r="AD2394" s="143" t="s">
        <v>17</v>
      </c>
      <c r="AE2394" s="143" t="s">
        <v>17</v>
      </c>
    </row>
    <row r="2395" spans="1:31" ht="15">
      <c r="A2395" t="s">
        <v>109</v>
      </c>
      <c r="B2395" s="129" t="s">
        <v>224</v>
      </c>
      <c r="C2395" s="216">
        <v>41571</v>
      </c>
      <c r="D2395" s="216">
        <v>41807</v>
      </c>
      <c r="E2395" s="215">
        <v>2014</v>
      </c>
      <c r="F2395" s="215">
        <v>3</v>
      </c>
      <c r="G2395" s="215">
        <v>10</v>
      </c>
      <c r="H2395">
        <v>30.666265129999999</v>
      </c>
      <c r="I2395" s="319">
        <v>2.4986999999999999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74">
        <v>0.18920999999999999</v>
      </c>
      <c r="U2395" s="14">
        <v>63</v>
      </c>
      <c r="V2395" s="14" t="s">
        <v>17</v>
      </c>
      <c r="W2395" s="14" t="s">
        <v>17</v>
      </c>
      <c r="X2395" s="450">
        <v>0.25592999999999999</v>
      </c>
      <c r="Y2395" s="14">
        <v>76</v>
      </c>
      <c r="Z2395" s="449">
        <v>0.47863</v>
      </c>
      <c r="AA2395" s="14">
        <v>94</v>
      </c>
      <c r="AB2395" s="449">
        <v>0.53597500000000009</v>
      </c>
      <c r="AC2395" s="14">
        <v>105</v>
      </c>
      <c r="AD2395" s="143" t="s">
        <v>17</v>
      </c>
      <c r="AE2395" s="143" t="s">
        <v>17</v>
      </c>
    </row>
    <row r="2396" spans="1:31" ht="15">
      <c r="A2396" t="s">
        <v>109</v>
      </c>
      <c r="B2396" s="129" t="s">
        <v>224</v>
      </c>
      <c r="C2396" s="216">
        <v>41571</v>
      </c>
      <c r="D2396" s="216">
        <v>41807</v>
      </c>
      <c r="E2396" s="215">
        <v>2014</v>
      </c>
      <c r="F2396" s="215">
        <v>3</v>
      </c>
      <c r="G2396" s="215">
        <v>11</v>
      </c>
      <c r="H2396">
        <v>32.708073120000002</v>
      </c>
      <c r="I2396" s="319">
        <v>2.6964999999999999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74">
        <v>0.18090699999999998</v>
      </c>
      <c r="U2396" s="14">
        <v>63</v>
      </c>
      <c r="V2396" s="14" t="s">
        <v>17</v>
      </c>
      <c r="W2396" s="14" t="s">
        <v>17</v>
      </c>
      <c r="X2396" s="450">
        <v>0.23147000000000001</v>
      </c>
      <c r="Y2396" s="14">
        <v>76</v>
      </c>
      <c r="Z2396" s="449">
        <v>0.39965499999999998</v>
      </c>
      <c r="AA2396" s="14">
        <v>94</v>
      </c>
      <c r="AB2396" s="449">
        <v>0.49378500000000003</v>
      </c>
      <c r="AC2396" s="14">
        <v>105</v>
      </c>
      <c r="AD2396" s="143" t="s">
        <v>17</v>
      </c>
      <c r="AE2396" s="143" t="s">
        <v>17</v>
      </c>
    </row>
    <row r="2397" spans="1:31" ht="15">
      <c r="A2397" t="s">
        <v>109</v>
      </c>
      <c r="B2397" s="129" t="s">
        <v>224</v>
      </c>
      <c r="C2397" s="216">
        <v>41571</v>
      </c>
      <c r="D2397" s="216">
        <v>41807</v>
      </c>
      <c r="E2397" s="215">
        <v>2014</v>
      </c>
      <c r="F2397" s="215">
        <v>3</v>
      </c>
      <c r="G2397" s="215">
        <v>12</v>
      </c>
      <c r="H2397">
        <v>30.227498650000001</v>
      </c>
      <c r="I2397" s="319">
        <v>2.5649999999999999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74">
        <v>0.188585</v>
      </c>
      <c r="U2397" s="14">
        <v>63</v>
      </c>
      <c r="V2397" s="14" t="s">
        <v>17</v>
      </c>
      <c r="W2397" s="14" t="s">
        <v>17</v>
      </c>
      <c r="X2397" s="450">
        <v>0.26161000000000001</v>
      </c>
      <c r="Y2397" s="14">
        <v>76</v>
      </c>
      <c r="Z2397" s="449">
        <v>0.48121000000000003</v>
      </c>
      <c r="AA2397" s="14">
        <v>94</v>
      </c>
      <c r="AB2397" s="449">
        <v>0.55495000000000005</v>
      </c>
      <c r="AC2397" s="14">
        <v>105</v>
      </c>
      <c r="AD2397" s="143" t="s">
        <v>17</v>
      </c>
      <c r="AE2397" s="143" t="s">
        <v>17</v>
      </c>
    </row>
    <row r="2398" spans="1:31" ht="15">
      <c r="A2398" t="s">
        <v>109</v>
      </c>
      <c r="B2398" s="129" t="s">
        <v>224</v>
      </c>
      <c r="C2398" s="216">
        <v>41571</v>
      </c>
      <c r="D2398" s="216">
        <v>41807</v>
      </c>
      <c r="E2398" s="215">
        <v>2014</v>
      </c>
      <c r="F2398" s="215">
        <v>3</v>
      </c>
      <c r="G2398" s="215">
        <v>13</v>
      </c>
      <c r="H2398">
        <v>25.30655896</v>
      </c>
      <c r="I2398" s="319">
        <v>3.0745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74">
        <v>0.187</v>
      </c>
      <c r="U2398" s="14">
        <v>63</v>
      </c>
      <c r="V2398" s="14" t="s">
        <v>17</v>
      </c>
      <c r="W2398" s="14" t="s">
        <v>17</v>
      </c>
      <c r="X2398" s="450">
        <v>0.23952499999999999</v>
      </c>
      <c r="Y2398" s="14">
        <v>76</v>
      </c>
      <c r="Z2398" s="449">
        <v>0.42961499999999997</v>
      </c>
      <c r="AA2398" s="14">
        <v>94</v>
      </c>
      <c r="AB2398" s="449">
        <v>0.57372000000000001</v>
      </c>
      <c r="AC2398" s="14">
        <v>105</v>
      </c>
      <c r="AD2398" s="143" t="s">
        <v>17</v>
      </c>
      <c r="AE2398" s="143" t="s">
        <v>17</v>
      </c>
    </row>
    <row r="2399" spans="1:31" ht="15">
      <c r="A2399" t="s">
        <v>109</v>
      </c>
      <c r="B2399" s="129" t="s">
        <v>224</v>
      </c>
      <c r="C2399" s="216">
        <v>41571</v>
      </c>
      <c r="D2399" s="216">
        <v>41807</v>
      </c>
      <c r="E2399" s="215">
        <v>2014</v>
      </c>
      <c r="F2399" s="215">
        <v>3</v>
      </c>
      <c r="G2399" s="215">
        <v>14</v>
      </c>
      <c r="H2399">
        <v>32.617319629999997</v>
      </c>
      <c r="I2399" s="319">
        <v>3.0388999999999999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74">
        <v>0.220605</v>
      </c>
      <c r="U2399" s="14">
        <v>63</v>
      </c>
      <c r="V2399" s="14" t="s">
        <v>17</v>
      </c>
      <c r="W2399" s="14" t="s">
        <v>17</v>
      </c>
      <c r="X2399" s="450">
        <v>0.313975</v>
      </c>
      <c r="Y2399" s="14">
        <v>76</v>
      </c>
      <c r="Z2399" s="449">
        <v>0.53224499999999997</v>
      </c>
      <c r="AA2399" s="14">
        <v>94</v>
      </c>
      <c r="AB2399" s="449">
        <v>0.53820500000000004</v>
      </c>
      <c r="AC2399" s="14">
        <v>105</v>
      </c>
      <c r="AD2399" s="143" t="s">
        <v>17</v>
      </c>
      <c r="AE2399" s="143" t="s">
        <v>17</v>
      </c>
    </row>
    <row r="2400" spans="1:31" ht="15">
      <c r="A2400" t="s">
        <v>109</v>
      </c>
      <c r="B2400" s="129" t="s">
        <v>224</v>
      </c>
      <c r="C2400" s="216">
        <v>41571</v>
      </c>
      <c r="D2400" s="216">
        <v>41807</v>
      </c>
      <c r="E2400" s="215">
        <v>2014</v>
      </c>
      <c r="F2400" s="215">
        <v>4</v>
      </c>
      <c r="G2400" s="215">
        <v>1</v>
      </c>
      <c r="H2400">
        <v>33.790413460000003</v>
      </c>
      <c r="I2400" s="319">
        <v>1.8320000000000001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74">
        <v>0.26143222222222218</v>
      </c>
      <c r="U2400" s="14">
        <v>63</v>
      </c>
      <c r="V2400" s="14" t="s">
        <v>17</v>
      </c>
      <c r="W2400" s="14" t="s">
        <v>17</v>
      </c>
      <c r="X2400" s="450">
        <v>0.34985500000000003</v>
      </c>
      <c r="Y2400" s="14">
        <v>76</v>
      </c>
      <c r="Z2400" s="449">
        <v>0.42316500000000001</v>
      </c>
      <c r="AA2400" s="14">
        <v>94</v>
      </c>
      <c r="AB2400" s="449">
        <v>0.374865</v>
      </c>
      <c r="AC2400" s="14">
        <v>105</v>
      </c>
      <c r="AD2400" s="143" t="s">
        <v>17</v>
      </c>
      <c r="AE2400" s="143" t="s">
        <v>17</v>
      </c>
    </row>
    <row r="2401" spans="1:31" ht="15">
      <c r="A2401" t="s">
        <v>109</v>
      </c>
      <c r="B2401" s="129" t="s">
        <v>224</v>
      </c>
      <c r="C2401" s="216">
        <v>41571</v>
      </c>
      <c r="D2401" s="216">
        <v>41807</v>
      </c>
      <c r="E2401" s="215">
        <v>2014</v>
      </c>
      <c r="F2401" s="215">
        <v>4</v>
      </c>
      <c r="G2401" s="215">
        <v>2</v>
      </c>
      <c r="H2401">
        <v>31.1985055</v>
      </c>
      <c r="I2401" s="319">
        <v>2.0556999999999999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74">
        <v>0.230075</v>
      </c>
      <c r="U2401" s="14">
        <v>63</v>
      </c>
      <c r="V2401" s="14" t="s">
        <v>17</v>
      </c>
      <c r="W2401" s="14" t="s">
        <v>17</v>
      </c>
      <c r="X2401" s="450">
        <v>0.32515499999999997</v>
      </c>
      <c r="Y2401" s="14">
        <v>76</v>
      </c>
      <c r="Z2401" s="449">
        <v>0.421765</v>
      </c>
      <c r="AA2401" s="14">
        <v>94</v>
      </c>
      <c r="AB2401" s="449">
        <v>0.36782999999999999</v>
      </c>
      <c r="AC2401" s="14">
        <v>105</v>
      </c>
      <c r="AD2401" s="143" t="s">
        <v>17</v>
      </c>
      <c r="AE2401" s="143" t="s">
        <v>17</v>
      </c>
    </row>
    <row r="2402" spans="1:31" ht="15">
      <c r="A2402" t="s">
        <v>109</v>
      </c>
      <c r="B2402" s="129" t="s">
        <v>224</v>
      </c>
      <c r="C2402" s="216">
        <v>41571</v>
      </c>
      <c r="D2402" s="216">
        <v>41807</v>
      </c>
      <c r="E2402" s="215">
        <v>2014</v>
      </c>
      <c r="F2402" s="215">
        <v>4</v>
      </c>
      <c r="G2402" s="215">
        <v>3</v>
      </c>
      <c r="H2402">
        <v>29.793548909999998</v>
      </c>
      <c r="I2402" s="319">
        <v>1.9237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74">
        <v>0.25365499999999996</v>
      </c>
      <c r="U2402" s="14">
        <v>63</v>
      </c>
      <c r="V2402" s="14" t="s">
        <v>17</v>
      </c>
      <c r="W2402" s="14" t="s">
        <v>17</v>
      </c>
      <c r="X2402" s="450">
        <v>0.332675</v>
      </c>
      <c r="Y2402" s="14">
        <v>76</v>
      </c>
      <c r="Z2402" s="449">
        <v>0.40007499999999996</v>
      </c>
      <c r="AA2402" s="14">
        <v>94</v>
      </c>
      <c r="AB2402" s="449">
        <v>0.34042499999999998</v>
      </c>
      <c r="AC2402" s="14">
        <v>105</v>
      </c>
      <c r="AD2402" s="143" t="s">
        <v>17</v>
      </c>
      <c r="AE2402" s="143" t="s">
        <v>17</v>
      </c>
    </row>
    <row r="2403" spans="1:31" ht="15">
      <c r="A2403" t="s">
        <v>109</v>
      </c>
      <c r="B2403" s="129" t="s">
        <v>224</v>
      </c>
      <c r="C2403" s="216">
        <v>41571</v>
      </c>
      <c r="D2403" s="216">
        <v>41807</v>
      </c>
      <c r="E2403" s="215">
        <v>2014</v>
      </c>
      <c r="F2403" s="215">
        <v>4</v>
      </c>
      <c r="G2403" s="215">
        <v>4</v>
      </c>
      <c r="H2403">
        <v>25.933383169999999</v>
      </c>
      <c r="I2403" s="319">
        <v>2.1878000000000002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74">
        <v>0.22478500000000001</v>
      </c>
      <c r="U2403" s="14">
        <v>63</v>
      </c>
      <c r="V2403" s="14" t="s">
        <v>17</v>
      </c>
      <c r="W2403" s="14" t="s">
        <v>17</v>
      </c>
      <c r="X2403" s="450">
        <v>0.29947500000000005</v>
      </c>
      <c r="Y2403" s="14">
        <v>76</v>
      </c>
      <c r="Z2403" s="449">
        <v>0.45879000000000003</v>
      </c>
      <c r="AA2403" s="14">
        <v>94</v>
      </c>
      <c r="AB2403" s="449">
        <v>0.45464499999999997</v>
      </c>
      <c r="AC2403" s="14">
        <v>105</v>
      </c>
      <c r="AD2403" s="143" t="s">
        <v>17</v>
      </c>
      <c r="AE2403" s="143" t="s">
        <v>17</v>
      </c>
    </row>
    <row r="2404" spans="1:31" ht="15">
      <c r="A2404" t="s">
        <v>109</v>
      </c>
      <c r="B2404" s="129" t="s">
        <v>224</v>
      </c>
      <c r="C2404" s="216">
        <v>41571</v>
      </c>
      <c r="D2404" s="216">
        <v>41807</v>
      </c>
      <c r="E2404" s="215">
        <v>2014</v>
      </c>
      <c r="F2404" s="215">
        <v>4</v>
      </c>
      <c r="G2404" s="215">
        <v>5</v>
      </c>
      <c r="H2404">
        <v>26.859852020000002</v>
      </c>
      <c r="I2404" s="319">
        <v>2.3658999999999999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74">
        <v>0.23981</v>
      </c>
      <c r="U2404" s="14">
        <v>63</v>
      </c>
      <c r="V2404" s="14" t="s">
        <v>17</v>
      </c>
      <c r="W2404" s="14" t="s">
        <v>17</v>
      </c>
      <c r="X2404" s="450">
        <v>0.31254499999999996</v>
      </c>
      <c r="Y2404" s="14">
        <v>76</v>
      </c>
      <c r="Z2404" s="449">
        <v>0.52232499999999993</v>
      </c>
      <c r="AA2404" s="14">
        <v>94</v>
      </c>
      <c r="AB2404" s="449">
        <v>0.51703999999999994</v>
      </c>
      <c r="AC2404" s="14">
        <v>105</v>
      </c>
      <c r="AD2404" s="143" t="s">
        <v>17</v>
      </c>
      <c r="AE2404" s="143" t="s">
        <v>17</v>
      </c>
    </row>
    <row r="2405" spans="1:31" ht="15">
      <c r="A2405" t="s">
        <v>109</v>
      </c>
      <c r="B2405" s="129" t="s">
        <v>224</v>
      </c>
      <c r="C2405" s="216">
        <v>41571</v>
      </c>
      <c r="D2405" s="216">
        <v>41807</v>
      </c>
      <c r="E2405" s="215">
        <v>2014</v>
      </c>
      <c r="F2405" s="215">
        <v>4</v>
      </c>
      <c r="G2405" s="215">
        <v>6</v>
      </c>
      <c r="H2405">
        <v>26.83322806</v>
      </c>
      <c r="I2405" s="319">
        <v>2.7585999999999999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74">
        <v>0.20158500000000001</v>
      </c>
      <c r="U2405" s="14">
        <v>63</v>
      </c>
      <c r="V2405" s="14" t="s">
        <v>17</v>
      </c>
      <c r="W2405" s="14" t="s">
        <v>17</v>
      </c>
      <c r="X2405" s="450">
        <v>0.263345</v>
      </c>
      <c r="Y2405" s="14">
        <v>76</v>
      </c>
      <c r="Z2405" s="449">
        <v>0.53023500000000001</v>
      </c>
      <c r="AA2405" s="14">
        <v>94</v>
      </c>
      <c r="AB2405" s="449">
        <v>0.58243500000000004</v>
      </c>
      <c r="AC2405" s="14">
        <v>105</v>
      </c>
      <c r="AD2405" s="143" t="s">
        <v>17</v>
      </c>
      <c r="AE2405" s="143" t="s">
        <v>17</v>
      </c>
    </row>
    <row r="2406" spans="1:31" ht="15">
      <c r="A2406" t="s">
        <v>109</v>
      </c>
      <c r="B2406" s="129" t="s">
        <v>224</v>
      </c>
      <c r="C2406" s="216">
        <v>41571</v>
      </c>
      <c r="D2406" s="216">
        <v>41807</v>
      </c>
      <c r="E2406" s="215">
        <v>2014</v>
      </c>
      <c r="F2406" s="215">
        <v>4</v>
      </c>
      <c r="G2406" s="215">
        <v>7</v>
      </c>
      <c r="H2406">
        <v>27.173821190000002</v>
      </c>
      <c r="I2406" s="319">
        <v>2.8611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74">
        <v>0.20021</v>
      </c>
      <c r="U2406" s="14">
        <v>63</v>
      </c>
      <c r="V2406" s="14" t="s">
        <v>17</v>
      </c>
      <c r="W2406" s="14" t="s">
        <v>17</v>
      </c>
      <c r="X2406" s="450">
        <v>0.25904499999999997</v>
      </c>
      <c r="Y2406" s="14">
        <v>76</v>
      </c>
      <c r="Z2406" s="449">
        <v>0.48316000000000003</v>
      </c>
      <c r="AA2406" s="14">
        <v>94</v>
      </c>
      <c r="AB2406" s="449">
        <v>0.56087500000000001</v>
      </c>
      <c r="AC2406" s="14">
        <v>105</v>
      </c>
      <c r="AD2406" s="143" t="s">
        <v>17</v>
      </c>
      <c r="AE2406" s="143" t="s">
        <v>17</v>
      </c>
    </row>
    <row r="2407" spans="1:31" ht="15">
      <c r="A2407" t="s">
        <v>109</v>
      </c>
      <c r="B2407" s="129" t="s">
        <v>224</v>
      </c>
      <c r="C2407" s="216">
        <v>41571</v>
      </c>
      <c r="D2407" s="216">
        <v>41807</v>
      </c>
      <c r="E2407" s="215">
        <v>2014</v>
      </c>
      <c r="F2407" s="215">
        <v>4</v>
      </c>
      <c r="G2407" s="215">
        <v>8</v>
      </c>
      <c r="H2407">
        <v>28.135466829999999</v>
      </c>
      <c r="I2407" s="319">
        <v>2.4293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74">
        <v>0.21506999999999998</v>
      </c>
      <c r="U2407" s="14">
        <v>63</v>
      </c>
      <c r="V2407" s="14" t="s">
        <v>17</v>
      </c>
      <c r="W2407" s="14" t="s">
        <v>17</v>
      </c>
      <c r="X2407" s="450">
        <v>0.30047500000000005</v>
      </c>
      <c r="Y2407" s="14">
        <v>76</v>
      </c>
      <c r="Z2407" s="449">
        <v>0.45013500000000001</v>
      </c>
      <c r="AA2407" s="14">
        <v>94</v>
      </c>
      <c r="AB2407" s="449">
        <v>0.47982999999999998</v>
      </c>
      <c r="AC2407" s="14">
        <v>105</v>
      </c>
      <c r="AD2407" s="143" t="s">
        <v>17</v>
      </c>
      <c r="AE2407" s="143" t="s">
        <v>17</v>
      </c>
    </row>
    <row r="2408" spans="1:31" ht="15">
      <c r="A2408" t="s">
        <v>109</v>
      </c>
      <c r="B2408" s="129" t="s">
        <v>224</v>
      </c>
      <c r="C2408" s="216">
        <v>41571</v>
      </c>
      <c r="D2408" s="216">
        <v>41807</v>
      </c>
      <c r="E2408" s="215">
        <v>2014</v>
      </c>
      <c r="F2408" s="215">
        <v>4</v>
      </c>
      <c r="G2408" s="215">
        <v>9</v>
      </c>
      <c r="H2408">
        <v>31.316603369999999</v>
      </c>
      <c r="I2408" s="319">
        <v>2.3456000000000001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74">
        <v>0.21490500000000001</v>
      </c>
      <c r="U2408" s="14">
        <v>63</v>
      </c>
      <c r="V2408" s="14" t="s">
        <v>17</v>
      </c>
      <c r="W2408" s="14" t="s">
        <v>17</v>
      </c>
      <c r="X2408" s="450">
        <v>0.29066499999999995</v>
      </c>
      <c r="Y2408" s="14">
        <v>76</v>
      </c>
      <c r="Z2408" s="449">
        <v>0.49087999999999998</v>
      </c>
      <c r="AA2408" s="14">
        <v>94</v>
      </c>
      <c r="AB2408" s="449">
        <v>0.49287999999999998</v>
      </c>
      <c r="AC2408" s="14">
        <v>105</v>
      </c>
      <c r="AD2408" s="143" t="s">
        <v>17</v>
      </c>
      <c r="AE2408" s="143" t="s">
        <v>17</v>
      </c>
    </row>
    <row r="2409" spans="1:31" ht="15">
      <c r="A2409" t="s">
        <v>109</v>
      </c>
      <c r="B2409" s="129" t="s">
        <v>224</v>
      </c>
      <c r="C2409" s="216">
        <v>41571</v>
      </c>
      <c r="D2409" s="216">
        <v>41807</v>
      </c>
      <c r="E2409" s="215">
        <v>2014</v>
      </c>
      <c r="F2409" s="215">
        <v>4</v>
      </c>
      <c r="G2409" s="215">
        <v>10</v>
      </c>
      <c r="H2409">
        <v>28.873444429999999</v>
      </c>
      <c r="I2409" s="319">
        <v>2.5745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74">
        <v>0.20538000000000001</v>
      </c>
      <c r="U2409" s="14">
        <v>63</v>
      </c>
      <c r="V2409" s="14" t="s">
        <v>17</v>
      </c>
      <c r="W2409" s="14" t="s">
        <v>17</v>
      </c>
      <c r="X2409" s="450">
        <v>0.27008500000000002</v>
      </c>
      <c r="Y2409" s="14">
        <v>76</v>
      </c>
      <c r="Z2409" s="449">
        <v>0.48355999999999999</v>
      </c>
      <c r="AA2409" s="14">
        <v>94</v>
      </c>
      <c r="AB2409" s="449">
        <v>0.52292499999999997</v>
      </c>
      <c r="AC2409" s="14">
        <v>105</v>
      </c>
      <c r="AD2409" s="143" t="s">
        <v>17</v>
      </c>
      <c r="AE2409" s="143" t="s">
        <v>17</v>
      </c>
    </row>
    <row r="2410" spans="1:31" ht="15">
      <c r="A2410" t="s">
        <v>109</v>
      </c>
      <c r="B2410" s="129" t="s">
        <v>224</v>
      </c>
      <c r="C2410" s="216">
        <v>41571</v>
      </c>
      <c r="D2410" s="216">
        <v>41807</v>
      </c>
      <c r="E2410" s="215">
        <v>2014</v>
      </c>
      <c r="F2410" s="215">
        <v>4</v>
      </c>
      <c r="G2410" s="215">
        <v>11</v>
      </c>
      <c r="H2410">
        <v>32.634012740000003</v>
      </c>
      <c r="I2410" s="319">
        <v>2.6124999999999998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74">
        <v>0.24466666666666667</v>
      </c>
      <c r="U2410" s="14">
        <v>63</v>
      </c>
      <c r="V2410" s="14" t="s">
        <v>17</v>
      </c>
      <c r="W2410" s="14" t="s">
        <v>17</v>
      </c>
      <c r="X2410" s="450">
        <v>0.31825000000000003</v>
      </c>
      <c r="Y2410" s="14">
        <v>76</v>
      </c>
      <c r="Z2410" s="449">
        <v>0.52598500000000004</v>
      </c>
      <c r="AA2410" s="14">
        <v>94</v>
      </c>
      <c r="AB2410" s="449">
        <v>0.53202499999999997</v>
      </c>
      <c r="AC2410" s="14">
        <v>105</v>
      </c>
      <c r="AD2410" s="143" t="s">
        <v>17</v>
      </c>
      <c r="AE2410" s="143" t="s">
        <v>17</v>
      </c>
    </row>
    <row r="2411" spans="1:31" ht="15">
      <c r="A2411" t="s">
        <v>109</v>
      </c>
      <c r="B2411" s="129" t="s">
        <v>224</v>
      </c>
      <c r="C2411" s="216">
        <v>41571</v>
      </c>
      <c r="D2411" s="216">
        <v>41807</v>
      </c>
      <c r="E2411" s="215">
        <v>2014</v>
      </c>
      <c r="F2411" s="215">
        <v>4</v>
      </c>
      <c r="G2411" s="215">
        <v>12</v>
      </c>
      <c r="H2411">
        <v>27.762850820000001</v>
      </c>
      <c r="I2411" s="319" t="s">
        <v>17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74">
        <v>0.21626499999999999</v>
      </c>
      <c r="U2411" s="14">
        <v>63</v>
      </c>
      <c r="V2411" s="14" t="s">
        <v>17</v>
      </c>
      <c r="W2411" s="14" t="s">
        <v>17</v>
      </c>
      <c r="X2411" s="450">
        <v>0.28276499999999999</v>
      </c>
      <c r="Y2411" s="14">
        <v>76</v>
      </c>
      <c r="Z2411" s="449">
        <v>0.51253499999999996</v>
      </c>
      <c r="AA2411" s="14">
        <v>94</v>
      </c>
      <c r="AB2411" s="449">
        <v>0.54801999999999995</v>
      </c>
      <c r="AC2411" s="14">
        <v>105</v>
      </c>
      <c r="AD2411" s="143" t="s">
        <v>17</v>
      </c>
      <c r="AE2411" s="143" t="s">
        <v>17</v>
      </c>
    </row>
    <row r="2412" spans="1:31" ht="15">
      <c r="A2412" t="s">
        <v>109</v>
      </c>
      <c r="B2412" s="129" t="s">
        <v>224</v>
      </c>
      <c r="C2412" s="216">
        <v>41571</v>
      </c>
      <c r="D2412" s="216">
        <v>41807</v>
      </c>
      <c r="E2412" s="215">
        <v>2014</v>
      </c>
      <c r="F2412" s="215">
        <v>4</v>
      </c>
      <c r="G2412" s="215">
        <v>13</v>
      </c>
      <c r="H2412">
        <v>24.112654750000001</v>
      </c>
      <c r="I2412" s="319">
        <v>2.9609999999999999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s="174">
        <v>0.19616500000000001</v>
      </c>
      <c r="U2412" s="14">
        <v>63</v>
      </c>
      <c r="V2412" s="14" t="s">
        <v>17</v>
      </c>
      <c r="W2412" s="14" t="s">
        <v>17</v>
      </c>
      <c r="X2412" s="450">
        <v>0.254915</v>
      </c>
      <c r="Y2412" s="14">
        <v>76</v>
      </c>
      <c r="Z2412" s="449">
        <v>0.48831000000000002</v>
      </c>
      <c r="AA2412" s="14">
        <v>94</v>
      </c>
      <c r="AB2412" s="449">
        <v>0.57511000000000001</v>
      </c>
      <c r="AC2412" s="14">
        <v>105</v>
      </c>
      <c r="AD2412" s="143" t="s">
        <v>17</v>
      </c>
      <c r="AE2412" s="143" t="s">
        <v>17</v>
      </c>
    </row>
    <row r="2413" spans="1:31" ht="15">
      <c r="A2413" t="s">
        <v>109</v>
      </c>
      <c r="B2413" s="129" t="s">
        <v>224</v>
      </c>
      <c r="C2413" s="216">
        <v>41571</v>
      </c>
      <c r="D2413" s="216">
        <v>41807</v>
      </c>
      <c r="E2413" s="215">
        <v>2014</v>
      </c>
      <c r="F2413" s="215">
        <v>4</v>
      </c>
      <c r="G2413" s="215">
        <v>14</v>
      </c>
      <c r="H2413">
        <v>37.850808600000001</v>
      </c>
      <c r="I2413" s="319">
        <v>2.3618000000000001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s="174">
        <v>0.22005666666666668</v>
      </c>
      <c r="U2413" s="14">
        <v>63</v>
      </c>
      <c r="V2413" s="14" t="s">
        <v>17</v>
      </c>
      <c r="W2413" s="14" t="s">
        <v>17</v>
      </c>
      <c r="X2413" s="450">
        <v>0.29600499999999996</v>
      </c>
      <c r="Y2413" s="14">
        <v>76</v>
      </c>
      <c r="Z2413" s="449">
        <v>0.54102499999999998</v>
      </c>
      <c r="AA2413" s="14">
        <v>94</v>
      </c>
      <c r="AB2413" s="449">
        <v>0.56041999999999992</v>
      </c>
      <c r="AC2413" s="14">
        <v>105</v>
      </c>
      <c r="AD2413" s="143" t="s">
        <v>17</v>
      </c>
      <c r="AE2413" s="143" t="s">
        <v>17</v>
      </c>
    </row>
    <row r="2414" spans="1:31">
      <c r="A2414" s="129" t="s">
        <v>109</v>
      </c>
      <c r="B2414" s="129" t="s">
        <v>166</v>
      </c>
      <c r="C2414" s="217">
        <v>41933</v>
      </c>
      <c r="D2414" s="217">
        <v>42177</v>
      </c>
      <c r="E2414" s="178">
        <v>2015</v>
      </c>
      <c r="F2414" s="178">
        <v>1</v>
      </c>
      <c r="G2414" s="178">
        <v>1</v>
      </c>
      <c r="H2414">
        <v>21.281781174022854</v>
      </c>
      <c r="I2414" s="319">
        <v>2.1013000000000002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29">
        <v>0.36553999999999998</v>
      </c>
      <c r="Y2414" s="14">
        <v>79</v>
      </c>
      <c r="Z2414" s="14" t="s">
        <v>17</v>
      </c>
      <c r="AA2414" s="14" t="s">
        <v>17</v>
      </c>
      <c r="AB2414" s="14" t="s">
        <v>17</v>
      </c>
      <c r="AC2414" s="14" t="s">
        <v>17</v>
      </c>
      <c r="AD2414" s="14" t="s">
        <v>17</v>
      </c>
      <c r="AE2414" s="143" t="s">
        <v>17</v>
      </c>
    </row>
    <row r="2415" spans="1:31">
      <c r="A2415" t="s">
        <v>109</v>
      </c>
      <c r="B2415" s="129" t="s">
        <v>166</v>
      </c>
      <c r="C2415" s="217">
        <v>41933</v>
      </c>
      <c r="D2415" s="217">
        <v>42177</v>
      </c>
      <c r="E2415" s="178">
        <v>2015</v>
      </c>
      <c r="F2415" s="178">
        <v>1</v>
      </c>
      <c r="G2415" s="178">
        <v>2</v>
      </c>
      <c r="H2415">
        <v>12.360905597445326</v>
      </c>
      <c r="I2415" s="319">
        <v>2.0870000000000002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29">
        <v>0.32844499999999999</v>
      </c>
      <c r="Y2415" s="14">
        <v>79</v>
      </c>
      <c r="Z2415" s="14" t="s">
        <v>17</v>
      </c>
      <c r="AA2415" s="14" t="s">
        <v>17</v>
      </c>
      <c r="AB2415" s="14" t="s">
        <v>17</v>
      </c>
      <c r="AC2415" s="14" t="s">
        <v>17</v>
      </c>
      <c r="AD2415" s="14" t="s">
        <v>17</v>
      </c>
      <c r="AE2415" s="143" t="s">
        <v>17</v>
      </c>
    </row>
    <row r="2416" spans="1:31">
      <c r="A2416" s="129" t="s">
        <v>109</v>
      </c>
      <c r="B2416" s="129" t="s">
        <v>166</v>
      </c>
      <c r="C2416" s="217">
        <v>41933</v>
      </c>
      <c r="D2416" s="217">
        <v>42177</v>
      </c>
      <c r="E2416" s="178">
        <v>2015</v>
      </c>
      <c r="F2416" s="178">
        <v>1</v>
      </c>
      <c r="G2416" s="178">
        <v>3</v>
      </c>
      <c r="H2416">
        <v>40.422744124324844</v>
      </c>
      <c r="I2416" s="319">
        <v>2.0314000000000001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29">
        <v>0.31176000000000004</v>
      </c>
      <c r="Y2416" s="14">
        <v>79</v>
      </c>
      <c r="Z2416" s="14" t="s">
        <v>17</v>
      </c>
      <c r="AA2416" s="14" t="s">
        <v>17</v>
      </c>
      <c r="AB2416" s="14" t="s">
        <v>17</v>
      </c>
      <c r="AC2416" s="14" t="s">
        <v>17</v>
      </c>
      <c r="AD2416" s="14" t="s">
        <v>17</v>
      </c>
      <c r="AE2416" s="143" t="s">
        <v>17</v>
      </c>
    </row>
    <row r="2417" spans="1:31">
      <c r="A2417" t="s">
        <v>109</v>
      </c>
      <c r="B2417" s="129" t="s">
        <v>166</v>
      </c>
      <c r="C2417" s="217">
        <v>41933</v>
      </c>
      <c r="D2417" s="217">
        <v>42177</v>
      </c>
      <c r="E2417" s="178">
        <v>2015</v>
      </c>
      <c r="F2417" s="178">
        <v>1</v>
      </c>
      <c r="G2417" s="178">
        <v>4</v>
      </c>
      <c r="H2417">
        <v>26.827089094180394</v>
      </c>
      <c r="I2417" s="319">
        <v>2.0882000000000001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29">
        <v>0.321575</v>
      </c>
      <c r="Y2417" s="14">
        <v>79</v>
      </c>
      <c r="Z2417" s="14" t="s">
        <v>17</v>
      </c>
      <c r="AA2417" s="14" t="s">
        <v>17</v>
      </c>
      <c r="AB2417" s="14" t="s">
        <v>17</v>
      </c>
      <c r="AC2417" s="14" t="s">
        <v>17</v>
      </c>
      <c r="AD2417" s="14" t="s">
        <v>17</v>
      </c>
      <c r="AE2417" s="143" t="s">
        <v>17</v>
      </c>
    </row>
    <row r="2418" spans="1:31">
      <c r="A2418" s="129" t="s">
        <v>109</v>
      </c>
      <c r="B2418" s="129" t="s">
        <v>166</v>
      </c>
      <c r="C2418" s="217">
        <v>41933</v>
      </c>
      <c r="D2418" s="217">
        <v>42177</v>
      </c>
      <c r="E2418" s="178">
        <v>2015</v>
      </c>
      <c r="F2418" s="178">
        <v>1</v>
      </c>
      <c r="G2418" s="178">
        <v>5</v>
      </c>
      <c r="H2418">
        <v>50.874663865069223</v>
      </c>
      <c r="I2418" s="319">
        <v>2.1533000000000002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29">
        <v>0.38253500000000001</v>
      </c>
      <c r="Y2418" s="14">
        <v>79</v>
      </c>
      <c r="Z2418" s="14" t="s">
        <v>17</v>
      </c>
      <c r="AA2418" s="14" t="s">
        <v>17</v>
      </c>
      <c r="AB2418" s="14" t="s">
        <v>17</v>
      </c>
      <c r="AC2418" s="14" t="s">
        <v>17</v>
      </c>
      <c r="AD2418" s="14" t="s">
        <v>17</v>
      </c>
      <c r="AE2418" s="143" t="s">
        <v>17</v>
      </c>
    </row>
    <row r="2419" spans="1:31">
      <c r="A2419" t="s">
        <v>109</v>
      </c>
      <c r="B2419" s="129" t="s">
        <v>166</v>
      </c>
      <c r="C2419" s="217">
        <v>41933</v>
      </c>
      <c r="D2419" s="217">
        <v>42177</v>
      </c>
      <c r="E2419" s="178">
        <v>2015</v>
      </c>
      <c r="F2419" s="178">
        <v>1</v>
      </c>
      <c r="G2419" s="178">
        <v>6</v>
      </c>
      <c r="H2419">
        <v>50.007519237007784</v>
      </c>
      <c r="I2419" s="319">
        <v>2.2052999999999998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29">
        <v>0.47195500000000001</v>
      </c>
      <c r="Y2419" s="14">
        <v>79</v>
      </c>
      <c r="Z2419" s="14" t="s">
        <v>17</v>
      </c>
      <c r="AA2419" s="14" t="s">
        <v>17</v>
      </c>
      <c r="AB2419" s="14" t="s">
        <v>17</v>
      </c>
      <c r="AC2419" s="14" t="s">
        <v>17</v>
      </c>
      <c r="AD2419" s="14" t="s">
        <v>17</v>
      </c>
      <c r="AE2419" s="143" t="s">
        <v>17</v>
      </c>
    </row>
    <row r="2420" spans="1:31">
      <c r="A2420" s="129" t="s">
        <v>109</v>
      </c>
      <c r="B2420" s="129" t="s">
        <v>166</v>
      </c>
      <c r="C2420" s="217">
        <v>41933</v>
      </c>
      <c r="D2420" s="217">
        <v>42177</v>
      </c>
      <c r="E2420" s="178">
        <v>2015</v>
      </c>
      <c r="F2420" s="178">
        <v>1</v>
      </c>
      <c r="G2420" s="178">
        <v>7</v>
      </c>
      <c r="H2420">
        <v>39.302161020283926</v>
      </c>
      <c r="I2420" s="319">
        <v>2.3382999999999998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29">
        <v>0.35561999999999999</v>
      </c>
      <c r="Y2420" s="14">
        <v>79</v>
      </c>
      <c r="Z2420" s="14" t="s">
        <v>17</v>
      </c>
      <c r="AA2420" s="14" t="s">
        <v>17</v>
      </c>
      <c r="AB2420" s="14" t="s">
        <v>17</v>
      </c>
      <c r="AC2420" s="14" t="s">
        <v>17</v>
      </c>
      <c r="AD2420" s="14" t="s">
        <v>17</v>
      </c>
      <c r="AE2420" s="143" t="s">
        <v>17</v>
      </c>
    </row>
    <row r="2421" spans="1:31">
      <c r="A2421" t="s">
        <v>109</v>
      </c>
      <c r="B2421" s="129" t="s">
        <v>166</v>
      </c>
      <c r="C2421" s="217">
        <v>41933</v>
      </c>
      <c r="D2421" s="217">
        <v>42177</v>
      </c>
      <c r="E2421" s="178">
        <v>2015</v>
      </c>
      <c r="F2421" s="178">
        <v>1</v>
      </c>
      <c r="G2421" s="178">
        <v>8</v>
      </c>
      <c r="H2421">
        <v>36.332508560020486</v>
      </c>
      <c r="I2421" s="319">
        <v>2.3283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29">
        <v>0.34584500000000001</v>
      </c>
      <c r="Y2421" s="14">
        <v>79</v>
      </c>
      <c r="Z2421" s="14" t="s">
        <v>17</v>
      </c>
      <c r="AA2421" s="14" t="s">
        <v>17</v>
      </c>
      <c r="AB2421" s="14" t="s">
        <v>17</v>
      </c>
      <c r="AC2421" s="14" t="s">
        <v>17</v>
      </c>
      <c r="AD2421" s="14" t="s">
        <v>17</v>
      </c>
      <c r="AE2421" s="143" t="s">
        <v>17</v>
      </c>
    </row>
    <row r="2422" spans="1:31">
      <c r="A2422" s="129" t="s">
        <v>109</v>
      </c>
      <c r="B2422" s="129" t="s">
        <v>166</v>
      </c>
      <c r="C2422" s="217">
        <v>41933</v>
      </c>
      <c r="D2422" s="217">
        <v>42177</v>
      </c>
      <c r="E2422" s="178">
        <v>2015</v>
      </c>
      <c r="F2422" s="178">
        <v>1</v>
      </c>
      <c r="G2422" s="178">
        <v>9</v>
      </c>
      <c r="H2422">
        <v>49.640762964970818</v>
      </c>
      <c r="I2422" s="319">
        <v>2.1676000000000002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29">
        <v>0.32486000000000004</v>
      </c>
      <c r="Y2422" s="14">
        <v>79</v>
      </c>
      <c r="Z2422" s="14" t="s">
        <v>17</v>
      </c>
      <c r="AA2422" s="14" t="s">
        <v>17</v>
      </c>
      <c r="AB2422" s="14" t="s">
        <v>17</v>
      </c>
      <c r="AC2422" s="14" t="s">
        <v>17</v>
      </c>
      <c r="AD2422" s="14" t="s">
        <v>17</v>
      </c>
      <c r="AE2422" s="143" t="s">
        <v>17</v>
      </c>
    </row>
    <row r="2423" spans="1:31">
      <c r="A2423" t="s">
        <v>109</v>
      </c>
      <c r="B2423" s="129" t="s">
        <v>166</v>
      </c>
      <c r="C2423" s="217">
        <v>41933</v>
      </c>
      <c r="D2423" s="217">
        <v>42177</v>
      </c>
      <c r="E2423" s="178">
        <v>2015</v>
      </c>
      <c r="F2423" s="178">
        <v>1</v>
      </c>
      <c r="G2423" s="178">
        <v>10</v>
      </c>
      <c r="H2423">
        <v>47.742871597356945</v>
      </c>
      <c r="I2423" s="319">
        <v>1.9601999999999999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29">
        <v>0.32502999999999999</v>
      </c>
      <c r="Y2423" s="14">
        <v>79</v>
      </c>
      <c r="Z2423" s="14" t="s">
        <v>17</v>
      </c>
      <c r="AA2423" s="14" t="s">
        <v>17</v>
      </c>
      <c r="AB2423" s="14" t="s">
        <v>17</v>
      </c>
      <c r="AC2423" s="14" t="s">
        <v>17</v>
      </c>
      <c r="AD2423" s="14" t="s">
        <v>17</v>
      </c>
      <c r="AE2423" s="143" t="s">
        <v>17</v>
      </c>
    </row>
    <row r="2424" spans="1:31">
      <c r="A2424" s="129" t="s">
        <v>109</v>
      </c>
      <c r="B2424" s="129" t="s">
        <v>166</v>
      </c>
      <c r="C2424" s="217">
        <v>41933</v>
      </c>
      <c r="D2424" s="217">
        <v>42177</v>
      </c>
      <c r="E2424" s="178">
        <v>2015</v>
      </c>
      <c r="F2424" s="178">
        <v>1</v>
      </c>
      <c r="G2424" s="178">
        <v>11</v>
      </c>
      <c r="H2424">
        <v>43.069571311154036</v>
      </c>
      <c r="I2424" s="319">
        <v>2.093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29">
        <v>0.395175</v>
      </c>
      <c r="Y2424" s="14">
        <v>79</v>
      </c>
      <c r="Z2424" s="14" t="s">
        <v>17</v>
      </c>
      <c r="AA2424" s="14" t="s">
        <v>17</v>
      </c>
      <c r="AB2424" s="14" t="s">
        <v>17</v>
      </c>
      <c r="AC2424" s="14" t="s">
        <v>17</v>
      </c>
      <c r="AD2424" s="14" t="s">
        <v>17</v>
      </c>
      <c r="AE2424" s="143" t="s">
        <v>17</v>
      </c>
    </row>
    <row r="2425" spans="1:31">
      <c r="A2425" t="s">
        <v>109</v>
      </c>
      <c r="B2425" s="129" t="s">
        <v>166</v>
      </c>
      <c r="C2425" s="217">
        <v>41933</v>
      </c>
      <c r="D2425" s="217">
        <v>42177</v>
      </c>
      <c r="E2425" s="178">
        <v>2015</v>
      </c>
      <c r="F2425" s="178">
        <v>1</v>
      </c>
      <c r="G2425" s="178">
        <v>12</v>
      </c>
      <c r="H2425">
        <v>43.062968656123083</v>
      </c>
      <c r="I2425" s="319">
        <v>2.153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29">
        <v>0.27386500000000003</v>
      </c>
      <c r="Y2425" s="14">
        <v>79</v>
      </c>
      <c r="Z2425" s="14" t="s">
        <v>17</v>
      </c>
      <c r="AA2425" s="14" t="s">
        <v>17</v>
      </c>
      <c r="AB2425" s="14" t="s">
        <v>17</v>
      </c>
      <c r="AC2425" s="14" t="s">
        <v>17</v>
      </c>
      <c r="AD2425" s="14" t="s">
        <v>17</v>
      </c>
      <c r="AE2425" s="143" t="s">
        <v>17</v>
      </c>
    </row>
    <row r="2426" spans="1:31">
      <c r="A2426" s="129" t="s">
        <v>109</v>
      </c>
      <c r="B2426" s="129" t="s">
        <v>166</v>
      </c>
      <c r="C2426" s="217">
        <v>41933</v>
      </c>
      <c r="D2426" s="217">
        <v>42177</v>
      </c>
      <c r="E2426" s="178">
        <v>2015</v>
      </c>
      <c r="F2426" s="178">
        <v>1</v>
      </c>
      <c r="G2426" s="178">
        <v>13</v>
      </c>
      <c r="H2426">
        <v>34.369735692895745</v>
      </c>
      <c r="I2426" s="319">
        <v>2.2330000000000001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29">
        <v>0.33898499999999998</v>
      </c>
      <c r="Y2426" s="14">
        <v>79</v>
      </c>
      <c r="Z2426" s="14" t="s">
        <v>17</v>
      </c>
      <c r="AA2426" s="14" t="s">
        <v>17</v>
      </c>
      <c r="AB2426" s="14" t="s">
        <v>17</v>
      </c>
      <c r="AC2426" s="14" t="s">
        <v>17</v>
      </c>
      <c r="AD2426" s="14" t="s">
        <v>17</v>
      </c>
      <c r="AE2426" s="143" t="s">
        <v>17</v>
      </c>
    </row>
    <row r="2427" spans="1:31">
      <c r="A2427" t="s">
        <v>109</v>
      </c>
      <c r="B2427" s="129" t="s">
        <v>166</v>
      </c>
      <c r="C2427" s="217">
        <v>41933</v>
      </c>
      <c r="D2427" s="217">
        <v>42177</v>
      </c>
      <c r="E2427" s="178">
        <v>2015</v>
      </c>
      <c r="F2427" s="178">
        <v>1</v>
      </c>
      <c r="G2427" s="178">
        <v>14</v>
      </c>
      <c r="H2427">
        <v>47.731113399410873</v>
      </c>
      <c r="I2427" s="319">
        <v>1.9278999999999999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29">
        <v>0.34379000000000004</v>
      </c>
      <c r="Y2427" s="14">
        <v>79</v>
      </c>
      <c r="Z2427" s="14" t="s">
        <v>17</v>
      </c>
      <c r="AA2427" s="14" t="s">
        <v>17</v>
      </c>
      <c r="AB2427" s="14" t="s">
        <v>17</v>
      </c>
      <c r="AC2427" s="14" t="s">
        <v>17</v>
      </c>
      <c r="AD2427" s="14" t="s">
        <v>17</v>
      </c>
      <c r="AE2427" s="143" t="s">
        <v>17</v>
      </c>
    </row>
    <row r="2428" spans="1:31">
      <c r="A2428" s="129" t="s">
        <v>109</v>
      </c>
      <c r="B2428" s="129" t="s">
        <v>166</v>
      </c>
      <c r="C2428" s="217">
        <v>41933</v>
      </c>
      <c r="D2428" s="217">
        <v>42177</v>
      </c>
      <c r="E2428" s="178">
        <v>2015</v>
      </c>
      <c r="F2428" s="178">
        <v>2</v>
      </c>
      <c r="G2428" s="178">
        <v>1</v>
      </c>
      <c r="H2428">
        <v>22.884333371916838</v>
      </c>
      <c r="I2428" s="319">
        <v>1.9601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29">
        <v>0.34787000000000001</v>
      </c>
      <c r="Y2428" s="14">
        <v>79</v>
      </c>
      <c r="Z2428" s="14" t="s">
        <v>17</v>
      </c>
      <c r="AA2428" s="14" t="s">
        <v>17</v>
      </c>
      <c r="AB2428" s="14" t="s">
        <v>17</v>
      </c>
      <c r="AC2428" s="14" t="s">
        <v>17</v>
      </c>
      <c r="AD2428" s="14" t="s">
        <v>17</v>
      </c>
      <c r="AE2428" s="143" t="s">
        <v>17</v>
      </c>
    </row>
    <row r="2429" spans="1:31">
      <c r="A2429" t="s">
        <v>109</v>
      </c>
      <c r="B2429" s="129" t="s">
        <v>166</v>
      </c>
      <c r="C2429" s="217">
        <v>41933</v>
      </c>
      <c r="D2429" s="217">
        <v>42177</v>
      </c>
      <c r="E2429" s="178">
        <v>2015</v>
      </c>
      <c r="F2429" s="178">
        <v>2</v>
      </c>
      <c r="G2429" s="178">
        <v>2</v>
      </c>
      <c r="H2429">
        <v>24.693955315570332</v>
      </c>
      <c r="I2429" s="319">
        <v>1.8244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29">
        <v>0.57251000000000007</v>
      </c>
      <c r="Y2429" s="14">
        <v>79</v>
      </c>
      <c r="Z2429" s="14" t="s">
        <v>17</v>
      </c>
      <c r="AA2429" s="14" t="s">
        <v>17</v>
      </c>
      <c r="AB2429" s="14" t="s">
        <v>17</v>
      </c>
      <c r="AC2429" s="14" t="s">
        <v>17</v>
      </c>
      <c r="AD2429" s="14" t="s">
        <v>17</v>
      </c>
      <c r="AE2429" s="143" t="s">
        <v>17</v>
      </c>
    </row>
    <row r="2430" spans="1:31">
      <c r="A2430" s="129" t="s">
        <v>109</v>
      </c>
      <c r="B2430" s="129" t="s">
        <v>166</v>
      </c>
      <c r="C2430" s="217">
        <v>41933</v>
      </c>
      <c r="D2430" s="217">
        <v>42177</v>
      </c>
      <c r="E2430" s="178">
        <v>2015</v>
      </c>
      <c r="F2430" s="178">
        <v>2</v>
      </c>
      <c r="G2430" s="178">
        <v>3</v>
      </c>
      <c r="H2430">
        <v>37.147570816513877</v>
      </c>
      <c r="I2430" s="319">
        <v>1.9847999999999999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29">
        <v>0.48158000000000001</v>
      </c>
      <c r="Y2430" s="14">
        <v>79</v>
      </c>
      <c r="Z2430" s="14" t="s">
        <v>17</v>
      </c>
      <c r="AA2430" s="14" t="s">
        <v>17</v>
      </c>
      <c r="AB2430" s="14" t="s">
        <v>17</v>
      </c>
      <c r="AC2430" s="14" t="s">
        <v>17</v>
      </c>
      <c r="AD2430" s="14" t="s">
        <v>17</v>
      </c>
      <c r="AE2430" s="143" t="s">
        <v>17</v>
      </c>
    </row>
    <row r="2431" spans="1:31">
      <c r="A2431" t="s">
        <v>109</v>
      </c>
      <c r="B2431" s="129" t="s">
        <v>166</v>
      </c>
      <c r="C2431" s="217">
        <v>41933</v>
      </c>
      <c r="D2431" s="217">
        <v>42177</v>
      </c>
      <c r="E2431" s="178">
        <v>2015</v>
      </c>
      <c r="F2431" s="178">
        <v>2</v>
      </c>
      <c r="G2431" s="178">
        <v>4</v>
      </c>
      <c r="H2431">
        <v>34.68025932636116</v>
      </c>
      <c r="I2431" s="319">
        <v>1.8995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29">
        <v>0.42269000000000001</v>
      </c>
      <c r="Y2431" s="14">
        <v>79</v>
      </c>
      <c r="Z2431" s="14" t="s">
        <v>17</v>
      </c>
      <c r="AA2431" s="14" t="s">
        <v>17</v>
      </c>
      <c r="AB2431" s="14" t="s">
        <v>17</v>
      </c>
      <c r="AC2431" s="14" t="s">
        <v>17</v>
      </c>
      <c r="AD2431" s="14" t="s">
        <v>17</v>
      </c>
      <c r="AE2431" s="143" t="s">
        <v>17</v>
      </c>
    </row>
    <row r="2432" spans="1:31">
      <c r="A2432" s="129" t="s">
        <v>109</v>
      </c>
      <c r="B2432" s="129" t="s">
        <v>166</v>
      </c>
      <c r="C2432" s="217">
        <v>41933</v>
      </c>
      <c r="D2432" s="217">
        <v>42177</v>
      </c>
      <c r="E2432" s="178">
        <v>2015</v>
      </c>
      <c r="F2432" s="178">
        <v>2</v>
      </c>
      <c r="G2432" s="178">
        <v>5</v>
      </c>
      <c r="H2432">
        <v>38.795769774372936</v>
      </c>
      <c r="I2432" s="319">
        <v>2.0154999999999998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29">
        <v>0.48486499999999999</v>
      </c>
      <c r="Y2432" s="14">
        <v>79</v>
      </c>
      <c r="Z2432" s="14" t="s">
        <v>17</v>
      </c>
      <c r="AA2432" s="14" t="s">
        <v>17</v>
      </c>
      <c r="AB2432" s="14" t="s">
        <v>17</v>
      </c>
      <c r="AC2432" s="14" t="s">
        <v>17</v>
      </c>
      <c r="AD2432" s="14" t="s">
        <v>17</v>
      </c>
      <c r="AE2432" s="143" t="s">
        <v>17</v>
      </c>
    </row>
    <row r="2433" spans="1:31">
      <c r="A2433" t="s">
        <v>109</v>
      </c>
      <c r="B2433" s="129" t="s">
        <v>166</v>
      </c>
      <c r="C2433" s="217">
        <v>41933</v>
      </c>
      <c r="D2433" s="217">
        <v>42177</v>
      </c>
      <c r="E2433" s="178">
        <v>2015</v>
      </c>
      <c r="F2433" s="178">
        <v>2</v>
      </c>
      <c r="G2433" s="178">
        <v>6</v>
      </c>
      <c r="H2433">
        <v>37.219160565138729</v>
      </c>
      <c r="I2433" s="319">
        <v>2.2906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29">
        <v>0.430585</v>
      </c>
      <c r="Y2433" s="14">
        <v>79</v>
      </c>
      <c r="Z2433" s="14" t="s">
        <v>17</v>
      </c>
      <c r="AA2433" s="14" t="s">
        <v>17</v>
      </c>
      <c r="AB2433" s="14" t="s">
        <v>17</v>
      </c>
      <c r="AC2433" s="14" t="s">
        <v>17</v>
      </c>
      <c r="AD2433" s="14" t="s">
        <v>17</v>
      </c>
      <c r="AE2433" s="143" t="s">
        <v>17</v>
      </c>
    </row>
    <row r="2434" spans="1:31">
      <c r="A2434" s="129" t="s">
        <v>109</v>
      </c>
      <c r="B2434" s="129" t="s">
        <v>166</v>
      </c>
      <c r="C2434" s="217">
        <v>41933</v>
      </c>
      <c r="D2434" s="217">
        <v>42177</v>
      </c>
      <c r="E2434" s="178">
        <v>2015</v>
      </c>
      <c r="F2434" s="178">
        <v>2</v>
      </c>
      <c r="G2434" s="178">
        <v>7</v>
      </c>
      <c r="H2434">
        <v>33.505708786727652</v>
      </c>
      <c r="I2434" s="319">
        <v>2.2378999999999998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29">
        <v>0.56930000000000003</v>
      </c>
      <c r="Y2434" s="14">
        <v>79</v>
      </c>
      <c r="Z2434" s="14" t="s">
        <v>17</v>
      </c>
      <c r="AA2434" s="14" t="s">
        <v>17</v>
      </c>
      <c r="AB2434" s="14" t="s">
        <v>17</v>
      </c>
      <c r="AC2434" s="14" t="s">
        <v>17</v>
      </c>
      <c r="AD2434" s="14" t="s">
        <v>17</v>
      </c>
      <c r="AE2434" s="143" t="s">
        <v>17</v>
      </c>
    </row>
    <row r="2435" spans="1:31">
      <c r="A2435" t="s">
        <v>109</v>
      </c>
      <c r="B2435" s="129" t="s">
        <v>166</v>
      </c>
      <c r="C2435" s="217">
        <v>41933</v>
      </c>
      <c r="D2435" s="217">
        <v>42177</v>
      </c>
      <c r="E2435" s="178">
        <v>2015</v>
      </c>
      <c r="F2435" s="178">
        <v>2</v>
      </c>
      <c r="G2435" s="178">
        <v>8</v>
      </c>
      <c r="H2435">
        <v>14.000240068965075</v>
      </c>
      <c r="I2435" s="319">
        <v>2.2524000000000002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29">
        <v>0.50586500000000001</v>
      </c>
      <c r="Y2435" s="14">
        <v>79</v>
      </c>
      <c r="Z2435" s="14" t="s">
        <v>17</v>
      </c>
      <c r="AA2435" s="14" t="s">
        <v>17</v>
      </c>
      <c r="AB2435" s="14" t="s">
        <v>17</v>
      </c>
      <c r="AC2435" s="14" t="s">
        <v>17</v>
      </c>
      <c r="AD2435" s="14" t="s">
        <v>17</v>
      </c>
      <c r="AE2435" s="143" t="s">
        <v>17</v>
      </c>
    </row>
    <row r="2436" spans="1:31">
      <c r="A2436" s="129" t="s">
        <v>109</v>
      </c>
      <c r="B2436" s="129" t="s">
        <v>166</v>
      </c>
      <c r="C2436" s="217">
        <v>41933</v>
      </c>
      <c r="D2436" s="217">
        <v>42177</v>
      </c>
      <c r="E2436" s="178">
        <v>2015</v>
      </c>
      <c r="F2436" s="178">
        <v>2</v>
      </c>
      <c r="G2436" s="178">
        <v>9</v>
      </c>
      <c r="H2436">
        <v>42.940520847642588</v>
      </c>
      <c r="I2436" s="319">
        <v>2.1339999999999999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29">
        <v>0.50886999999999993</v>
      </c>
      <c r="Y2436" s="14">
        <v>79</v>
      </c>
      <c r="Z2436" s="14" t="s">
        <v>17</v>
      </c>
      <c r="AA2436" s="14" t="s">
        <v>17</v>
      </c>
      <c r="AB2436" s="14" t="s">
        <v>17</v>
      </c>
      <c r="AC2436" s="14" t="s">
        <v>17</v>
      </c>
      <c r="AD2436" s="14" t="s">
        <v>17</v>
      </c>
      <c r="AE2436" s="143" t="s">
        <v>17</v>
      </c>
    </row>
    <row r="2437" spans="1:31">
      <c r="A2437" t="s">
        <v>109</v>
      </c>
      <c r="B2437" s="129" t="s">
        <v>166</v>
      </c>
      <c r="C2437" s="217">
        <v>41933</v>
      </c>
      <c r="D2437" s="217">
        <v>42177</v>
      </c>
      <c r="E2437" s="178">
        <v>2015</v>
      </c>
      <c r="F2437" s="178">
        <v>2</v>
      </c>
      <c r="G2437" s="178">
        <v>10</v>
      </c>
      <c r="H2437">
        <v>44.138950278816566</v>
      </c>
      <c r="I2437" s="319">
        <v>2.1760999999999999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29">
        <v>0.51407999999999998</v>
      </c>
      <c r="Y2437" s="14">
        <v>79</v>
      </c>
      <c r="Z2437" s="14" t="s">
        <v>17</v>
      </c>
      <c r="AA2437" s="14" t="s">
        <v>17</v>
      </c>
      <c r="AB2437" s="14" t="s">
        <v>17</v>
      </c>
      <c r="AC2437" s="14" t="s">
        <v>17</v>
      </c>
      <c r="AD2437" s="14" t="s">
        <v>17</v>
      </c>
      <c r="AE2437" s="143" t="s">
        <v>17</v>
      </c>
    </row>
    <row r="2438" spans="1:31">
      <c r="A2438" s="129" t="s">
        <v>109</v>
      </c>
      <c r="B2438" s="129" t="s">
        <v>166</v>
      </c>
      <c r="C2438" s="217">
        <v>41933</v>
      </c>
      <c r="D2438" s="217">
        <v>42177</v>
      </c>
      <c r="E2438" s="178">
        <v>2015</v>
      </c>
      <c r="F2438" s="178">
        <v>2</v>
      </c>
      <c r="G2438" s="178">
        <v>11</v>
      </c>
      <c r="H2438">
        <v>46.242792249351623</v>
      </c>
      <c r="I2438" s="319">
        <v>2.0903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29">
        <v>0.431535</v>
      </c>
      <c r="Y2438" s="14">
        <v>79</v>
      </c>
      <c r="Z2438" s="14" t="s">
        <v>17</v>
      </c>
      <c r="AA2438" s="14" t="s">
        <v>17</v>
      </c>
      <c r="AB2438" s="14" t="s">
        <v>17</v>
      </c>
      <c r="AC2438" s="14" t="s">
        <v>17</v>
      </c>
      <c r="AD2438" s="14" t="s">
        <v>17</v>
      </c>
      <c r="AE2438" s="143" t="s">
        <v>17</v>
      </c>
    </row>
    <row r="2439" spans="1:31">
      <c r="A2439" t="s">
        <v>109</v>
      </c>
      <c r="B2439" s="129" t="s">
        <v>166</v>
      </c>
      <c r="C2439" s="217">
        <v>41933</v>
      </c>
      <c r="D2439" s="217">
        <v>42177</v>
      </c>
      <c r="E2439" s="178">
        <v>2015</v>
      </c>
      <c r="F2439" s="178">
        <v>2</v>
      </c>
      <c r="G2439" s="178">
        <v>12</v>
      </c>
      <c r="H2439">
        <v>38.716808956831549</v>
      </c>
      <c r="I2439" s="319">
        <v>2.1772999999999998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29">
        <v>0.50336500000000006</v>
      </c>
      <c r="Y2439" s="14">
        <v>79</v>
      </c>
      <c r="Z2439" s="14" t="s">
        <v>17</v>
      </c>
      <c r="AA2439" s="14" t="s">
        <v>17</v>
      </c>
      <c r="AB2439" s="14" t="s">
        <v>17</v>
      </c>
      <c r="AC2439" s="14" t="s">
        <v>17</v>
      </c>
      <c r="AD2439" s="14" t="s">
        <v>17</v>
      </c>
      <c r="AE2439" s="143" t="s">
        <v>17</v>
      </c>
    </row>
    <row r="2440" spans="1:31">
      <c r="A2440" s="129" t="s">
        <v>109</v>
      </c>
      <c r="B2440" s="129" t="s">
        <v>166</v>
      </c>
      <c r="C2440" s="217">
        <v>41933</v>
      </c>
      <c r="D2440" s="217">
        <v>42177</v>
      </c>
      <c r="E2440" s="178">
        <v>2015</v>
      </c>
      <c r="F2440" s="178">
        <v>2</v>
      </c>
      <c r="G2440" s="178">
        <v>13</v>
      </c>
      <c r="H2440">
        <v>32.77248794123053</v>
      </c>
      <c r="I2440" s="319">
        <v>2.2911999999999999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29">
        <v>0.47516000000000003</v>
      </c>
      <c r="Y2440" s="14">
        <v>79</v>
      </c>
      <c r="Z2440" s="14" t="s">
        <v>17</v>
      </c>
      <c r="AA2440" s="14" t="s">
        <v>17</v>
      </c>
      <c r="AB2440" s="14" t="s">
        <v>17</v>
      </c>
      <c r="AC2440" s="14" t="s">
        <v>17</v>
      </c>
      <c r="AD2440" s="14" t="s">
        <v>17</v>
      </c>
      <c r="AE2440" s="143" t="s">
        <v>17</v>
      </c>
    </row>
    <row r="2441" spans="1:31">
      <c r="A2441" t="s">
        <v>109</v>
      </c>
      <c r="B2441" s="129" t="s">
        <v>166</v>
      </c>
      <c r="C2441" s="217">
        <v>41933</v>
      </c>
      <c r="D2441" s="217">
        <v>42177</v>
      </c>
      <c r="E2441" s="178">
        <v>2015</v>
      </c>
      <c r="F2441" s="178">
        <v>2</v>
      </c>
      <c r="G2441" s="178">
        <v>14</v>
      </c>
      <c r="H2441">
        <v>38.822730775675602</v>
      </c>
      <c r="I2441" s="319">
        <v>2.1675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29">
        <v>0.48257</v>
      </c>
      <c r="Y2441" s="14">
        <v>79</v>
      </c>
      <c r="Z2441" s="14" t="s">
        <v>17</v>
      </c>
      <c r="AA2441" s="14" t="s">
        <v>17</v>
      </c>
      <c r="AB2441" s="14" t="s">
        <v>17</v>
      </c>
      <c r="AC2441" s="14" t="s">
        <v>17</v>
      </c>
      <c r="AD2441" s="14" t="s">
        <v>17</v>
      </c>
      <c r="AE2441" s="143" t="s">
        <v>17</v>
      </c>
    </row>
    <row r="2442" spans="1:31">
      <c r="A2442" s="129" t="s">
        <v>109</v>
      </c>
      <c r="B2442" s="129" t="s">
        <v>166</v>
      </c>
      <c r="C2442" s="217">
        <v>41933</v>
      </c>
      <c r="D2442" s="217">
        <v>42177</v>
      </c>
      <c r="E2442" s="178">
        <v>2015</v>
      </c>
      <c r="F2442" s="178">
        <v>3</v>
      </c>
      <c r="G2442" s="178">
        <v>1</v>
      </c>
      <c r="H2442">
        <v>14.619183710511489</v>
      </c>
      <c r="I2442" s="319">
        <v>1.9814000000000001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29">
        <v>0.51489499999999999</v>
      </c>
      <c r="Y2442" s="14">
        <v>79</v>
      </c>
      <c r="Z2442" s="14" t="s">
        <v>17</v>
      </c>
      <c r="AA2442" s="14" t="s">
        <v>17</v>
      </c>
      <c r="AB2442" s="14" t="s">
        <v>17</v>
      </c>
      <c r="AC2442" s="14" t="s">
        <v>17</v>
      </c>
      <c r="AD2442" s="14" t="s">
        <v>17</v>
      </c>
      <c r="AE2442" s="143" t="s">
        <v>17</v>
      </c>
    </row>
    <row r="2443" spans="1:31">
      <c r="A2443" t="s">
        <v>109</v>
      </c>
      <c r="B2443" s="129" t="s">
        <v>166</v>
      </c>
      <c r="C2443" s="217">
        <v>41933</v>
      </c>
      <c r="D2443" s="217">
        <v>42177</v>
      </c>
      <c r="E2443" s="178">
        <v>2015</v>
      </c>
      <c r="F2443" s="178">
        <v>3</v>
      </c>
      <c r="G2443" s="178">
        <v>2</v>
      </c>
      <c r="H2443">
        <v>35.148294632424737</v>
      </c>
      <c r="I2443" s="319">
        <v>1.9080999999999999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29">
        <v>0.48562</v>
      </c>
      <c r="Y2443" s="14">
        <v>79</v>
      </c>
      <c r="Z2443" s="14" t="s">
        <v>17</v>
      </c>
      <c r="AA2443" s="14" t="s">
        <v>17</v>
      </c>
      <c r="AB2443" s="14" t="s">
        <v>17</v>
      </c>
      <c r="AC2443" s="14" t="s">
        <v>17</v>
      </c>
      <c r="AD2443" s="14" t="s">
        <v>17</v>
      </c>
      <c r="AE2443" s="143" t="s">
        <v>17</v>
      </c>
    </row>
    <row r="2444" spans="1:31">
      <c r="A2444" s="129" t="s">
        <v>109</v>
      </c>
      <c r="B2444" s="129" t="s">
        <v>166</v>
      </c>
      <c r="C2444" s="217">
        <v>41933</v>
      </c>
      <c r="D2444" s="217">
        <v>42177</v>
      </c>
      <c r="E2444" s="178">
        <v>2015</v>
      </c>
      <c r="F2444" s="178">
        <v>3</v>
      </c>
      <c r="G2444" s="178">
        <v>3</v>
      </c>
      <c r="H2444">
        <v>37.239764390706078</v>
      </c>
      <c r="I2444" s="319">
        <v>1.9875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29">
        <v>0.47294000000000003</v>
      </c>
      <c r="Y2444" s="14">
        <v>79</v>
      </c>
      <c r="Z2444" s="14" t="s">
        <v>17</v>
      </c>
      <c r="AA2444" s="14" t="s">
        <v>17</v>
      </c>
      <c r="AB2444" s="14" t="s">
        <v>17</v>
      </c>
      <c r="AC2444" s="14" t="s">
        <v>17</v>
      </c>
      <c r="AD2444" s="14" t="s">
        <v>17</v>
      </c>
      <c r="AE2444" s="143" t="s">
        <v>17</v>
      </c>
    </row>
    <row r="2445" spans="1:31">
      <c r="A2445" t="s">
        <v>109</v>
      </c>
      <c r="B2445" s="129" t="s">
        <v>166</v>
      </c>
      <c r="C2445" s="217">
        <v>41933</v>
      </c>
      <c r="D2445" s="217">
        <v>42177</v>
      </c>
      <c r="E2445" s="178">
        <v>2015</v>
      </c>
      <c r="F2445" s="178">
        <v>3</v>
      </c>
      <c r="G2445" s="178">
        <v>4</v>
      </c>
      <c r="H2445">
        <v>29.930979782090429</v>
      </c>
      <c r="I2445" s="319">
        <v>2.1248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29">
        <v>0.52957999999999994</v>
      </c>
      <c r="Y2445" s="14">
        <v>79</v>
      </c>
      <c r="Z2445" s="14" t="s">
        <v>17</v>
      </c>
      <c r="AA2445" s="14" t="s">
        <v>17</v>
      </c>
      <c r="AB2445" s="14" t="s">
        <v>17</v>
      </c>
      <c r="AC2445" s="14" t="s">
        <v>17</v>
      </c>
      <c r="AD2445" s="14" t="s">
        <v>17</v>
      </c>
      <c r="AE2445" s="143" t="s">
        <v>17</v>
      </c>
    </row>
    <row r="2446" spans="1:31">
      <c r="A2446" s="129" t="s">
        <v>109</v>
      </c>
      <c r="B2446" s="129" t="s">
        <v>166</v>
      </c>
      <c r="C2446" s="217">
        <v>41933</v>
      </c>
      <c r="D2446" s="217">
        <v>42177</v>
      </c>
      <c r="E2446" s="178">
        <v>2015</v>
      </c>
      <c r="F2446" s="178">
        <v>3</v>
      </c>
      <c r="G2446" s="178">
        <v>5</v>
      </c>
      <c r="H2446">
        <v>38.260388873225601</v>
      </c>
      <c r="I2446" s="319">
        <v>2.3026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29">
        <v>0.41382000000000002</v>
      </c>
      <c r="Y2446" s="14">
        <v>79</v>
      </c>
      <c r="Z2446" s="14" t="s">
        <v>17</v>
      </c>
      <c r="AA2446" s="14" t="s">
        <v>17</v>
      </c>
      <c r="AB2446" s="14" t="s">
        <v>17</v>
      </c>
      <c r="AC2446" s="14" t="s">
        <v>17</v>
      </c>
      <c r="AD2446" s="14" t="s">
        <v>17</v>
      </c>
      <c r="AE2446" s="143" t="s">
        <v>17</v>
      </c>
    </row>
    <row r="2447" spans="1:31">
      <c r="A2447" t="s">
        <v>109</v>
      </c>
      <c r="B2447" s="129" t="s">
        <v>166</v>
      </c>
      <c r="C2447" s="217">
        <v>41933</v>
      </c>
      <c r="D2447" s="217">
        <v>42177</v>
      </c>
      <c r="E2447" s="178">
        <v>2015</v>
      </c>
      <c r="F2447" s="178">
        <v>3</v>
      </c>
      <c r="G2447" s="178">
        <v>6</v>
      </c>
      <c r="H2447">
        <v>38.666561524568905</v>
      </c>
      <c r="I2447" s="319">
        <v>2.3347000000000002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29">
        <v>0.31306999999999996</v>
      </c>
      <c r="Y2447" s="14">
        <v>79</v>
      </c>
      <c r="Z2447" s="14" t="s">
        <v>17</v>
      </c>
      <c r="AA2447" s="14" t="s">
        <v>17</v>
      </c>
      <c r="AB2447" s="14" t="s">
        <v>17</v>
      </c>
      <c r="AC2447" s="14" t="s">
        <v>17</v>
      </c>
      <c r="AD2447" s="14" t="s">
        <v>17</v>
      </c>
      <c r="AE2447" s="143" t="s">
        <v>17</v>
      </c>
    </row>
    <row r="2448" spans="1:31">
      <c r="A2448" s="129" t="s">
        <v>109</v>
      </c>
      <c r="B2448" s="129" t="s">
        <v>166</v>
      </c>
      <c r="C2448" s="217">
        <v>41933</v>
      </c>
      <c r="D2448" s="217">
        <v>42177</v>
      </c>
      <c r="E2448" s="178">
        <v>2015</v>
      </c>
      <c r="F2448" s="178">
        <v>3</v>
      </c>
      <c r="G2448" s="178">
        <v>7</v>
      </c>
      <c r="H2448">
        <v>38.017880148690516</v>
      </c>
      <c r="I2448" s="319">
        <v>2.3921000000000001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29">
        <v>0.49685999999999997</v>
      </c>
      <c r="Y2448" s="14">
        <v>79</v>
      </c>
      <c r="Z2448" s="14" t="s">
        <v>17</v>
      </c>
      <c r="AA2448" s="14" t="s">
        <v>17</v>
      </c>
      <c r="AB2448" s="14" t="s">
        <v>17</v>
      </c>
      <c r="AC2448" s="14" t="s">
        <v>17</v>
      </c>
      <c r="AD2448" s="14" t="s">
        <v>17</v>
      </c>
      <c r="AE2448" s="143" t="s">
        <v>17</v>
      </c>
    </row>
    <row r="2449" spans="1:31">
      <c r="A2449" t="s">
        <v>109</v>
      </c>
      <c r="B2449" s="129" t="s">
        <v>166</v>
      </c>
      <c r="C2449" s="217">
        <v>41933</v>
      </c>
      <c r="D2449" s="217">
        <v>42177</v>
      </c>
      <c r="E2449" s="178">
        <v>2015</v>
      </c>
      <c r="F2449" s="178">
        <v>3</v>
      </c>
      <c r="G2449" s="178">
        <v>8</v>
      </c>
      <c r="H2449">
        <v>30.476272548898876</v>
      </c>
      <c r="I2449" s="319">
        <v>2.403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29">
        <v>0.42585000000000001</v>
      </c>
      <c r="Y2449" s="14">
        <v>79</v>
      </c>
      <c r="Z2449" s="14" t="s">
        <v>17</v>
      </c>
      <c r="AA2449" s="14" t="s">
        <v>17</v>
      </c>
      <c r="AB2449" s="14" t="s">
        <v>17</v>
      </c>
      <c r="AC2449" s="14" t="s">
        <v>17</v>
      </c>
      <c r="AD2449" s="14" t="s">
        <v>17</v>
      </c>
      <c r="AE2449" s="143" t="s">
        <v>17</v>
      </c>
    </row>
    <row r="2450" spans="1:31">
      <c r="A2450" s="129" t="s">
        <v>109</v>
      </c>
      <c r="B2450" s="129" t="s">
        <v>166</v>
      </c>
      <c r="C2450" s="217">
        <v>41933</v>
      </c>
      <c r="D2450" s="217">
        <v>42177</v>
      </c>
      <c r="E2450" s="178">
        <v>2015</v>
      </c>
      <c r="F2450" s="178">
        <v>3</v>
      </c>
      <c r="G2450" s="178">
        <v>9</v>
      </c>
      <c r="H2450">
        <v>59.246514365411777</v>
      </c>
      <c r="I2450" s="319">
        <v>2.2553000000000001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29">
        <v>0.43845000000000001</v>
      </c>
      <c r="Y2450" s="14">
        <v>79</v>
      </c>
      <c r="Z2450" s="14" t="s">
        <v>17</v>
      </c>
      <c r="AA2450" s="14" t="s">
        <v>17</v>
      </c>
      <c r="AB2450" s="14" t="s">
        <v>17</v>
      </c>
      <c r="AC2450" s="14" t="s">
        <v>17</v>
      </c>
      <c r="AD2450" s="14" t="s">
        <v>17</v>
      </c>
      <c r="AE2450" s="143" t="s">
        <v>17</v>
      </c>
    </row>
    <row r="2451" spans="1:31">
      <c r="A2451" t="s">
        <v>109</v>
      </c>
      <c r="B2451" s="129" t="s">
        <v>166</v>
      </c>
      <c r="C2451" s="217">
        <v>41933</v>
      </c>
      <c r="D2451" s="217">
        <v>42177</v>
      </c>
      <c r="E2451" s="178">
        <v>2015</v>
      </c>
      <c r="F2451" s="178">
        <v>3</v>
      </c>
      <c r="G2451" s="178">
        <v>10</v>
      </c>
      <c r="H2451">
        <v>41.84519372913438</v>
      </c>
      <c r="I2451" s="319">
        <v>2.2157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29">
        <v>0.42830499999999999</v>
      </c>
      <c r="Y2451" s="14">
        <v>79</v>
      </c>
      <c r="Z2451" s="14" t="s">
        <v>17</v>
      </c>
      <c r="AA2451" s="14" t="s">
        <v>17</v>
      </c>
      <c r="AB2451" s="14" t="s">
        <v>17</v>
      </c>
      <c r="AC2451" s="14" t="s">
        <v>17</v>
      </c>
      <c r="AD2451" s="14" t="s">
        <v>17</v>
      </c>
      <c r="AE2451" s="143" t="s">
        <v>17</v>
      </c>
    </row>
    <row r="2452" spans="1:31">
      <c r="A2452" s="129" t="s">
        <v>109</v>
      </c>
      <c r="B2452" s="129" t="s">
        <v>166</v>
      </c>
      <c r="C2452" s="217">
        <v>41933</v>
      </c>
      <c r="D2452" s="217">
        <v>42177</v>
      </c>
      <c r="E2452" s="178">
        <v>2015</v>
      </c>
      <c r="F2452" s="178">
        <v>3</v>
      </c>
      <c r="G2452" s="178">
        <v>11</v>
      </c>
      <c r="H2452">
        <v>41.946842762216889</v>
      </c>
      <c r="I2452" s="319">
        <v>2.3268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29">
        <v>0.44154499999999997</v>
      </c>
      <c r="Y2452" s="14">
        <v>79</v>
      </c>
      <c r="Z2452" s="14" t="s">
        <v>17</v>
      </c>
      <c r="AA2452" s="14" t="s">
        <v>17</v>
      </c>
      <c r="AB2452" s="14" t="s">
        <v>17</v>
      </c>
      <c r="AC2452" s="14" t="s">
        <v>17</v>
      </c>
      <c r="AD2452" s="14" t="s">
        <v>17</v>
      </c>
      <c r="AE2452" s="143" t="s">
        <v>17</v>
      </c>
    </row>
    <row r="2453" spans="1:31">
      <c r="A2453" t="s">
        <v>109</v>
      </c>
      <c r="B2453" s="129" t="s">
        <v>166</v>
      </c>
      <c r="C2453" s="217">
        <v>41933</v>
      </c>
      <c r="D2453" s="217">
        <v>42177</v>
      </c>
      <c r="E2453" s="178">
        <v>2015</v>
      </c>
      <c r="F2453" s="178">
        <v>3</v>
      </c>
      <c r="G2453" s="178">
        <v>12</v>
      </c>
      <c r="H2453">
        <v>44.23168303021788</v>
      </c>
      <c r="I2453" s="319">
        <v>2.1606999999999998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29">
        <v>0.541045</v>
      </c>
      <c r="Y2453" s="14">
        <v>79</v>
      </c>
      <c r="Z2453" s="14" t="s">
        <v>17</v>
      </c>
      <c r="AA2453" s="14" t="s">
        <v>17</v>
      </c>
      <c r="AB2453" s="14" t="s">
        <v>17</v>
      </c>
      <c r="AC2453" s="14" t="s">
        <v>17</v>
      </c>
      <c r="AD2453" s="14" t="s">
        <v>17</v>
      </c>
      <c r="AE2453" s="143" t="s">
        <v>17</v>
      </c>
    </row>
    <row r="2454" spans="1:31">
      <c r="A2454" s="129" t="s">
        <v>109</v>
      </c>
      <c r="B2454" s="129" t="s">
        <v>166</v>
      </c>
      <c r="C2454" s="217">
        <v>41933</v>
      </c>
      <c r="D2454" s="217">
        <v>42177</v>
      </c>
      <c r="E2454" s="178">
        <v>2015</v>
      </c>
      <c r="F2454" s="178">
        <v>3</v>
      </c>
      <c r="G2454" s="178">
        <v>13</v>
      </c>
      <c r="H2454">
        <v>31.307453280999155</v>
      </c>
      <c r="I2454" s="319">
        <v>2.3711000000000002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29">
        <v>0.43986500000000001</v>
      </c>
      <c r="Y2454" s="14">
        <v>79</v>
      </c>
      <c r="Z2454" s="14" t="s">
        <v>17</v>
      </c>
      <c r="AA2454" s="14" t="s">
        <v>17</v>
      </c>
      <c r="AB2454" s="14" t="s">
        <v>17</v>
      </c>
      <c r="AC2454" s="14" t="s">
        <v>17</v>
      </c>
      <c r="AD2454" s="14" t="s">
        <v>17</v>
      </c>
      <c r="AE2454" s="143" t="s">
        <v>17</v>
      </c>
    </row>
    <row r="2455" spans="1:31">
      <c r="A2455" t="s">
        <v>109</v>
      </c>
      <c r="B2455" s="129" t="s">
        <v>166</v>
      </c>
      <c r="C2455" s="217">
        <v>41933</v>
      </c>
      <c r="D2455" s="217">
        <v>42177</v>
      </c>
      <c r="E2455" s="178">
        <v>2015</v>
      </c>
      <c r="F2455" s="178">
        <v>3</v>
      </c>
      <c r="G2455" s="178">
        <v>14</v>
      </c>
      <c r="H2455">
        <v>29.375412641761248</v>
      </c>
      <c r="I2455" s="319">
        <v>2.1116999999999999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29">
        <v>0.48238999999999999</v>
      </c>
      <c r="Y2455" s="14">
        <v>79</v>
      </c>
      <c r="Z2455" s="14" t="s">
        <v>17</v>
      </c>
      <c r="AA2455" s="14" t="s">
        <v>17</v>
      </c>
      <c r="AB2455" s="14" t="s">
        <v>17</v>
      </c>
      <c r="AC2455" s="14" t="s">
        <v>17</v>
      </c>
      <c r="AD2455" s="14" t="s">
        <v>17</v>
      </c>
      <c r="AE2455" s="143" t="s">
        <v>17</v>
      </c>
    </row>
    <row r="2456" spans="1:31">
      <c r="A2456" s="129" t="s">
        <v>109</v>
      </c>
      <c r="B2456" s="129" t="s">
        <v>166</v>
      </c>
      <c r="C2456" s="217">
        <v>41933</v>
      </c>
      <c r="D2456" s="217">
        <v>42177</v>
      </c>
      <c r="E2456" s="178">
        <v>2015</v>
      </c>
      <c r="F2456" s="178">
        <v>4</v>
      </c>
      <c r="G2456" s="178">
        <v>1</v>
      </c>
      <c r="H2456">
        <v>26.789092984321805</v>
      </c>
      <c r="I2456" s="319">
        <v>1.9313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29">
        <v>0.41866000000000003</v>
      </c>
      <c r="Y2456" s="14">
        <v>79</v>
      </c>
      <c r="Z2456" s="14" t="s">
        <v>17</v>
      </c>
      <c r="AA2456" s="14" t="s">
        <v>17</v>
      </c>
      <c r="AB2456" s="14" t="s">
        <v>17</v>
      </c>
      <c r="AC2456" s="14" t="s">
        <v>17</v>
      </c>
      <c r="AD2456" s="14" t="s">
        <v>17</v>
      </c>
      <c r="AE2456" s="143" t="s">
        <v>17</v>
      </c>
    </row>
    <row r="2457" spans="1:31">
      <c r="A2457" t="s">
        <v>109</v>
      </c>
      <c r="B2457" s="129" t="s">
        <v>166</v>
      </c>
      <c r="C2457" s="217">
        <v>41933</v>
      </c>
      <c r="D2457" s="217">
        <v>42177</v>
      </c>
      <c r="E2457" s="178">
        <v>2015</v>
      </c>
      <c r="F2457" s="178">
        <v>4</v>
      </c>
      <c r="G2457" s="178">
        <v>2</v>
      </c>
      <c r="H2457">
        <v>41.856019711088962</v>
      </c>
      <c r="I2457" s="319">
        <v>1.9527000000000001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29">
        <v>0.38112499999999999</v>
      </c>
      <c r="Y2457" s="14">
        <v>79</v>
      </c>
      <c r="Z2457" s="14" t="s">
        <v>17</v>
      </c>
      <c r="AA2457" s="14" t="s">
        <v>17</v>
      </c>
      <c r="AB2457" s="14" t="s">
        <v>17</v>
      </c>
      <c r="AC2457" s="14" t="s">
        <v>17</v>
      </c>
      <c r="AD2457" s="14" t="s">
        <v>17</v>
      </c>
      <c r="AE2457" s="143" t="s">
        <v>17</v>
      </c>
    </row>
    <row r="2458" spans="1:31">
      <c r="A2458" s="129" t="s">
        <v>109</v>
      </c>
      <c r="B2458" s="129" t="s">
        <v>166</v>
      </c>
      <c r="C2458" s="217">
        <v>41933</v>
      </c>
      <c r="D2458" s="217">
        <v>42177</v>
      </c>
      <c r="E2458" s="178">
        <v>2015</v>
      </c>
      <c r="F2458" s="178">
        <v>4</v>
      </c>
      <c r="G2458" s="178">
        <v>3</v>
      </c>
      <c r="H2458">
        <v>21.903700162295273</v>
      </c>
      <c r="I2458" s="319">
        <v>2.0552000000000001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29">
        <v>0.38490999999999997</v>
      </c>
      <c r="Y2458" s="14">
        <v>79</v>
      </c>
      <c r="Z2458" s="14" t="s">
        <v>17</v>
      </c>
      <c r="AA2458" s="14" t="s">
        <v>17</v>
      </c>
      <c r="AB2458" s="14" t="s">
        <v>17</v>
      </c>
      <c r="AC2458" s="14" t="s">
        <v>17</v>
      </c>
      <c r="AD2458" s="14" t="s">
        <v>17</v>
      </c>
      <c r="AE2458" s="143" t="s">
        <v>17</v>
      </c>
    </row>
    <row r="2459" spans="1:31">
      <c r="A2459" t="s">
        <v>109</v>
      </c>
      <c r="B2459" s="129" t="s">
        <v>166</v>
      </c>
      <c r="C2459" s="217">
        <v>41933</v>
      </c>
      <c r="D2459" s="217">
        <v>42177</v>
      </c>
      <c r="E2459" s="178">
        <v>2015</v>
      </c>
      <c r="F2459" s="178">
        <v>4</v>
      </c>
      <c r="G2459" s="178">
        <v>4</v>
      </c>
      <c r="H2459">
        <v>39.642862785050475</v>
      </c>
      <c r="I2459" s="319">
        <v>1.9116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29">
        <v>0.37452000000000002</v>
      </c>
      <c r="Y2459" s="14">
        <v>79</v>
      </c>
      <c r="Z2459" s="14" t="s">
        <v>17</v>
      </c>
      <c r="AA2459" s="14" t="s">
        <v>17</v>
      </c>
      <c r="AB2459" s="14" t="s">
        <v>17</v>
      </c>
      <c r="AC2459" s="14" t="s">
        <v>17</v>
      </c>
      <c r="AD2459" s="14" t="s">
        <v>17</v>
      </c>
      <c r="AE2459" s="143" t="s">
        <v>17</v>
      </c>
    </row>
    <row r="2460" spans="1:31">
      <c r="A2460" s="129" t="s">
        <v>109</v>
      </c>
      <c r="B2460" s="129" t="s">
        <v>166</v>
      </c>
      <c r="C2460" s="217">
        <v>41933</v>
      </c>
      <c r="D2460" s="217">
        <v>42177</v>
      </c>
      <c r="E2460" s="178">
        <v>2015</v>
      </c>
      <c r="F2460" s="178">
        <v>4</v>
      </c>
      <c r="G2460" s="178">
        <v>5</v>
      </c>
      <c r="H2460">
        <v>28.600021893176095</v>
      </c>
      <c r="I2460" s="319">
        <v>2.1084000000000001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29">
        <v>0.27901500000000001</v>
      </c>
      <c r="Y2460" s="14">
        <v>79</v>
      </c>
      <c r="Z2460" s="14" t="s">
        <v>17</v>
      </c>
      <c r="AA2460" s="14" t="s">
        <v>17</v>
      </c>
      <c r="AB2460" s="14" t="s">
        <v>17</v>
      </c>
      <c r="AC2460" s="14" t="s">
        <v>17</v>
      </c>
      <c r="AD2460" s="14" t="s">
        <v>17</v>
      </c>
      <c r="AE2460" s="143" t="s">
        <v>17</v>
      </c>
    </row>
    <row r="2461" spans="1:31">
      <c r="A2461" t="s">
        <v>109</v>
      </c>
      <c r="B2461" s="129" t="s">
        <v>166</v>
      </c>
      <c r="C2461" s="217">
        <v>41933</v>
      </c>
      <c r="D2461" s="217">
        <v>42177</v>
      </c>
      <c r="E2461" s="178">
        <v>2015</v>
      </c>
      <c r="F2461" s="178">
        <v>4</v>
      </c>
      <c r="G2461" s="178">
        <v>6</v>
      </c>
      <c r="H2461">
        <v>47.062293497183994</v>
      </c>
      <c r="I2461" s="319">
        <v>2.1913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29">
        <v>0.41004000000000002</v>
      </c>
      <c r="Y2461" s="14">
        <v>79</v>
      </c>
      <c r="Z2461" s="14" t="s">
        <v>17</v>
      </c>
      <c r="AA2461" s="14" t="s">
        <v>17</v>
      </c>
      <c r="AB2461" s="14" t="s">
        <v>17</v>
      </c>
      <c r="AC2461" s="14" t="s">
        <v>17</v>
      </c>
      <c r="AD2461" s="14" t="s">
        <v>17</v>
      </c>
      <c r="AE2461" s="143" t="s">
        <v>17</v>
      </c>
    </row>
    <row r="2462" spans="1:31">
      <c r="A2462" s="129" t="s">
        <v>109</v>
      </c>
      <c r="B2462" s="129" t="s">
        <v>166</v>
      </c>
      <c r="C2462" s="217">
        <v>41933</v>
      </c>
      <c r="D2462" s="217">
        <v>42177</v>
      </c>
      <c r="E2462" s="178">
        <v>2015</v>
      </c>
      <c r="F2462" s="178">
        <v>4</v>
      </c>
      <c r="G2462" s="178">
        <v>7</v>
      </c>
      <c r="H2462">
        <v>49.551264740154274</v>
      </c>
      <c r="I2462" s="319">
        <v>2.2599999999999998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29">
        <v>0.39947500000000002</v>
      </c>
      <c r="Y2462" s="14">
        <v>79</v>
      </c>
      <c r="Z2462" s="14" t="s">
        <v>17</v>
      </c>
      <c r="AA2462" s="14" t="s">
        <v>17</v>
      </c>
      <c r="AB2462" s="14" t="s">
        <v>17</v>
      </c>
      <c r="AC2462" s="14" t="s">
        <v>17</v>
      </c>
      <c r="AD2462" s="14" t="s">
        <v>17</v>
      </c>
      <c r="AE2462" s="143" t="s">
        <v>17</v>
      </c>
    </row>
    <row r="2463" spans="1:31">
      <c r="A2463" t="s">
        <v>109</v>
      </c>
      <c r="B2463" s="129" t="s">
        <v>166</v>
      </c>
      <c r="C2463" s="217">
        <v>41933</v>
      </c>
      <c r="D2463" s="217">
        <v>42177</v>
      </c>
      <c r="E2463" s="178">
        <v>2015</v>
      </c>
      <c r="F2463" s="178">
        <v>4</v>
      </c>
      <c r="G2463" s="178">
        <v>8</v>
      </c>
      <c r="H2463">
        <v>40.665396764640505</v>
      </c>
      <c r="I2463" s="319">
        <v>2.1880999999999999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29">
        <v>0.53876499999999994</v>
      </c>
      <c r="Y2463" s="14">
        <v>79</v>
      </c>
      <c r="Z2463" s="14" t="s">
        <v>17</v>
      </c>
      <c r="AA2463" s="14" t="s">
        <v>17</v>
      </c>
      <c r="AB2463" s="14" t="s">
        <v>17</v>
      </c>
      <c r="AC2463" s="14" t="s">
        <v>17</v>
      </c>
      <c r="AD2463" s="14" t="s">
        <v>17</v>
      </c>
      <c r="AE2463" s="143" t="s">
        <v>17</v>
      </c>
    </row>
    <row r="2464" spans="1:31">
      <c r="A2464" s="129" t="s">
        <v>109</v>
      </c>
      <c r="B2464" s="129" t="s">
        <v>166</v>
      </c>
      <c r="C2464" s="217">
        <v>41933</v>
      </c>
      <c r="D2464" s="217">
        <v>42177</v>
      </c>
      <c r="E2464" s="178">
        <v>2015</v>
      </c>
      <c r="F2464" s="178">
        <v>4</v>
      </c>
      <c r="G2464" s="178">
        <v>9</v>
      </c>
      <c r="H2464">
        <v>44.770150903185325</v>
      </c>
      <c r="I2464" s="319">
        <v>2.0804999999999998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29">
        <v>0.39631</v>
      </c>
      <c r="Y2464" s="14">
        <v>79</v>
      </c>
      <c r="Z2464" s="14" t="s">
        <v>17</v>
      </c>
      <c r="AA2464" s="14" t="s">
        <v>17</v>
      </c>
      <c r="AB2464" s="14" t="s">
        <v>17</v>
      </c>
      <c r="AC2464" s="14" t="s">
        <v>17</v>
      </c>
      <c r="AD2464" s="14" t="s">
        <v>17</v>
      </c>
      <c r="AE2464" s="143" t="s">
        <v>17</v>
      </c>
    </row>
    <row r="2465" spans="1:31">
      <c r="A2465" t="s">
        <v>109</v>
      </c>
      <c r="B2465" s="129" t="s">
        <v>166</v>
      </c>
      <c r="C2465" s="217">
        <v>41933</v>
      </c>
      <c r="D2465" s="217">
        <v>42177</v>
      </c>
      <c r="E2465" s="178">
        <v>2015</v>
      </c>
      <c r="F2465" s="178">
        <v>4</v>
      </c>
      <c r="G2465" s="178">
        <v>10</v>
      </c>
      <c r="H2465">
        <v>49.589681743002885</v>
      </c>
      <c r="I2465" s="319">
        <v>2.1473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29">
        <v>0.37811</v>
      </c>
      <c r="Y2465" s="14">
        <v>79</v>
      </c>
      <c r="Z2465" s="14" t="s">
        <v>17</v>
      </c>
      <c r="AA2465" s="14" t="s">
        <v>17</v>
      </c>
      <c r="AB2465" s="14" t="s">
        <v>17</v>
      </c>
      <c r="AC2465" s="14" t="s">
        <v>17</v>
      </c>
      <c r="AD2465" s="14" t="s">
        <v>17</v>
      </c>
      <c r="AE2465" s="143" t="s">
        <v>17</v>
      </c>
    </row>
    <row r="2466" spans="1:31">
      <c r="A2466" s="129" t="s">
        <v>109</v>
      </c>
      <c r="B2466" s="129" t="s">
        <v>166</v>
      </c>
      <c r="C2466" s="217">
        <v>41933</v>
      </c>
      <c r="D2466" s="217">
        <v>42177</v>
      </c>
      <c r="E2466" s="178">
        <v>2015</v>
      </c>
      <c r="F2466" s="178">
        <v>4</v>
      </c>
      <c r="G2466" s="178">
        <v>11</v>
      </c>
      <c r="H2466">
        <v>54.648148075156314</v>
      </c>
      <c r="I2466" s="319">
        <v>2.0093000000000001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29">
        <v>0.44201999999999997</v>
      </c>
      <c r="Y2466" s="14">
        <v>79</v>
      </c>
      <c r="Z2466" s="14" t="s">
        <v>17</v>
      </c>
      <c r="AA2466" s="14" t="s">
        <v>17</v>
      </c>
      <c r="AB2466" s="14" t="s">
        <v>17</v>
      </c>
      <c r="AC2466" s="14" t="s">
        <v>17</v>
      </c>
      <c r="AD2466" s="14" t="s">
        <v>17</v>
      </c>
      <c r="AE2466" s="143" t="s">
        <v>17</v>
      </c>
    </row>
    <row r="2467" spans="1:31">
      <c r="A2467" t="s">
        <v>109</v>
      </c>
      <c r="B2467" s="129" t="s">
        <v>166</v>
      </c>
      <c r="C2467" s="217">
        <v>41933</v>
      </c>
      <c r="D2467" s="217">
        <v>42177</v>
      </c>
      <c r="E2467" s="178">
        <v>2015</v>
      </c>
      <c r="F2467" s="178">
        <v>4</v>
      </c>
      <c r="G2467" s="178">
        <v>12</v>
      </c>
      <c r="H2467">
        <v>51.950823623059868</v>
      </c>
      <c r="I2467" s="319">
        <v>2.1526000000000001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29">
        <v>0.382965</v>
      </c>
      <c r="Y2467" s="14">
        <v>79</v>
      </c>
      <c r="Z2467" s="14" t="s">
        <v>17</v>
      </c>
      <c r="AA2467" s="14" t="s">
        <v>17</v>
      </c>
      <c r="AB2467" s="14" t="s">
        <v>17</v>
      </c>
      <c r="AC2467" s="14" t="s">
        <v>17</v>
      </c>
      <c r="AD2467" s="14" t="s">
        <v>17</v>
      </c>
      <c r="AE2467" s="143" t="s">
        <v>17</v>
      </c>
    </row>
    <row r="2468" spans="1:31">
      <c r="A2468" s="129" t="s">
        <v>109</v>
      </c>
      <c r="B2468" s="129" t="s">
        <v>166</v>
      </c>
      <c r="C2468" s="217">
        <v>41933</v>
      </c>
      <c r="D2468" s="217">
        <v>42177</v>
      </c>
      <c r="E2468" s="178">
        <v>2015</v>
      </c>
      <c r="F2468" s="178">
        <v>4</v>
      </c>
      <c r="G2468" s="178">
        <v>13</v>
      </c>
      <c r="H2468">
        <v>43.459638245034711</v>
      </c>
      <c r="I2468" s="319">
        <v>2.2888000000000002</v>
      </c>
      <c r="J2468" t="s">
        <v>17</v>
      </c>
      <c r="K2468" t="s">
        <v>17</v>
      </c>
      <c r="L2468" t="s">
        <v>17</v>
      </c>
      <c r="M2468" t="s">
        <v>17</v>
      </c>
      <c r="N2468" t="s">
        <v>17</v>
      </c>
      <c r="O2468" t="s">
        <v>17</v>
      </c>
      <c r="P2468" t="s">
        <v>17</v>
      </c>
      <c r="Q2468" t="s">
        <v>17</v>
      </c>
      <c r="R2468" t="s">
        <v>17</v>
      </c>
      <c r="S2468" t="s">
        <v>17</v>
      </c>
      <c r="T2468" t="s">
        <v>17</v>
      </c>
      <c r="U2468" t="s">
        <v>17</v>
      </c>
      <c r="V2468" s="14" t="s">
        <v>17</v>
      </c>
      <c r="W2468" s="14" t="s">
        <v>17</v>
      </c>
      <c r="X2468" s="29">
        <v>0.40978500000000001</v>
      </c>
      <c r="Y2468" s="14">
        <v>79</v>
      </c>
      <c r="Z2468" s="14" t="s">
        <v>17</v>
      </c>
      <c r="AA2468" s="14" t="s">
        <v>17</v>
      </c>
      <c r="AB2468" s="14" t="s">
        <v>17</v>
      </c>
      <c r="AC2468" s="14" t="s">
        <v>17</v>
      </c>
      <c r="AD2468" s="14" t="s">
        <v>17</v>
      </c>
      <c r="AE2468" s="143" t="s">
        <v>17</v>
      </c>
    </row>
    <row r="2469" spans="1:31">
      <c r="A2469" t="s">
        <v>109</v>
      </c>
      <c r="B2469" s="129" t="s">
        <v>166</v>
      </c>
      <c r="C2469" s="217">
        <v>41933</v>
      </c>
      <c r="D2469" s="217">
        <v>42177</v>
      </c>
      <c r="E2469" s="178">
        <v>2015</v>
      </c>
      <c r="F2469" s="178">
        <v>4</v>
      </c>
      <c r="G2469" s="178">
        <v>14</v>
      </c>
      <c r="H2469">
        <v>56.00161600861675</v>
      </c>
      <c r="I2469" s="319">
        <v>2.056</v>
      </c>
      <c r="J2469" t="s">
        <v>17</v>
      </c>
      <c r="K2469" t="s">
        <v>17</v>
      </c>
      <c r="L2469" t="s">
        <v>17</v>
      </c>
      <c r="M2469" t="s">
        <v>17</v>
      </c>
      <c r="N2469" t="s">
        <v>17</v>
      </c>
      <c r="O2469" t="s">
        <v>17</v>
      </c>
      <c r="P2469" t="s">
        <v>17</v>
      </c>
      <c r="Q2469" t="s">
        <v>17</v>
      </c>
      <c r="R2469" t="s">
        <v>17</v>
      </c>
      <c r="S2469" t="s">
        <v>17</v>
      </c>
      <c r="T2469" t="s">
        <v>17</v>
      </c>
      <c r="U2469" t="s">
        <v>17</v>
      </c>
      <c r="V2469" s="14" t="s">
        <v>17</v>
      </c>
      <c r="W2469" s="14" t="s">
        <v>17</v>
      </c>
      <c r="X2469" s="29">
        <v>0.44930000000000003</v>
      </c>
      <c r="Y2469" s="14">
        <v>79</v>
      </c>
      <c r="Z2469" s="14" t="s">
        <v>17</v>
      </c>
      <c r="AA2469" s="14" t="s">
        <v>17</v>
      </c>
      <c r="AB2469" s="14" t="s">
        <v>17</v>
      </c>
      <c r="AC2469" s="14" t="s">
        <v>17</v>
      </c>
      <c r="AD2469" s="14" t="s">
        <v>17</v>
      </c>
      <c r="AE2469" s="143" t="s">
        <v>17</v>
      </c>
    </row>
    <row r="2470" spans="1:31" s="289" customFormat="1">
      <c r="A2470" s="287" t="s">
        <v>109</v>
      </c>
      <c r="B2470" s="287" t="s">
        <v>166</v>
      </c>
      <c r="C2470" s="288">
        <v>42297</v>
      </c>
      <c r="D2470" s="292">
        <v>42532</v>
      </c>
      <c r="E2470" s="289">
        <v>2016</v>
      </c>
      <c r="F2470" s="289">
        <v>1</v>
      </c>
      <c r="G2470" s="289">
        <v>1</v>
      </c>
      <c r="H2470">
        <v>31.487657142857138</v>
      </c>
      <c r="I2470" s="319">
        <v>1.9337</v>
      </c>
      <c r="J2470" t="s">
        <v>17</v>
      </c>
      <c r="K2470" t="s">
        <v>17</v>
      </c>
      <c r="L2470" t="s">
        <v>17</v>
      </c>
      <c r="M2470" t="s">
        <v>17</v>
      </c>
      <c r="N2470" t="s">
        <v>17</v>
      </c>
      <c r="O2470" t="s">
        <v>17</v>
      </c>
      <c r="P2470" t="s">
        <v>17</v>
      </c>
      <c r="Q2470" t="s">
        <v>17</v>
      </c>
      <c r="R2470" t="s">
        <v>17</v>
      </c>
      <c r="S2470" t="s">
        <v>17</v>
      </c>
      <c r="T2470" t="s">
        <v>17</v>
      </c>
      <c r="U2470" t="s">
        <v>17</v>
      </c>
      <c r="V2470" s="349">
        <v>0.33657500000000001</v>
      </c>
      <c r="W2470" s="14">
        <v>75</v>
      </c>
      <c r="X2470" s="451">
        <v>0.46285500000000002</v>
      </c>
      <c r="Y2470" s="136">
        <v>100</v>
      </c>
      <c r="Z2470" s="452">
        <v>0.38959500000000002</v>
      </c>
      <c r="AA2470" s="136">
        <v>105</v>
      </c>
      <c r="AB2470" s="452">
        <v>0.52462000000000009</v>
      </c>
      <c r="AC2470" s="136">
        <v>119</v>
      </c>
      <c r="AD2470" s="452">
        <v>0.47814499999999999</v>
      </c>
      <c r="AE2470" s="136">
        <v>126</v>
      </c>
    </row>
    <row r="2471" spans="1:31" s="289" customFormat="1">
      <c r="A2471" s="289" t="s">
        <v>109</v>
      </c>
      <c r="B2471" s="287" t="s">
        <v>166</v>
      </c>
      <c r="C2471" s="288">
        <v>42297</v>
      </c>
      <c r="D2471" s="292">
        <v>42532</v>
      </c>
      <c r="E2471" s="289">
        <v>2016</v>
      </c>
      <c r="F2471" s="289">
        <v>1</v>
      </c>
      <c r="G2471" s="289">
        <v>2</v>
      </c>
      <c r="H2471">
        <v>11.346342857142858</v>
      </c>
      <c r="I2471" s="319">
        <v>1.9053</v>
      </c>
      <c r="J2471" t="s">
        <v>17</v>
      </c>
      <c r="K2471" t="s">
        <v>17</v>
      </c>
      <c r="L2471" t="s">
        <v>17</v>
      </c>
      <c r="M2471" t="s">
        <v>17</v>
      </c>
      <c r="N2471" t="s">
        <v>17</v>
      </c>
      <c r="O2471" t="s">
        <v>17</v>
      </c>
      <c r="P2471" t="s">
        <v>17</v>
      </c>
      <c r="Q2471" t="s">
        <v>17</v>
      </c>
      <c r="R2471" t="s">
        <v>17</v>
      </c>
      <c r="S2471" t="s">
        <v>17</v>
      </c>
      <c r="T2471" t="s">
        <v>17</v>
      </c>
      <c r="U2471" t="s">
        <v>17</v>
      </c>
      <c r="V2471" s="350">
        <v>0.22189999999999999</v>
      </c>
      <c r="W2471" s="14">
        <v>75</v>
      </c>
      <c r="X2471" s="451">
        <v>0.26217499999999999</v>
      </c>
      <c r="Y2471" s="136">
        <v>100</v>
      </c>
      <c r="Z2471" s="453">
        <v>0.231625</v>
      </c>
      <c r="AA2471" s="136">
        <v>105</v>
      </c>
      <c r="AB2471" s="453">
        <v>0.39744499999999999</v>
      </c>
      <c r="AC2471" s="136">
        <v>119</v>
      </c>
      <c r="AD2471" s="453">
        <v>0.21678</v>
      </c>
      <c r="AE2471" s="136">
        <v>126</v>
      </c>
    </row>
    <row r="2472" spans="1:31" s="289" customFormat="1">
      <c r="A2472" s="287" t="s">
        <v>109</v>
      </c>
      <c r="B2472" s="287" t="s">
        <v>166</v>
      </c>
      <c r="C2472" s="288">
        <v>42297</v>
      </c>
      <c r="D2472" s="292">
        <v>42532</v>
      </c>
      <c r="E2472" s="289">
        <v>2016</v>
      </c>
      <c r="F2472" s="289">
        <v>1</v>
      </c>
      <c r="G2472" s="289">
        <v>3</v>
      </c>
      <c r="H2472">
        <v>48.289371428571428</v>
      </c>
      <c r="I2472" s="319">
        <v>1.8872</v>
      </c>
      <c r="J2472" t="s">
        <v>17</v>
      </c>
      <c r="K2472" t="s">
        <v>17</v>
      </c>
      <c r="L2472" t="s">
        <v>17</v>
      </c>
      <c r="M2472" t="s">
        <v>17</v>
      </c>
      <c r="N2472" t="s">
        <v>17</v>
      </c>
      <c r="O2472" t="s">
        <v>17</v>
      </c>
      <c r="P2472" t="s">
        <v>17</v>
      </c>
      <c r="Q2472" t="s">
        <v>17</v>
      </c>
      <c r="R2472" t="s">
        <v>17</v>
      </c>
      <c r="S2472" t="s">
        <v>17</v>
      </c>
      <c r="T2472" t="s">
        <v>17</v>
      </c>
      <c r="U2472" t="s">
        <v>17</v>
      </c>
      <c r="V2472" s="350">
        <v>0.39427000000000001</v>
      </c>
      <c r="W2472" s="14">
        <v>75</v>
      </c>
      <c r="X2472" s="451">
        <v>0.540995</v>
      </c>
      <c r="Y2472" s="136">
        <v>100</v>
      </c>
      <c r="Z2472" s="453">
        <v>0.50911000000000006</v>
      </c>
      <c r="AA2472" s="136">
        <v>105</v>
      </c>
      <c r="AB2472" s="453">
        <v>0.35392999999999997</v>
      </c>
      <c r="AC2472" s="136">
        <v>119</v>
      </c>
      <c r="AD2472" s="453">
        <v>0.36065000000000003</v>
      </c>
      <c r="AE2472" s="136">
        <v>126</v>
      </c>
    </row>
    <row r="2473" spans="1:31" s="289" customFormat="1">
      <c r="A2473" s="287" t="s">
        <v>109</v>
      </c>
      <c r="B2473" s="287" t="s">
        <v>166</v>
      </c>
      <c r="C2473" s="288">
        <v>42297</v>
      </c>
      <c r="D2473" s="292">
        <v>42532</v>
      </c>
      <c r="E2473" s="289">
        <v>2016</v>
      </c>
      <c r="F2473" s="289">
        <v>1</v>
      </c>
      <c r="G2473" s="289">
        <v>4</v>
      </c>
      <c r="H2473">
        <v>41.900571428571425</v>
      </c>
      <c r="I2473" s="319">
        <v>1.7101999999999999</v>
      </c>
      <c r="J2473" t="s">
        <v>17</v>
      </c>
      <c r="K2473" t="s">
        <v>17</v>
      </c>
      <c r="L2473" t="s">
        <v>17</v>
      </c>
      <c r="M2473" t="s">
        <v>17</v>
      </c>
      <c r="N2473" t="s">
        <v>17</v>
      </c>
      <c r="O2473" t="s">
        <v>17</v>
      </c>
      <c r="P2473" t="s">
        <v>17</v>
      </c>
      <c r="Q2473" t="s">
        <v>17</v>
      </c>
      <c r="R2473" t="s">
        <v>17</v>
      </c>
      <c r="S2473" t="s">
        <v>17</v>
      </c>
      <c r="T2473" t="s">
        <v>17</v>
      </c>
      <c r="U2473" t="s">
        <v>17</v>
      </c>
      <c r="V2473" s="350">
        <v>0.38005500000000003</v>
      </c>
      <c r="W2473" s="14">
        <v>75</v>
      </c>
      <c r="X2473" s="451">
        <v>0.51697666666666675</v>
      </c>
      <c r="Y2473" s="136">
        <v>100</v>
      </c>
      <c r="Z2473" s="453">
        <v>0.50462000000000007</v>
      </c>
      <c r="AA2473" s="136">
        <v>105</v>
      </c>
      <c r="AB2473" s="453">
        <v>0.36668666666666666</v>
      </c>
      <c r="AC2473" s="136">
        <v>119</v>
      </c>
      <c r="AD2473" s="453">
        <v>0.37588500000000002</v>
      </c>
      <c r="AE2473" s="136">
        <v>126</v>
      </c>
    </row>
    <row r="2474" spans="1:31" s="289" customFormat="1">
      <c r="A2474" s="289" t="s">
        <v>109</v>
      </c>
      <c r="B2474" s="287" t="s">
        <v>166</v>
      </c>
      <c r="C2474" s="288">
        <v>42297</v>
      </c>
      <c r="D2474" s="292">
        <v>42532</v>
      </c>
      <c r="E2474" s="289">
        <v>2016</v>
      </c>
      <c r="F2474" s="289">
        <v>1</v>
      </c>
      <c r="G2474" s="289">
        <v>5</v>
      </c>
      <c r="H2474">
        <v>68.84554285714286</v>
      </c>
      <c r="I2474" s="319">
        <v>1.7819</v>
      </c>
      <c r="J2474" t="s">
        <v>17</v>
      </c>
      <c r="K2474" t="s">
        <v>17</v>
      </c>
      <c r="L2474" t="s">
        <v>17</v>
      </c>
      <c r="M2474" t="s">
        <v>17</v>
      </c>
      <c r="N2474" t="s">
        <v>17</v>
      </c>
      <c r="O2474" t="s">
        <v>17</v>
      </c>
      <c r="P2474" t="s">
        <v>17</v>
      </c>
      <c r="Q2474" t="s">
        <v>17</v>
      </c>
      <c r="R2474" t="s">
        <v>17</v>
      </c>
      <c r="S2474" t="s">
        <v>17</v>
      </c>
      <c r="T2474" t="s">
        <v>17</v>
      </c>
      <c r="U2474" t="s">
        <v>17</v>
      </c>
      <c r="V2474" s="350">
        <v>0.403335</v>
      </c>
      <c r="W2474" s="14">
        <v>75</v>
      </c>
      <c r="X2474" s="451">
        <v>0.67834499999999998</v>
      </c>
      <c r="Y2474" s="136">
        <v>100</v>
      </c>
      <c r="Z2474" s="453">
        <v>0.65267500000000001</v>
      </c>
      <c r="AA2474" s="136">
        <v>105</v>
      </c>
      <c r="AB2474" s="453">
        <v>0.63278499999999993</v>
      </c>
      <c r="AC2474" s="136">
        <v>119</v>
      </c>
      <c r="AD2474" s="453">
        <v>0.57611499999999993</v>
      </c>
      <c r="AE2474" s="136">
        <v>126</v>
      </c>
    </row>
    <row r="2475" spans="1:31" s="289" customFormat="1">
      <c r="A2475" s="287" t="s">
        <v>109</v>
      </c>
      <c r="B2475" s="287" t="s">
        <v>166</v>
      </c>
      <c r="C2475" s="288">
        <v>42297</v>
      </c>
      <c r="D2475" s="292">
        <v>42532</v>
      </c>
      <c r="E2475" s="289">
        <v>2016</v>
      </c>
      <c r="F2475" s="289">
        <v>1</v>
      </c>
      <c r="G2475" s="289">
        <v>6</v>
      </c>
      <c r="H2475">
        <v>68.22325714285715</v>
      </c>
      <c r="I2475" s="319">
        <v>2.109</v>
      </c>
      <c r="J2475" t="s">
        <v>17</v>
      </c>
      <c r="K2475" t="s">
        <v>17</v>
      </c>
      <c r="L2475" t="s">
        <v>17</v>
      </c>
      <c r="M2475" t="s">
        <v>17</v>
      </c>
      <c r="N2475" t="s">
        <v>17</v>
      </c>
      <c r="O2475" t="s">
        <v>17</v>
      </c>
      <c r="P2475" t="s">
        <v>17</v>
      </c>
      <c r="Q2475" t="s">
        <v>17</v>
      </c>
      <c r="R2475" t="s">
        <v>17</v>
      </c>
      <c r="S2475" t="s">
        <v>17</v>
      </c>
      <c r="T2475" t="s">
        <v>17</v>
      </c>
      <c r="U2475" t="s">
        <v>17</v>
      </c>
      <c r="V2475" s="350">
        <v>0.38500500000000004</v>
      </c>
      <c r="W2475" s="14">
        <v>75</v>
      </c>
      <c r="X2475" s="451">
        <v>0.68274999999999997</v>
      </c>
      <c r="Y2475" s="136">
        <v>100</v>
      </c>
      <c r="Z2475" s="453">
        <v>0.69674000000000003</v>
      </c>
      <c r="AA2475" s="136">
        <v>105</v>
      </c>
      <c r="AB2475" s="453">
        <v>0.59006000000000003</v>
      </c>
      <c r="AC2475" s="136">
        <v>119</v>
      </c>
      <c r="AD2475" s="453">
        <v>0.62358000000000002</v>
      </c>
      <c r="AE2475" s="136">
        <v>126</v>
      </c>
    </row>
    <row r="2476" spans="1:31" s="289" customFormat="1">
      <c r="A2476" s="287" t="s">
        <v>109</v>
      </c>
      <c r="B2476" s="287" t="s">
        <v>166</v>
      </c>
      <c r="C2476" s="288">
        <v>42297</v>
      </c>
      <c r="D2476" s="292">
        <v>42532</v>
      </c>
      <c r="E2476" s="289">
        <v>2016</v>
      </c>
      <c r="F2476" s="289">
        <v>1</v>
      </c>
      <c r="G2476" s="289">
        <v>7</v>
      </c>
      <c r="H2476">
        <v>78.11760000000001</v>
      </c>
      <c r="I2476" s="319">
        <v>2.2547999999999999</v>
      </c>
      <c r="J2476" t="s">
        <v>17</v>
      </c>
      <c r="K2476" t="s">
        <v>17</v>
      </c>
      <c r="L2476" t="s">
        <v>17</v>
      </c>
      <c r="M2476" t="s">
        <v>17</v>
      </c>
      <c r="N2476" t="s">
        <v>17</v>
      </c>
      <c r="O2476" t="s">
        <v>17</v>
      </c>
      <c r="P2476" t="s">
        <v>17</v>
      </c>
      <c r="Q2476" t="s">
        <v>17</v>
      </c>
      <c r="R2476" t="s">
        <v>17</v>
      </c>
      <c r="S2476" t="s">
        <v>17</v>
      </c>
      <c r="T2476" t="s">
        <v>17</v>
      </c>
      <c r="U2476" t="s">
        <v>17</v>
      </c>
      <c r="V2476" s="350">
        <v>0.40368000000000004</v>
      </c>
      <c r="W2476" s="14">
        <v>75</v>
      </c>
      <c r="X2476" s="451">
        <v>0.720275</v>
      </c>
      <c r="Y2476" s="136">
        <v>100</v>
      </c>
      <c r="Z2476" s="453">
        <v>0.73103000000000007</v>
      </c>
      <c r="AA2476" s="136">
        <v>105</v>
      </c>
      <c r="AB2476" s="453">
        <v>0.65476000000000001</v>
      </c>
      <c r="AC2476" s="136">
        <v>119</v>
      </c>
      <c r="AD2476" s="453">
        <v>0.62274999999999991</v>
      </c>
      <c r="AE2476" s="136">
        <v>126</v>
      </c>
    </row>
    <row r="2477" spans="1:31" s="289" customFormat="1">
      <c r="A2477" s="289" t="s">
        <v>109</v>
      </c>
      <c r="B2477" s="287" t="s">
        <v>166</v>
      </c>
      <c r="C2477" s="288">
        <v>42297</v>
      </c>
      <c r="D2477" s="292">
        <v>42532</v>
      </c>
      <c r="E2477" s="289">
        <v>2016</v>
      </c>
      <c r="F2477" s="289">
        <v>1</v>
      </c>
      <c r="G2477" s="289">
        <v>8</v>
      </c>
      <c r="H2477">
        <v>38.892857142857146</v>
      </c>
      <c r="I2477" s="319">
        <v>2.2553999999999998</v>
      </c>
      <c r="J2477" t="s">
        <v>17</v>
      </c>
      <c r="K2477" t="s">
        <v>17</v>
      </c>
      <c r="L2477" t="s">
        <v>17</v>
      </c>
      <c r="M2477" t="s">
        <v>17</v>
      </c>
      <c r="N2477" t="s">
        <v>17</v>
      </c>
      <c r="O2477" t="s">
        <v>17</v>
      </c>
      <c r="P2477" t="s">
        <v>17</v>
      </c>
      <c r="Q2477" t="s">
        <v>17</v>
      </c>
      <c r="R2477" t="s">
        <v>17</v>
      </c>
      <c r="S2477" t="s">
        <v>17</v>
      </c>
      <c r="T2477" t="s">
        <v>17</v>
      </c>
      <c r="U2477" t="s">
        <v>17</v>
      </c>
      <c r="V2477" s="350">
        <v>0.31042499999999995</v>
      </c>
      <c r="W2477" s="14">
        <v>75</v>
      </c>
      <c r="X2477" s="451">
        <v>0.43506499999999998</v>
      </c>
      <c r="Y2477" s="136">
        <v>100</v>
      </c>
      <c r="Z2477" s="453">
        <v>0.43907499999999999</v>
      </c>
      <c r="AA2477" s="136">
        <v>105</v>
      </c>
      <c r="AB2477" s="453">
        <v>0.30351</v>
      </c>
      <c r="AC2477" s="136">
        <v>119</v>
      </c>
      <c r="AD2477" s="453">
        <v>0.43963000000000002</v>
      </c>
      <c r="AE2477" s="136">
        <v>126</v>
      </c>
    </row>
    <row r="2478" spans="1:31" s="289" customFormat="1">
      <c r="A2478" s="287" t="s">
        <v>109</v>
      </c>
      <c r="B2478" s="287" t="s">
        <v>166</v>
      </c>
      <c r="C2478" s="288">
        <v>42297</v>
      </c>
      <c r="D2478" s="292">
        <v>42532</v>
      </c>
      <c r="E2478" s="289">
        <v>2016</v>
      </c>
      <c r="F2478" s="289">
        <v>1</v>
      </c>
      <c r="G2478" s="289">
        <v>9</v>
      </c>
      <c r="H2478">
        <v>64.053942857142857</v>
      </c>
      <c r="I2478" s="319">
        <v>1.919</v>
      </c>
      <c r="J2478" t="s">
        <v>17</v>
      </c>
      <c r="K2478" t="s">
        <v>17</v>
      </c>
      <c r="L2478" t="s">
        <v>17</v>
      </c>
      <c r="M2478" t="s">
        <v>17</v>
      </c>
      <c r="N2478" t="s">
        <v>17</v>
      </c>
      <c r="O2478" t="s">
        <v>17</v>
      </c>
      <c r="P2478" t="s">
        <v>17</v>
      </c>
      <c r="Q2478" t="s">
        <v>17</v>
      </c>
      <c r="R2478" t="s">
        <v>17</v>
      </c>
      <c r="S2478" t="s">
        <v>17</v>
      </c>
      <c r="T2478" t="s">
        <v>17</v>
      </c>
      <c r="U2478" t="s">
        <v>17</v>
      </c>
      <c r="V2478" s="350">
        <v>0.353655</v>
      </c>
      <c r="W2478" s="14">
        <v>75</v>
      </c>
      <c r="X2478" s="451">
        <v>0.62151500000000004</v>
      </c>
      <c r="Y2478" s="136">
        <v>100</v>
      </c>
      <c r="Z2478" s="453">
        <v>0.61290500000000003</v>
      </c>
      <c r="AA2478" s="136">
        <v>105</v>
      </c>
      <c r="AB2478" s="453">
        <v>0.63795000000000002</v>
      </c>
      <c r="AC2478" s="136">
        <v>119</v>
      </c>
      <c r="AD2478" s="453">
        <v>0.57173999999999991</v>
      </c>
      <c r="AE2478" s="136">
        <v>126</v>
      </c>
    </row>
    <row r="2479" spans="1:31" s="289" customFormat="1">
      <c r="A2479" s="287" t="s">
        <v>109</v>
      </c>
      <c r="B2479" s="287" t="s">
        <v>166</v>
      </c>
      <c r="C2479" s="288">
        <v>42297</v>
      </c>
      <c r="D2479" s="292">
        <v>42532</v>
      </c>
      <c r="E2479" s="289">
        <v>2016</v>
      </c>
      <c r="F2479" s="289">
        <v>1</v>
      </c>
      <c r="G2479" s="289">
        <v>10</v>
      </c>
      <c r="H2479">
        <v>62.601942857142866</v>
      </c>
      <c r="I2479" s="319">
        <v>1.9339999999999999</v>
      </c>
      <c r="J2479" t="s">
        <v>17</v>
      </c>
      <c r="K2479" t="s">
        <v>17</v>
      </c>
      <c r="L2479" t="s">
        <v>17</v>
      </c>
      <c r="M2479" t="s">
        <v>17</v>
      </c>
      <c r="N2479" t="s">
        <v>17</v>
      </c>
      <c r="O2479" t="s">
        <v>17</v>
      </c>
      <c r="P2479" t="s">
        <v>17</v>
      </c>
      <c r="Q2479" t="s">
        <v>17</v>
      </c>
      <c r="R2479" t="s">
        <v>17</v>
      </c>
      <c r="S2479" t="s">
        <v>17</v>
      </c>
      <c r="T2479" t="s">
        <v>17</v>
      </c>
      <c r="U2479" t="s">
        <v>17</v>
      </c>
      <c r="V2479" s="350">
        <v>0.39419999999999999</v>
      </c>
      <c r="W2479" s="14">
        <v>75</v>
      </c>
      <c r="X2479" s="451">
        <v>0.68139499999999997</v>
      </c>
      <c r="Y2479" s="136">
        <v>100</v>
      </c>
      <c r="Z2479" s="453">
        <v>0.64053000000000004</v>
      </c>
      <c r="AA2479" s="136">
        <v>105</v>
      </c>
      <c r="AB2479" s="453">
        <v>0.63768000000000002</v>
      </c>
      <c r="AC2479" s="136">
        <v>119</v>
      </c>
      <c r="AD2479" s="453">
        <v>0.583125</v>
      </c>
      <c r="AE2479" s="136">
        <v>126</v>
      </c>
    </row>
    <row r="2480" spans="1:31" s="289" customFormat="1">
      <c r="A2480" s="289" t="s">
        <v>109</v>
      </c>
      <c r="B2480" s="287" t="s">
        <v>166</v>
      </c>
      <c r="C2480" s="288">
        <v>42297</v>
      </c>
      <c r="D2480" s="292">
        <v>42532</v>
      </c>
      <c r="E2480" s="289">
        <v>2016</v>
      </c>
      <c r="F2480" s="289">
        <v>1</v>
      </c>
      <c r="G2480" s="289">
        <v>11</v>
      </c>
      <c r="H2480">
        <v>77.557542857142863</v>
      </c>
      <c r="I2480" s="319">
        <v>1.8604000000000001</v>
      </c>
      <c r="J2480" t="s">
        <v>17</v>
      </c>
      <c r="K2480" t="s">
        <v>17</v>
      </c>
      <c r="L2480" t="s">
        <v>17</v>
      </c>
      <c r="M2480" t="s">
        <v>17</v>
      </c>
      <c r="N2480" t="s">
        <v>17</v>
      </c>
      <c r="O2480" t="s">
        <v>17</v>
      </c>
      <c r="P2480" t="s">
        <v>17</v>
      </c>
      <c r="Q2480" t="s">
        <v>17</v>
      </c>
      <c r="R2480" t="s">
        <v>17</v>
      </c>
      <c r="S2480" t="s">
        <v>17</v>
      </c>
      <c r="T2480" t="s">
        <v>17</v>
      </c>
      <c r="U2480" t="s">
        <v>17</v>
      </c>
      <c r="V2480" s="350">
        <v>0.40385000000000004</v>
      </c>
      <c r="W2480" s="14">
        <v>75</v>
      </c>
      <c r="X2480" s="451">
        <v>0.68088499999999996</v>
      </c>
      <c r="Y2480" s="136">
        <v>100</v>
      </c>
      <c r="Z2480" s="453">
        <v>0.68083000000000005</v>
      </c>
      <c r="AA2480" s="136">
        <v>105</v>
      </c>
      <c r="AB2480" s="453">
        <v>0.69136500000000001</v>
      </c>
      <c r="AC2480" s="136">
        <v>119</v>
      </c>
      <c r="AD2480" s="453">
        <v>0.66128999999999993</v>
      </c>
      <c r="AE2480" s="136">
        <v>126</v>
      </c>
    </row>
    <row r="2481" spans="1:31" s="289" customFormat="1">
      <c r="A2481" s="287" t="s">
        <v>109</v>
      </c>
      <c r="B2481" s="287" t="s">
        <v>166</v>
      </c>
      <c r="C2481" s="288">
        <v>42297</v>
      </c>
      <c r="D2481" s="292">
        <v>42532</v>
      </c>
      <c r="E2481" s="289">
        <v>2016</v>
      </c>
      <c r="F2481" s="289">
        <v>1</v>
      </c>
      <c r="G2481" s="289">
        <v>12</v>
      </c>
      <c r="H2481">
        <v>77.121942857142841</v>
      </c>
      <c r="I2481" s="319">
        <v>2.0575999999999999</v>
      </c>
      <c r="J2481" t="s">
        <v>17</v>
      </c>
      <c r="K2481" t="s">
        <v>17</v>
      </c>
      <c r="L2481" t="s">
        <v>17</v>
      </c>
      <c r="M2481" t="s">
        <v>17</v>
      </c>
      <c r="N2481" t="s">
        <v>17</v>
      </c>
      <c r="O2481" t="s">
        <v>17</v>
      </c>
      <c r="P2481" t="s">
        <v>17</v>
      </c>
      <c r="Q2481" t="s">
        <v>17</v>
      </c>
      <c r="R2481" t="s">
        <v>17</v>
      </c>
      <c r="S2481" t="s">
        <v>17</v>
      </c>
      <c r="T2481" t="s">
        <v>17</v>
      </c>
      <c r="U2481" t="s">
        <v>17</v>
      </c>
      <c r="V2481" s="350">
        <v>0.40003</v>
      </c>
      <c r="W2481" s="14">
        <v>75</v>
      </c>
      <c r="X2481" s="451">
        <v>0.67567999999999995</v>
      </c>
      <c r="Y2481" s="136">
        <v>100</v>
      </c>
      <c r="Z2481" s="453">
        <v>0.72058500000000003</v>
      </c>
      <c r="AA2481" s="136">
        <v>105</v>
      </c>
      <c r="AB2481" s="453">
        <v>0.66398000000000001</v>
      </c>
      <c r="AC2481" s="136">
        <v>119</v>
      </c>
      <c r="AD2481" s="453">
        <v>0.68040999999999996</v>
      </c>
      <c r="AE2481" s="136">
        <v>126</v>
      </c>
    </row>
    <row r="2482" spans="1:31" s="289" customFormat="1">
      <c r="A2482" s="287" t="s">
        <v>109</v>
      </c>
      <c r="B2482" s="287" t="s">
        <v>166</v>
      </c>
      <c r="C2482" s="288">
        <v>42297</v>
      </c>
      <c r="D2482" s="292">
        <v>42532</v>
      </c>
      <c r="E2482" s="289">
        <v>2016</v>
      </c>
      <c r="F2482" s="289">
        <v>1</v>
      </c>
      <c r="G2482" s="289">
        <v>13</v>
      </c>
      <c r="H2482">
        <v>79.133999999999986</v>
      </c>
      <c r="I2482" s="319">
        <v>2.2227000000000001</v>
      </c>
      <c r="J2482" t="s">
        <v>17</v>
      </c>
      <c r="K2482" t="s">
        <v>17</v>
      </c>
      <c r="L2482" t="s">
        <v>17</v>
      </c>
      <c r="M2482" t="s">
        <v>17</v>
      </c>
      <c r="N2482" t="s">
        <v>17</v>
      </c>
      <c r="O2482" t="s">
        <v>17</v>
      </c>
      <c r="P2482" t="s">
        <v>17</v>
      </c>
      <c r="Q2482" t="s">
        <v>17</v>
      </c>
      <c r="R2482" t="s">
        <v>17</v>
      </c>
      <c r="S2482" t="s">
        <v>17</v>
      </c>
      <c r="T2482" t="s">
        <v>17</v>
      </c>
      <c r="U2482" t="s">
        <v>17</v>
      </c>
      <c r="V2482" s="350">
        <v>0.43710499999999997</v>
      </c>
      <c r="W2482" s="14">
        <v>75</v>
      </c>
      <c r="X2482" s="451">
        <v>0.73458000000000001</v>
      </c>
      <c r="Y2482" s="136">
        <v>100</v>
      </c>
      <c r="Z2482" s="453">
        <v>0.7720800000000001</v>
      </c>
      <c r="AA2482" s="136">
        <v>105</v>
      </c>
      <c r="AB2482" s="453">
        <v>0.55154500000000006</v>
      </c>
      <c r="AC2482" s="136">
        <v>119</v>
      </c>
      <c r="AD2482" s="453">
        <v>0.54500999999999999</v>
      </c>
      <c r="AE2482" s="136">
        <v>126</v>
      </c>
    </row>
    <row r="2483" spans="1:31" s="289" customFormat="1">
      <c r="A2483" s="289" t="s">
        <v>109</v>
      </c>
      <c r="B2483" s="287" t="s">
        <v>166</v>
      </c>
      <c r="C2483" s="288">
        <v>42297</v>
      </c>
      <c r="D2483" s="292">
        <v>42532</v>
      </c>
      <c r="E2483" s="289">
        <v>2016</v>
      </c>
      <c r="F2483" s="289">
        <v>1</v>
      </c>
      <c r="G2483" s="289">
        <v>14</v>
      </c>
      <c r="H2483">
        <v>63.307200000000009</v>
      </c>
      <c r="I2483" s="319">
        <v>1.8234999999999999</v>
      </c>
      <c r="J2483" t="s">
        <v>17</v>
      </c>
      <c r="K2483" t="s">
        <v>17</v>
      </c>
      <c r="L2483" t="s">
        <v>17</v>
      </c>
      <c r="M2483" t="s">
        <v>17</v>
      </c>
      <c r="N2483" t="s">
        <v>17</v>
      </c>
      <c r="O2483" t="s">
        <v>17</v>
      </c>
      <c r="P2483" t="s">
        <v>17</v>
      </c>
      <c r="Q2483" t="s">
        <v>17</v>
      </c>
      <c r="R2483" t="s">
        <v>17</v>
      </c>
      <c r="S2483" t="s">
        <v>17</v>
      </c>
      <c r="T2483" t="s">
        <v>17</v>
      </c>
      <c r="U2483" t="s">
        <v>17</v>
      </c>
      <c r="V2483" s="351">
        <v>0.38829999999999998</v>
      </c>
      <c r="W2483" s="14">
        <v>75</v>
      </c>
      <c r="X2483" s="451">
        <v>0.67168000000000005</v>
      </c>
      <c r="Y2483" s="136">
        <v>100</v>
      </c>
      <c r="Z2483" s="454">
        <v>0.650505</v>
      </c>
      <c r="AA2483" s="136">
        <v>105</v>
      </c>
      <c r="AB2483" s="454">
        <v>0.67669999999999997</v>
      </c>
      <c r="AC2483" s="136">
        <v>119</v>
      </c>
      <c r="AD2483" s="454">
        <v>0.62026999999999999</v>
      </c>
      <c r="AE2483" s="136">
        <v>126</v>
      </c>
    </row>
    <row r="2484" spans="1:31" s="289" customFormat="1">
      <c r="A2484" s="287" t="s">
        <v>109</v>
      </c>
      <c r="B2484" s="287" t="s">
        <v>166</v>
      </c>
      <c r="C2484" s="288">
        <v>42297</v>
      </c>
      <c r="D2484" s="292">
        <v>42532</v>
      </c>
      <c r="E2484" s="289">
        <v>2016</v>
      </c>
      <c r="F2484" s="289">
        <v>2</v>
      </c>
      <c r="G2484" s="289">
        <v>1</v>
      </c>
      <c r="H2484">
        <v>23.356457142857145</v>
      </c>
      <c r="I2484" s="319">
        <v>1.8087</v>
      </c>
      <c r="J2484" t="s">
        <v>17</v>
      </c>
      <c r="K2484" t="s">
        <v>17</v>
      </c>
      <c r="L2484" t="s">
        <v>17</v>
      </c>
      <c r="M2484" t="s">
        <v>17</v>
      </c>
      <c r="N2484" t="s">
        <v>17</v>
      </c>
      <c r="O2484" t="s">
        <v>17</v>
      </c>
      <c r="P2484" t="s">
        <v>17</v>
      </c>
      <c r="Q2484" t="s">
        <v>17</v>
      </c>
      <c r="R2484" t="s">
        <v>17</v>
      </c>
      <c r="S2484" t="s">
        <v>17</v>
      </c>
      <c r="T2484" t="s">
        <v>17</v>
      </c>
      <c r="U2484" t="s">
        <v>17</v>
      </c>
      <c r="V2484" s="349">
        <v>0.30500500000000003</v>
      </c>
      <c r="W2484" s="14">
        <v>75</v>
      </c>
      <c r="X2484" s="451">
        <v>0.40803</v>
      </c>
      <c r="Y2484" s="136">
        <v>100</v>
      </c>
      <c r="Z2484" s="452">
        <v>0.34140000000000004</v>
      </c>
      <c r="AA2484" s="136">
        <v>105</v>
      </c>
      <c r="AB2484" s="452">
        <v>0.46477999999999997</v>
      </c>
      <c r="AC2484" s="136">
        <v>119</v>
      </c>
      <c r="AD2484" s="452">
        <v>0.43361499999999997</v>
      </c>
      <c r="AE2484" s="136">
        <v>126</v>
      </c>
    </row>
    <row r="2485" spans="1:31" s="289" customFormat="1">
      <c r="A2485" s="287" t="s">
        <v>109</v>
      </c>
      <c r="B2485" s="287" t="s">
        <v>166</v>
      </c>
      <c r="C2485" s="288">
        <v>42297</v>
      </c>
      <c r="D2485" s="292">
        <v>42532</v>
      </c>
      <c r="E2485" s="289">
        <v>2016</v>
      </c>
      <c r="F2485" s="289">
        <v>2</v>
      </c>
      <c r="G2485" s="289">
        <v>2</v>
      </c>
      <c r="H2485">
        <v>22.983085714285718</v>
      </c>
      <c r="I2485" s="319">
        <v>1.6375999999999999</v>
      </c>
      <c r="J2485" t="s">
        <v>17</v>
      </c>
      <c r="K2485" t="s">
        <v>17</v>
      </c>
      <c r="L2485" t="s">
        <v>17</v>
      </c>
      <c r="M2485" t="s">
        <v>17</v>
      </c>
      <c r="N2485" t="s">
        <v>17</v>
      </c>
      <c r="O2485" t="s">
        <v>17</v>
      </c>
      <c r="P2485" t="s">
        <v>17</v>
      </c>
      <c r="Q2485" t="s">
        <v>17</v>
      </c>
      <c r="R2485" t="s">
        <v>17</v>
      </c>
      <c r="S2485" t="s">
        <v>17</v>
      </c>
      <c r="T2485" t="s">
        <v>17</v>
      </c>
      <c r="U2485" t="s">
        <v>17</v>
      </c>
      <c r="V2485" s="350">
        <v>0.37102500000000005</v>
      </c>
      <c r="W2485" s="14">
        <v>75</v>
      </c>
      <c r="X2485" s="451">
        <v>0.49641999999999997</v>
      </c>
      <c r="Y2485" s="136">
        <v>100</v>
      </c>
      <c r="Z2485" s="453">
        <v>0.44898000000000005</v>
      </c>
      <c r="AA2485" s="136">
        <v>105</v>
      </c>
      <c r="AB2485" s="453">
        <v>0.50051000000000001</v>
      </c>
      <c r="AC2485" s="136">
        <v>119</v>
      </c>
      <c r="AD2485" s="453">
        <v>0.49423499999999998</v>
      </c>
      <c r="AE2485" s="136">
        <v>126</v>
      </c>
    </row>
    <row r="2486" spans="1:31" s="289" customFormat="1">
      <c r="A2486" s="289" t="s">
        <v>109</v>
      </c>
      <c r="B2486" s="287" t="s">
        <v>166</v>
      </c>
      <c r="C2486" s="288">
        <v>42297</v>
      </c>
      <c r="D2486" s="292">
        <v>42532</v>
      </c>
      <c r="E2486" s="289">
        <v>2016</v>
      </c>
      <c r="F2486" s="289">
        <v>2</v>
      </c>
      <c r="G2486" s="289">
        <v>3</v>
      </c>
      <c r="H2486">
        <v>40.344857142857144</v>
      </c>
      <c r="I2486" s="319">
        <v>1.6608000000000001</v>
      </c>
      <c r="J2486" t="s">
        <v>17</v>
      </c>
      <c r="K2486" t="s">
        <v>17</v>
      </c>
      <c r="L2486" t="s">
        <v>17</v>
      </c>
      <c r="M2486" t="s">
        <v>17</v>
      </c>
      <c r="N2486" t="s">
        <v>17</v>
      </c>
      <c r="O2486" t="s">
        <v>17</v>
      </c>
      <c r="P2486" t="s">
        <v>17</v>
      </c>
      <c r="Q2486" t="s">
        <v>17</v>
      </c>
      <c r="R2486" t="s">
        <v>17</v>
      </c>
      <c r="S2486" t="s">
        <v>17</v>
      </c>
      <c r="T2486" t="s">
        <v>17</v>
      </c>
      <c r="U2486" t="s">
        <v>17</v>
      </c>
      <c r="V2486" s="350">
        <v>0.36913000000000001</v>
      </c>
      <c r="W2486" s="14">
        <v>75</v>
      </c>
      <c r="X2486" s="451">
        <v>0.461225</v>
      </c>
      <c r="Y2486" s="136">
        <v>100</v>
      </c>
      <c r="Z2486" s="453">
        <v>0.39624499999999996</v>
      </c>
      <c r="AA2486" s="136">
        <v>105</v>
      </c>
      <c r="AB2486" s="453">
        <v>0.35614000000000001</v>
      </c>
      <c r="AC2486" s="136">
        <v>119</v>
      </c>
      <c r="AD2486" s="453">
        <v>0.32205</v>
      </c>
      <c r="AE2486" s="136">
        <v>126</v>
      </c>
    </row>
    <row r="2487" spans="1:31" s="289" customFormat="1">
      <c r="A2487" s="287" t="s">
        <v>109</v>
      </c>
      <c r="B2487" s="287" t="s">
        <v>166</v>
      </c>
      <c r="C2487" s="288">
        <v>42297</v>
      </c>
      <c r="D2487" s="292">
        <v>42532</v>
      </c>
      <c r="E2487" s="289">
        <v>2016</v>
      </c>
      <c r="F2487" s="289">
        <v>2</v>
      </c>
      <c r="G2487" s="289">
        <v>4</v>
      </c>
      <c r="H2487">
        <v>35.739942857142857</v>
      </c>
      <c r="I2487" s="319">
        <v>2.3098999999999998</v>
      </c>
      <c r="J2487" t="s">
        <v>17</v>
      </c>
      <c r="K2487" t="s">
        <v>17</v>
      </c>
      <c r="L2487" t="s">
        <v>17</v>
      </c>
      <c r="M2487" t="s">
        <v>17</v>
      </c>
      <c r="N2487" t="s">
        <v>17</v>
      </c>
      <c r="O2487" t="s">
        <v>17</v>
      </c>
      <c r="P2487" t="s">
        <v>17</v>
      </c>
      <c r="Q2487" t="s">
        <v>17</v>
      </c>
      <c r="R2487" t="s">
        <v>17</v>
      </c>
      <c r="S2487" t="s">
        <v>17</v>
      </c>
      <c r="T2487" t="s">
        <v>17</v>
      </c>
      <c r="U2487" t="s">
        <v>17</v>
      </c>
      <c r="V2487" s="350">
        <v>0.44817000000000001</v>
      </c>
      <c r="W2487" s="14">
        <v>75</v>
      </c>
      <c r="X2487" s="451">
        <v>0.55297499999999999</v>
      </c>
      <c r="Y2487" s="136">
        <v>100</v>
      </c>
      <c r="Z2487" s="453">
        <v>0.52254500000000004</v>
      </c>
      <c r="AA2487" s="136">
        <v>105</v>
      </c>
      <c r="AB2487" s="453">
        <v>0.47824999999999995</v>
      </c>
      <c r="AC2487" s="136">
        <v>119</v>
      </c>
      <c r="AD2487" s="453">
        <v>0.43190000000000001</v>
      </c>
      <c r="AE2487" s="136">
        <v>126</v>
      </c>
    </row>
    <row r="2488" spans="1:31" s="289" customFormat="1">
      <c r="A2488" s="287" t="s">
        <v>109</v>
      </c>
      <c r="B2488" s="287" t="s">
        <v>166</v>
      </c>
      <c r="C2488" s="288">
        <v>42297</v>
      </c>
      <c r="D2488" s="292">
        <v>42532</v>
      </c>
      <c r="E2488" s="289">
        <v>2016</v>
      </c>
      <c r="F2488" s="289">
        <v>2</v>
      </c>
      <c r="G2488" s="289">
        <v>5</v>
      </c>
      <c r="H2488">
        <v>47.625600000000013</v>
      </c>
      <c r="I2488" s="319">
        <v>1.7785</v>
      </c>
      <c r="J2488" t="s">
        <v>17</v>
      </c>
      <c r="K2488" t="s">
        <v>17</v>
      </c>
      <c r="L2488" t="s">
        <v>17</v>
      </c>
      <c r="M2488" t="s">
        <v>17</v>
      </c>
      <c r="N2488" t="s">
        <v>17</v>
      </c>
      <c r="O2488" t="s">
        <v>17</v>
      </c>
      <c r="P2488" t="s">
        <v>17</v>
      </c>
      <c r="Q2488" t="s">
        <v>17</v>
      </c>
      <c r="R2488" t="s">
        <v>17</v>
      </c>
      <c r="S2488" t="s">
        <v>17</v>
      </c>
      <c r="T2488" t="s">
        <v>17</v>
      </c>
      <c r="U2488" t="s">
        <v>17</v>
      </c>
      <c r="V2488" s="350">
        <v>0.39046000000000003</v>
      </c>
      <c r="W2488" s="14">
        <v>75</v>
      </c>
      <c r="X2488" s="451">
        <v>0.64802999999999999</v>
      </c>
      <c r="Y2488" s="136">
        <v>100</v>
      </c>
      <c r="Z2488" s="453">
        <v>0.66525499999999993</v>
      </c>
      <c r="AA2488" s="136">
        <v>105</v>
      </c>
      <c r="AB2488" s="453">
        <v>0.65637499999999993</v>
      </c>
      <c r="AC2488" s="136">
        <v>119</v>
      </c>
      <c r="AD2488" s="453">
        <v>0.60786499999999999</v>
      </c>
      <c r="AE2488" s="136">
        <v>126</v>
      </c>
    </row>
    <row r="2489" spans="1:31" s="289" customFormat="1">
      <c r="A2489" s="289" t="s">
        <v>109</v>
      </c>
      <c r="B2489" s="287" t="s">
        <v>166</v>
      </c>
      <c r="C2489" s="288">
        <v>42297</v>
      </c>
      <c r="D2489" s="292">
        <v>42532</v>
      </c>
      <c r="E2489" s="289">
        <v>2016</v>
      </c>
      <c r="F2489" s="289">
        <v>2</v>
      </c>
      <c r="G2489" s="289">
        <v>6</v>
      </c>
      <c r="H2489">
        <v>81.146057142857131</v>
      </c>
      <c r="I2489" s="319">
        <v>2.1972</v>
      </c>
      <c r="J2489" t="s">
        <v>17</v>
      </c>
      <c r="K2489" t="s">
        <v>17</v>
      </c>
      <c r="L2489" t="s">
        <v>17</v>
      </c>
      <c r="M2489" t="s">
        <v>17</v>
      </c>
      <c r="N2489" t="s">
        <v>17</v>
      </c>
      <c r="O2489" t="s">
        <v>17</v>
      </c>
      <c r="P2489" t="s">
        <v>17</v>
      </c>
      <c r="Q2489" t="s">
        <v>17</v>
      </c>
      <c r="R2489" t="s">
        <v>17</v>
      </c>
      <c r="S2489" t="s">
        <v>17</v>
      </c>
      <c r="T2489" t="s">
        <v>17</v>
      </c>
      <c r="U2489" t="s">
        <v>17</v>
      </c>
      <c r="V2489" s="350">
        <v>0.40304499999999999</v>
      </c>
      <c r="W2489" s="14">
        <v>75</v>
      </c>
      <c r="X2489" s="451">
        <v>0.72516500000000006</v>
      </c>
      <c r="Y2489" s="136">
        <v>100</v>
      </c>
      <c r="Z2489" s="453">
        <v>0.71236999999999995</v>
      </c>
      <c r="AA2489" s="136">
        <v>105</v>
      </c>
      <c r="AB2489" s="453">
        <v>0.66264499999999993</v>
      </c>
      <c r="AC2489" s="136">
        <v>119</v>
      </c>
      <c r="AD2489" s="453">
        <v>0.68310500000000007</v>
      </c>
      <c r="AE2489" s="136">
        <v>126</v>
      </c>
    </row>
    <row r="2490" spans="1:31" s="289" customFormat="1">
      <c r="A2490" s="287" t="s">
        <v>109</v>
      </c>
      <c r="B2490" s="287" t="s">
        <v>166</v>
      </c>
      <c r="C2490" s="288">
        <v>42297</v>
      </c>
      <c r="D2490" s="292">
        <v>42532</v>
      </c>
      <c r="E2490" s="289">
        <v>2016</v>
      </c>
      <c r="F2490" s="289">
        <v>2</v>
      </c>
      <c r="G2490" s="289">
        <v>7</v>
      </c>
      <c r="H2490">
        <v>80.586000000000013</v>
      </c>
      <c r="I2490" s="319">
        <v>2.3527</v>
      </c>
      <c r="J2490" t="s">
        <v>17</v>
      </c>
      <c r="K2490" t="s">
        <v>17</v>
      </c>
      <c r="L2490" t="s">
        <v>17</v>
      </c>
      <c r="M2490" t="s">
        <v>17</v>
      </c>
      <c r="N2490" t="s">
        <v>17</v>
      </c>
      <c r="O2490" t="s">
        <v>17</v>
      </c>
      <c r="P2490" t="s">
        <v>17</v>
      </c>
      <c r="Q2490" t="s">
        <v>17</v>
      </c>
      <c r="R2490" t="s">
        <v>17</v>
      </c>
      <c r="S2490" t="s">
        <v>17</v>
      </c>
      <c r="T2490" t="s">
        <v>17</v>
      </c>
      <c r="U2490" t="s">
        <v>17</v>
      </c>
      <c r="V2490" s="350">
        <v>0.39885500000000002</v>
      </c>
      <c r="W2490" s="14">
        <v>75</v>
      </c>
      <c r="X2490" s="451">
        <v>0.68171500000000007</v>
      </c>
      <c r="Y2490" s="136">
        <v>100</v>
      </c>
      <c r="Z2490" s="453">
        <v>0.77885000000000004</v>
      </c>
      <c r="AA2490" s="136">
        <v>105</v>
      </c>
      <c r="AB2490" s="453">
        <v>0.72663499999999992</v>
      </c>
      <c r="AC2490" s="136">
        <v>119</v>
      </c>
      <c r="AD2490" s="453">
        <v>0.69364499999999996</v>
      </c>
      <c r="AE2490" s="136">
        <v>126</v>
      </c>
    </row>
    <row r="2491" spans="1:31" s="289" customFormat="1">
      <c r="A2491" s="287" t="s">
        <v>109</v>
      </c>
      <c r="B2491" s="287" t="s">
        <v>166</v>
      </c>
      <c r="C2491" s="288">
        <v>42297</v>
      </c>
      <c r="D2491" s="292">
        <v>42532</v>
      </c>
      <c r="E2491" s="289">
        <v>2016</v>
      </c>
      <c r="F2491" s="289">
        <v>2</v>
      </c>
      <c r="G2491" s="289">
        <v>8</v>
      </c>
      <c r="H2491">
        <v>48.828685714285712</v>
      </c>
      <c r="I2491" s="319">
        <v>2.3906000000000001</v>
      </c>
      <c r="J2491" t="s">
        <v>17</v>
      </c>
      <c r="K2491" t="s">
        <v>17</v>
      </c>
      <c r="L2491" t="s">
        <v>17</v>
      </c>
      <c r="M2491" t="s">
        <v>17</v>
      </c>
      <c r="N2491" t="s">
        <v>17</v>
      </c>
      <c r="O2491" t="s">
        <v>17</v>
      </c>
      <c r="P2491" t="s">
        <v>17</v>
      </c>
      <c r="Q2491" t="s">
        <v>17</v>
      </c>
      <c r="R2491" t="s">
        <v>17</v>
      </c>
      <c r="S2491" t="s">
        <v>17</v>
      </c>
      <c r="T2491" t="s">
        <v>17</v>
      </c>
      <c r="U2491" t="s">
        <v>17</v>
      </c>
      <c r="V2491" s="350">
        <v>0.33063500000000001</v>
      </c>
      <c r="W2491" s="14">
        <v>75</v>
      </c>
      <c r="X2491" s="451">
        <v>0.56759999999999999</v>
      </c>
      <c r="Y2491" s="136">
        <v>100</v>
      </c>
      <c r="Z2491" s="453">
        <v>0.50506499999999999</v>
      </c>
      <c r="AA2491" s="136">
        <v>105</v>
      </c>
      <c r="AB2491" s="453">
        <v>0.46492500000000003</v>
      </c>
      <c r="AC2491" s="136">
        <v>119</v>
      </c>
      <c r="AD2491" s="453">
        <v>0.42984</v>
      </c>
      <c r="AE2491" s="136">
        <v>126</v>
      </c>
    </row>
    <row r="2492" spans="1:31" s="289" customFormat="1">
      <c r="A2492" s="289" t="s">
        <v>109</v>
      </c>
      <c r="B2492" s="287" t="s">
        <v>166</v>
      </c>
      <c r="C2492" s="288">
        <v>42297</v>
      </c>
      <c r="D2492" s="292">
        <v>42532</v>
      </c>
      <c r="E2492" s="289">
        <v>2016</v>
      </c>
      <c r="F2492" s="289">
        <v>2</v>
      </c>
      <c r="G2492" s="289">
        <v>9</v>
      </c>
      <c r="H2492">
        <v>76.914514285714276</v>
      </c>
      <c r="I2492" s="319">
        <v>2.0156999999999998</v>
      </c>
      <c r="J2492" t="s">
        <v>17</v>
      </c>
      <c r="K2492" t="s">
        <v>17</v>
      </c>
      <c r="L2492" t="s">
        <v>17</v>
      </c>
      <c r="M2492" t="s">
        <v>17</v>
      </c>
      <c r="N2492" t="s">
        <v>17</v>
      </c>
      <c r="O2492" t="s">
        <v>17</v>
      </c>
      <c r="P2492" t="s">
        <v>17</v>
      </c>
      <c r="Q2492" t="s">
        <v>17</v>
      </c>
      <c r="R2492" t="s">
        <v>17</v>
      </c>
      <c r="S2492" t="s">
        <v>17</v>
      </c>
      <c r="T2492" t="s">
        <v>17</v>
      </c>
      <c r="U2492" t="s">
        <v>17</v>
      </c>
      <c r="V2492" s="350">
        <v>0.38308500000000001</v>
      </c>
      <c r="W2492" s="14">
        <v>75</v>
      </c>
      <c r="X2492" s="451">
        <v>0.70363500000000001</v>
      </c>
      <c r="Y2492" s="136">
        <v>100</v>
      </c>
      <c r="Z2492" s="453">
        <v>0.71233499999999994</v>
      </c>
      <c r="AA2492" s="136">
        <v>105</v>
      </c>
      <c r="AB2492" s="453">
        <v>0.63979000000000008</v>
      </c>
      <c r="AC2492" s="136">
        <v>119</v>
      </c>
      <c r="AD2492" s="453">
        <v>0.64644000000000001</v>
      </c>
      <c r="AE2492" s="136">
        <v>126</v>
      </c>
    </row>
    <row r="2493" spans="1:31" s="289" customFormat="1">
      <c r="A2493" s="287" t="s">
        <v>109</v>
      </c>
      <c r="B2493" s="287" t="s">
        <v>166</v>
      </c>
      <c r="C2493" s="288">
        <v>42297</v>
      </c>
      <c r="D2493" s="292">
        <v>42532</v>
      </c>
      <c r="E2493" s="289">
        <v>2016</v>
      </c>
      <c r="F2493" s="289">
        <v>2</v>
      </c>
      <c r="G2493" s="289">
        <v>10</v>
      </c>
      <c r="H2493">
        <v>76.458171428571418</v>
      </c>
      <c r="I2493" s="319">
        <v>1.9308000000000001</v>
      </c>
      <c r="J2493" t="s">
        <v>17</v>
      </c>
      <c r="K2493" t="s">
        <v>17</v>
      </c>
      <c r="L2493" t="s">
        <v>17</v>
      </c>
      <c r="M2493" t="s">
        <v>17</v>
      </c>
      <c r="N2493" t="s">
        <v>17</v>
      </c>
      <c r="O2493" t="s">
        <v>17</v>
      </c>
      <c r="P2493" t="s">
        <v>17</v>
      </c>
      <c r="Q2493" t="s">
        <v>17</v>
      </c>
      <c r="R2493" t="s">
        <v>17</v>
      </c>
      <c r="S2493" t="s">
        <v>17</v>
      </c>
      <c r="T2493" t="s">
        <v>17</v>
      </c>
      <c r="U2493" t="s">
        <v>17</v>
      </c>
      <c r="V2493" s="350">
        <v>0.39724500000000001</v>
      </c>
      <c r="W2493" s="14">
        <v>75</v>
      </c>
      <c r="X2493" s="451">
        <v>0.69161499999999998</v>
      </c>
      <c r="Y2493" s="136">
        <v>100</v>
      </c>
      <c r="Z2493" s="453">
        <v>0.70263500000000001</v>
      </c>
      <c r="AA2493" s="136">
        <v>105</v>
      </c>
      <c r="AB2493" s="453">
        <v>0.57686999999999999</v>
      </c>
      <c r="AC2493" s="136">
        <v>119</v>
      </c>
      <c r="AD2493" s="453">
        <v>0.53978000000000004</v>
      </c>
      <c r="AE2493" s="136">
        <v>126</v>
      </c>
    </row>
    <row r="2494" spans="1:31" s="289" customFormat="1">
      <c r="A2494" s="287" t="s">
        <v>109</v>
      </c>
      <c r="B2494" s="287" t="s">
        <v>166</v>
      </c>
      <c r="C2494" s="288">
        <v>42297</v>
      </c>
      <c r="D2494" s="292">
        <v>42532</v>
      </c>
      <c r="E2494" s="289">
        <v>2016</v>
      </c>
      <c r="F2494" s="289">
        <v>2</v>
      </c>
      <c r="G2494" s="289">
        <v>11</v>
      </c>
      <c r="H2494">
        <v>72.994114285714289</v>
      </c>
      <c r="I2494" s="319">
        <v>2.6259999999999999</v>
      </c>
      <c r="J2494" t="s">
        <v>17</v>
      </c>
      <c r="K2494" t="s">
        <v>17</v>
      </c>
      <c r="L2494" t="s">
        <v>17</v>
      </c>
      <c r="M2494" t="s">
        <v>17</v>
      </c>
      <c r="N2494" t="s">
        <v>17</v>
      </c>
      <c r="O2494" t="s">
        <v>17</v>
      </c>
      <c r="P2494" t="s">
        <v>17</v>
      </c>
      <c r="Q2494" t="s">
        <v>17</v>
      </c>
      <c r="R2494" t="s">
        <v>17</v>
      </c>
      <c r="S2494" t="s">
        <v>17</v>
      </c>
      <c r="T2494" t="s">
        <v>17</v>
      </c>
      <c r="U2494" t="s">
        <v>17</v>
      </c>
      <c r="V2494" s="350">
        <v>0.42166500000000001</v>
      </c>
      <c r="W2494" s="14">
        <v>75</v>
      </c>
      <c r="X2494" s="451">
        <v>0.67933500000000002</v>
      </c>
      <c r="Y2494" s="136">
        <v>100</v>
      </c>
      <c r="Z2494" s="453">
        <v>0.65267000000000008</v>
      </c>
      <c r="AA2494" s="136">
        <v>105</v>
      </c>
      <c r="AB2494" s="453">
        <v>0.65704499999999999</v>
      </c>
      <c r="AC2494" s="136">
        <v>119</v>
      </c>
      <c r="AD2494" s="453">
        <v>0.67785499999999999</v>
      </c>
      <c r="AE2494" s="136">
        <v>126</v>
      </c>
    </row>
    <row r="2495" spans="1:31" s="289" customFormat="1">
      <c r="A2495" s="289" t="s">
        <v>109</v>
      </c>
      <c r="B2495" s="287" t="s">
        <v>166</v>
      </c>
      <c r="C2495" s="288">
        <v>42297</v>
      </c>
      <c r="D2495" s="292">
        <v>42532</v>
      </c>
      <c r="E2495" s="289">
        <v>2016</v>
      </c>
      <c r="F2495" s="289">
        <v>2</v>
      </c>
      <c r="G2495" s="289">
        <v>12</v>
      </c>
      <c r="H2495">
        <v>77.308628571428585</v>
      </c>
      <c r="I2495" s="319">
        <v>2.0379</v>
      </c>
      <c r="J2495" t="s">
        <v>17</v>
      </c>
      <c r="K2495" t="s">
        <v>17</v>
      </c>
      <c r="L2495" t="s">
        <v>17</v>
      </c>
      <c r="M2495" t="s">
        <v>17</v>
      </c>
      <c r="N2495" t="s">
        <v>17</v>
      </c>
      <c r="O2495" t="s">
        <v>17</v>
      </c>
      <c r="P2495" t="s">
        <v>17</v>
      </c>
      <c r="Q2495" t="s">
        <v>17</v>
      </c>
      <c r="R2495" t="s">
        <v>17</v>
      </c>
      <c r="S2495" t="s">
        <v>17</v>
      </c>
      <c r="T2495" t="s">
        <v>17</v>
      </c>
      <c r="U2495" t="s">
        <v>17</v>
      </c>
      <c r="V2495" s="350">
        <v>0.39430500000000002</v>
      </c>
      <c r="W2495" s="14">
        <v>75</v>
      </c>
      <c r="X2495" s="451">
        <v>0.73882500000000007</v>
      </c>
      <c r="Y2495" s="136">
        <v>100</v>
      </c>
      <c r="Z2495" s="453">
        <v>0.71154499999999998</v>
      </c>
      <c r="AA2495" s="136">
        <v>105</v>
      </c>
      <c r="AB2495" s="453">
        <v>0.67571999999999999</v>
      </c>
      <c r="AC2495" s="136">
        <v>119</v>
      </c>
      <c r="AD2495" s="453">
        <v>0.70484999999999998</v>
      </c>
      <c r="AE2495" s="136">
        <v>126</v>
      </c>
    </row>
    <row r="2496" spans="1:31" s="289" customFormat="1">
      <c r="A2496" s="287" t="s">
        <v>109</v>
      </c>
      <c r="B2496" s="287" t="s">
        <v>166</v>
      </c>
      <c r="C2496" s="288">
        <v>42297</v>
      </c>
      <c r="D2496" s="292">
        <v>42532</v>
      </c>
      <c r="E2496" s="289">
        <v>2016</v>
      </c>
      <c r="F2496" s="289">
        <v>2</v>
      </c>
      <c r="G2496" s="289">
        <v>13</v>
      </c>
      <c r="H2496">
        <v>82.743257142857146</v>
      </c>
      <c r="I2496" s="319">
        <v>2.1924000000000001</v>
      </c>
      <c r="J2496" t="s">
        <v>17</v>
      </c>
      <c r="K2496" t="s">
        <v>17</v>
      </c>
      <c r="L2496" t="s">
        <v>17</v>
      </c>
      <c r="M2496" t="s">
        <v>17</v>
      </c>
      <c r="N2496" t="s">
        <v>17</v>
      </c>
      <c r="O2496" t="s">
        <v>17</v>
      </c>
      <c r="P2496" t="s">
        <v>17</v>
      </c>
      <c r="Q2496" t="s">
        <v>17</v>
      </c>
      <c r="R2496" t="s">
        <v>17</v>
      </c>
      <c r="S2496" t="s">
        <v>17</v>
      </c>
      <c r="T2496" t="s">
        <v>17</v>
      </c>
      <c r="U2496" t="s">
        <v>17</v>
      </c>
      <c r="V2496" s="350">
        <v>0.47075499999999998</v>
      </c>
      <c r="W2496" s="14">
        <v>75</v>
      </c>
      <c r="X2496" s="451">
        <v>0.72567999999999999</v>
      </c>
      <c r="Y2496" s="136">
        <v>100</v>
      </c>
      <c r="Z2496" s="453">
        <v>0.77703999999999995</v>
      </c>
      <c r="AA2496" s="136">
        <v>105</v>
      </c>
      <c r="AB2496" s="453">
        <v>0.73075000000000001</v>
      </c>
      <c r="AC2496" s="136">
        <v>119</v>
      </c>
      <c r="AD2496" s="453">
        <v>0.70933000000000002</v>
      </c>
      <c r="AE2496" s="136">
        <v>126</v>
      </c>
    </row>
    <row r="2497" spans="1:31" s="289" customFormat="1">
      <c r="A2497" s="287" t="s">
        <v>109</v>
      </c>
      <c r="B2497" s="287" t="s">
        <v>166</v>
      </c>
      <c r="C2497" s="288">
        <v>42297</v>
      </c>
      <c r="D2497" s="292">
        <v>42532</v>
      </c>
      <c r="E2497" s="289">
        <v>2016</v>
      </c>
      <c r="F2497" s="289">
        <v>2</v>
      </c>
      <c r="G2497" s="289">
        <v>14</v>
      </c>
      <c r="H2497">
        <v>81.851314285714281</v>
      </c>
      <c r="I2497" s="319">
        <v>1.9148000000000001</v>
      </c>
      <c r="J2497" t="s">
        <v>17</v>
      </c>
      <c r="K2497" t="s">
        <v>17</v>
      </c>
      <c r="L2497" t="s">
        <v>17</v>
      </c>
      <c r="M2497" t="s">
        <v>17</v>
      </c>
      <c r="N2497" t="s">
        <v>17</v>
      </c>
      <c r="O2497" t="s">
        <v>17</v>
      </c>
      <c r="P2497" t="s">
        <v>17</v>
      </c>
      <c r="Q2497" t="s">
        <v>17</v>
      </c>
      <c r="R2497" t="s">
        <v>17</v>
      </c>
      <c r="S2497" t="s">
        <v>17</v>
      </c>
      <c r="T2497" t="s">
        <v>17</v>
      </c>
      <c r="U2497" t="s">
        <v>17</v>
      </c>
      <c r="V2497" s="351">
        <v>0.37462000000000001</v>
      </c>
      <c r="W2497" s="14">
        <v>75</v>
      </c>
      <c r="X2497" s="451">
        <v>0.66761500000000007</v>
      </c>
      <c r="Y2497" s="136">
        <v>100</v>
      </c>
      <c r="Z2497" s="454">
        <v>0.66202500000000009</v>
      </c>
      <c r="AA2497" s="136">
        <v>105</v>
      </c>
      <c r="AB2497" s="454">
        <v>0.64356499999999994</v>
      </c>
      <c r="AC2497" s="136">
        <v>119</v>
      </c>
      <c r="AD2497" s="454">
        <v>0.61416000000000004</v>
      </c>
      <c r="AE2497" s="136">
        <v>126</v>
      </c>
    </row>
    <row r="2498" spans="1:31" s="289" customFormat="1">
      <c r="A2498" s="289" t="s">
        <v>109</v>
      </c>
      <c r="B2498" s="287" t="s">
        <v>166</v>
      </c>
      <c r="C2498" s="288">
        <v>42297</v>
      </c>
      <c r="D2498" s="292">
        <v>42532</v>
      </c>
      <c r="E2498" s="289">
        <v>2016</v>
      </c>
      <c r="F2498" s="289">
        <v>3</v>
      </c>
      <c r="G2498" s="289">
        <v>1</v>
      </c>
      <c r="H2498">
        <v>33.416742857142857</v>
      </c>
      <c r="I2498" s="319">
        <v>1.6950000000000001</v>
      </c>
      <c r="J2498" t="s">
        <v>17</v>
      </c>
      <c r="K2498" t="s">
        <v>17</v>
      </c>
      <c r="L2498" t="s">
        <v>17</v>
      </c>
      <c r="M2498" t="s">
        <v>17</v>
      </c>
      <c r="N2498" t="s">
        <v>17</v>
      </c>
      <c r="O2498" t="s">
        <v>17</v>
      </c>
      <c r="P2498" t="s">
        <v>17</v>
      </c>
      <c r="Q2498" t="s">
        <v>17</v>
      </c>
      <c r="R2498" t="s">
        <v>17</v>
      </c>
      <c r="S2498" t="s">
        <v>17</v>
      </c>
      <c r="T2498" t="s">
        <v>17</v>
      </c>
      <c r="U2498" t="s">
        <v>17</v>
      </c>
      <c r="V2498" s="349">
        <v>0.363205</v>
      </c>
      <c r="W2498" s="14">
        <v>75</v>
      </c>
      <c r="X2498" s="451">
        <v>0.476655</v>
      </c>
      <c r="Y2498" s="136">
        <v>100</v>
      </c>
      <c r="Z2498" s="452">
        <v>0.41672500000000001</v>
      </c>
      <c r="AA2498" s="136">
        <v>105</v>
      </c>
      <c r="AB2498" s="452">
        <v>0.45015499999999997</v>
      </c>
      <c r="AC2498" s="136">
        <v>119</v>
      </c>
      <c r="AD2498" s="452">
        <v>0.40318500000000002</v>
      </c>
      <c r="AE2498" s="136">
        <v>126</v>
      </c>
    </row>
    <row r="2499" spans="1:31" s="289" customFormat="1">
      <c r="A2499" s="287" t="s">
        <v>109</v>
      </c>
      <c r="B2499" s="287" t="s">
        <v>166</v>
      </c>
      <c r="C2499" s="288">
        <v>42297</v>
      </c>
      <c r="D2499" s="292">
        <v>42532</v>
      </c>
      <c r="E2499" s="289">
        <v>2016</v>
      </c>
      <c r="F2499" s="289">
        <v>3</v>
      </c>
      <c r="G2499" s="289">
        <v>2</v>
      </c>
      <c r="H2499">
        <v>39.992228571428576</v>
      </c>
      <c r="I2499" s="319">
        <v>1.6868000000000001</v>
      </c>
      <c r="J2499" t="s">
        <v>17</v>
      </c>
      <c r="K2499" t="s">
        <v>17</v>
      </c>
      <c r="L2499" t="s">
        <v>17</v>
      </c>
      <c r="M2499" t="s">
        <v>17</v>
      </c>
      <c r="N2499" t="s">
        <v>17</v>
      </c>
      <c r="O2499" t="s">
        <v>17</v>
      </c>
      <c r="P2499" t="s">
        <v>17</v>
      </c>
      <c r="Q2499" t="s">
        <v>17</v>
      </c>
      <c r="R2499" t="s">
        <v>17</v>
      </c>
      <c r="S2499" t="s">
        <v>17</v>
      </c>
      <c r="T2499" t="s">
        <v>17</v>
      </c>
      <c r="U2499" t="s">
        <v>17</v>
      </c>
      <c r="V2499" s="350">
        <v>0.39748499999999998</v>
      </c>
      <c r="W2499" s="14">
        <v>75</v>
      </c>
      <c r="X2499" s="451">
        <v>0.50729000000000002</v>
      </c>
      <c r="Y2499" s="136">
        <v>100</v>
      </c>
      <c r="Z2499" s="453">
        <v>0.44743500000000003</v>
      </c>
      <c r="AA2499" s="136">
        <v>105</v>
      </c>
      <c r="AB2499" s="453">
        <v>0.53403</v>
      </c>
      <c r="AC2499" s="136">
        <v>119</v>
      </c>
      <c r="AD2499" s="453">
        <v>0.46752500000000002</v>
      </c>
      <c r="AE2499" s="136">
        <v>126</v>
      </c>
    </row>
    <row r="2500" spans="1:31" s="289" customFormat="1">
      <c r="A2500" s="287" t="s">
        <v>109</v>
      </c>
      <c r="B2500" s="287" t="s">
        <v>166</v>
      </c>
      <c r="C2500" s="288">
        <v>42297</v>
      </c>
      <c r="D2500" s="292">
        <v>42532</v>
      </c>
      <c r="E2500" s="289">
        <v>2016</v>
      </c>
      <c r="F2500" s="289">
        <v>3</v>
      </c>
      <c r="G2500" s="289">
        <v>3</v>
      </c>
      <c r="H2500">
        <v>57.436971428571432</v>
      </c>
      <c r="I2500" s="319">
        <v>1.7444</v>
      </c>
      <c r="J2500" t="s">
        <v>17</v>
      </c>
      <c r="K2500" t="s">
        <v>17</v>
      </c>
      <c r="L2500" t="s">
        <v>17</v>
      </c>
      <c r="M2500" t="s">
        <v>17</v>
      </c>
      <c r="N2500" t="s">
        <v>17</v>
      </c>
      <c r="O2500" t="s">
        <v>17</v>
      </c>
      <c r="P2500" t="s">
        <v>17</v>
      </c>
      <c r="Q2500" t="s">
        <v>17</v>
      </c>
      <c r="R2500" t="s">
        <v>17</v>
      </c>
      <c r="S2500" t="s">
        <v>17</v>
      </c>
      <c r="T2500" t="s">
        <v>17</v>
      </c>
      <c r="U2500" t="s">
        <v>17</v>
      </c>
      <c r="V2500" s="350">
        <v>0.40986999999999996</v>
      </c>
      <c r="W2500" s="14">
        <v>75</v>
      </c>
      <c r="X2500" s="451">
        <v>0.55543999999999993</v>
      </c>
      <c r="Y2500" s="136">
        <v>100</v>
      </c>
      <c r="Z2500" s="453">
        <v>0.53105000000000002</v>
      </c>
      <c r="AA2500" s="136">
        <v>105</v>
      </c>
      <c r="AB2500" s="453">
        <v>0.65461499999999995</v>
      </c>
      <c r="AC2500" s="136">
        <v>119</v>
      </c>
      <c r="AD2500" s="453">
        <v>0.60590499999999992</v>
      </c>
      <c r="AE2500" s="136">
        <v>126</v>
      </c>
    </row>
    <row r="2501" spans="1:31" s="289" customFormat="1">
      <c r="A2501" s="289" t="s">
        <v>109</v>
      </c>
      <c r="B2501" s="287" t="s">
        <v>166</v>
      </c>
      <c r="C2501" s="288">
        <v>42297</v>
      </c>
      <c r="D2501" s="292">
        <v>42532</v>
      </c>
      <c r="E2501" s="289">
        <v>2016</v>
      </c>
      <c r="F2501" s="289">
        <v>3</v>
      </c>
      <c r="G2501" s="289">
        <v>4</v>
      </c>
      <c r="H2501">
        <v>64.80068571428572</v>
      </c>
      <c r="I2501" s="319">
        <v>1.7726</v>
      </c>
      <c r="J2501" t="s">
        <v>17</v>
      </c>
      <c r="K2501" t="s">
        <v>17</v>
      </c>
      <c r="L2501" t="s">
        <v>17</v>
      </c>
      <c r="M2501" t="s">
        <v>17</v>
      </c>
      <c r="N2501" t="s">
        <v>17</v>
      </c>
      <c r="O2501" t="s">
        <v>17</v>
      </c>
      <c r="P2501" t="s">
        <v>17</v>
      </c>
      <c r="Q2501" t="s">
        <v>17</v>
      </c>
      <c r="R2501" t="s">
        <v>17</v>
      </c>
      <c r="S2501" t="s">
        <v>17</v>
      </c>
      <c r="T2501" t="s">
        <v>17</v>
      </c>
      <c r="U2501" t="s">
        <v>17</v>
      </c>
      <c r="V2501" s="350">
        <v>0.38331000000000004</v>
      </c>
      <c r="W2501" s="14">
        <v>75</v>
      </c>
      <c r="X2501" s="451">
        <v>0.65759499999999993</v>
      </c>
      <c r="Y2501" s="136">
        <v>100</v>
      </c>
      <c r="Z2501" s="453">
        <v>0.64707999999999999</v>
      </c>
      <c r="AA2501" s="136">
        <v>105</v>
      </c>
      <c r="AB2501" s="453">
        <v>0.68212499999999998</v>
      </c>
      <c r="AC2501" s="136">
        <v>119</v>
      </c>
      <c r="AD2501" s="453">
        <v>0.65735499999999991</v>
      </c>
      <c r="AE2501" s="136">
        <v>126</v>
      </c>
    </row>
    <row r="2502" spans="1:31" s="289" customFormat="1">
      <c r="A2502" s="287" t="s">
        <v>109</v>
      </c>
      <c r="B2502" s="287" t="s">
        <v>166</v>
      </c>
      <c r="C2502" s="288">
        <v>42297</v>
      </c>
      <c r="D2502" s="292">
        <v>42532</v>
      </c>
      <c r="E2502" s="289">
        <v>2016</v>
      </c>
      <c r="F2502" s="289">
        <v>3</v>
      </c>
      <c r="G2502" s="289">
        <v>5</v>
      </c>
      <c r="H2502">
        <v>70.712400000000017</v>
      </c>
      <c r="I2502" s="319">
        <v>1.8373999999999999</v>
      </c>
      <c r="J2502" t="s">
        <v>17</v>
      </c>
      <c r="K2502" t="s">
        <v>17</v>
      </c>
      <c r="L2502" t="s">
        <v>17</v>
      </c>
      <c r="M2502" t="s">
        <v>17</v>
      </c>
      <c r="N2502" t="s">
        <v>17</v>
      </c>
      <c r="O2502" t="s">
        <v>17</v>
      </c>
      <c r="P2502" t="s">
        <v>17</v>
      </c>
      <c r="Q2502" t="s">
        <v>17</v>
      </c>
      <c r="R2502" t="s">
        <v>17</v>
      </c>
      <c r="S2502" t="s">
        <v>17</v>
      </c>
      <c r="T2502" t="s">
        <v>17</v>
      </c>
      <c r="U2502" t="s">
        <v>17</v>
      </c>
      <c r="V2502" s="350">
        <v>0.39981</v>
      </c>
      <c r="W2502" s="14">
        <v>75</v>
      </c>
      <c r="X2502" s="451">
        <v>0.74144999999999994</v>
      </c>
      <c r="Y2502" s="136">
        <v>100</v>
      </c>
      <c r="Z2502" s="453">
        <v>0.72914000000000001</v>
      </c>
      <c r="AA2502" s="136">
        <v>105</v>
      </c>
      <c r="AB2502" s="453">
        <v>0.68728</v>
      </c>
      <c r="AC2502" s="136">
        <v>119</v>
      </c>
      <c r="AD2502" s="453">
        <v>0.66407499999999997</v>
      </c>
      <c r="AE2502" s="136">
        <v>126</v>
      </c>
    </row>
    <row r="2503" spans="1:31" s="289" customFormat="1">
      <c r="A2503" s="287" t="s">
        <v>109</v>
      </c>
      <c r="B2503" s="287" t="s">
        <v>166</v>
      </c>
      <c r="C2503" s="288">
        <v>42297</v>
      </c>
      <c r="D2503" s="292">
        <v>42532</v>
      </c>
      <c r="E2503" s="289">
        <v>2016</v>
      </c>
      <c r="F2503" s="289">
        <v>3</v>
      </c>
      <c r="G2503" s="289">
        <v>6</v>
      </c>
      <c r="H2503">
        <v>74.072742857142856</v>
      </c>
      <c r="I2503" s="319">
        <v>2.129</v>
      </c>
      <c r="J2503" t="s">
        <v>17</v>
      </c>
      <c r="K2503" t="s">
        <v>17</v>
      </c>
      <c r="L2503" t="s">
        <v>17</v>
      </c>
      <c r="M2503" t="s">
        <v>17</v>
      </c>
      <c r="N2503" t="s">
        <v>17</v>
      </c>
      <c r="O2503" t="s">
        <v>17</v>
      </c>
      <c r="P2503" t="s">
        <v>17</v>
      </c>
      <c r="Q2503" t="s">
        <v>17</v>
      </c>
      <c r="R2503" t="s">
        <v>17</v>
      </c>
      <c r="S2503" t="s">
        <v>17</v>
      </c>
      <c r="T2503" t="s">
        <v>17</v>
      </c>
      <c r="U2503" t="s">
        <v>17</v>
      </c>
      <c r="V2503" s="350">
        <v>0.42585499999999998</v>
      </c>
      <c r="W2503" s="14">
        <v>75</v>
      </c>
      <c r="X2503" s="451">
        <v>0.70843999999999996</v>
      </c>
      <c r="Y2503" s="136">
        <v>100</v>
      </c>
      <c r="Z2503" s="453">
        <v>0.71736500000000003</v>
      </c>
      <c r="AA2503" s="136">
        <v>105</v>
      </c>
      <c r="AB2503" s="453">
        <v>0.72742499999999999</v>
      </c>
      <c r="AC2503" s="136">
        <v>119</v>
      </c>
      <c r="AD2503" s="453">
        <v>0.69051499999999999</v>
      </c>
      <c r="AE2503" s="136">
        <v>126</v>
      </c>
    </row>
    <row r="2504" spans="1:31" s="289" customFormat="1">
      <c r="A2504" s="289" t="s">
        <v>109</v>
      </c>
      <c r="B2504" s="287" t="s">
        <v>166</v>
      </c>
      <c r="C2504" s="288">
        <v>42297</v>
      </c>
      <c r="D2504" s="292">
        <v>42532</v>
      </c>
      <c r="E2504" s="289">
        <v>2016</v>
      </c>
      <c r="F2504" s="289">
        <v>3</v>
      </c>
      <c r="G2504" s="289">
        <v>7</v>
      </c>
      <c r="H2504">
        <v>79.175485714285728</v>
      </c>
      <c r="I2504" s="319">
        <v>2.286</v>
      </c>
      <c r="J2504" t="s">
        <v>17</v>
      </c>
      <c r="K2504" t="s">
        <v>17</v>
      </c>
      <c r="L2504" t="s">
        <v>17</v>
      </c>
      <c r="M2504" t="s">
        <v>17</v>
      </c>
      <c r="N2504" t="s">
        <v>17</v>
      </c>
      <c r="O2504" t="s">
        <v>17</v>
      </c>
      <c r="P2504" t="s">
        <v>17</v>
      </c>
      <c r="Q2504" t="s">
        <v>17</v>
      </c>
      <c r="R2504" t="s">
        <v>17</v>
      </c>
      <c r="S2504" t="s">
        <v>17</v>
      </c>
      <c r="T2504" t="s">
        <v>17</v>
      </c>
      <c r="U2504" t="s">
        <v>17</v>
      </c>
      <c r="V2504" s="350">
        <v>0.41538999999999998</v>
      </c>
      <c r="W2504" s="14">
        <v>75</v>
      </c>
      <c r="X2504" s="451">
        <v>0.72553000000000001</v>
      </c>
      <c r="Y2504" s="136">
        <v>100</v>
      </c>
      <c r="Z2504" s="453">
        <v>0.75215999999999994</v>
      </c>
      <c r="AA2504" s="136">
        <v>105</v>
      </c>
      <c r="AB2504" s="453">
        <v>0.54679999999999995</v>
      </c>
      <c r="AC2504" s="136">
        <v>119</v>
      </c>
      <c r="AD2504" s="453">
        <v>0.50819499999999995</v>
      </c>
      <c r="AE2504" s="136">
        <v>126</v>
      </c>
    </row>
    <row r="2505" spans="1:31" s="289" customFormat="1">
      <c r="A2505" s="287" t="s">
        <v>109</v>
      </c>
      <c r="B2505" s="287" t="s">
        <v>166</v>
      </c>
      <c r="C2505" s="288">
        <v>42297</v>
      </c>
      <c r="D2505" s="292">
        <v>42532</v>
      </c>
      <c r="E2505" s="289">
        <v>2016</v>
      </c>
      <c r="F2505" s="289">
        <v>3</v>
      </c>
      <c r="G2505" s="289">
        <v>8</v>
      </c>
      <c r="H2505">
        <v>65.941542857142849</v>
      </c>
      <c r="I2505" s="319">
        <v>2.2816999999999998</v>
      </c>
      <c r="J2505" t="s">
        <v>17</v>
      </c>
      <c r="K2505" t="s">
        <v>17</v>
      </c>
      <c r="L2505" t="s">
        <v>17</v>
      </c>
      <c r="M2505" t="s">
        <v>17</v>
      </c>
      <c r="N2505" t="s">
        <v>17</v>
      </c>
      <c r="O2505" t="s">
        <v>17</v>
      </c>
      <c r="P2505" t="s">
        <v>17</v>
      </c>
      <c r="Q2505" t="s">
        <v>17</v>
      </c>
      <c r="R2505" t="s">
        <v>17</v>
      </c>
      <c r="S2505" t="s">
        <v>17</v>
      </c>
      <c r="T2505" t="s">
        <v>17</v>
      </c>
      <c r="U2505" t="s">
        <v>17</v>
      </c>
      <c r="V2505" s="350">
        <v>0.34193000000000001</v>
      </c>
      <c r="W2505" s="14">
        <v>75</v>
      </c>
      <c r="X2505" s="451">
        <v>0.57041000000000008</v>
      </c>
      <c r="Y2505" s="136">
        <v>100</v>
      </c>
      <c r="Z2505" s="453">
        <v>0.55665999999999993</v>
      </c>
      <c r="AA2505" s="136">
        <v>105</v>
      </c>
      <c r="AB2505" s="453">
        <v>0.59213000000000005</v>
      </c>
      <c r="AC2505" s="136">
        <v>119</v>
      </c>
      <c r="AD2505" s="453">
        <v>0.56455</v>
      </c>
      <c r="AE2505" s="136">
        <v>126</v>
      </c>
    </row>
    <row r="2506" spans="1:31" s="289" customFormat="1">
      <c r="A2506" s="287" t="s">
        <v>109</v>
      </c>
      <c r="B2506" s="287" t="s">
        <v>166</v>
      </c>
      <c r="C2506" s="288">
        <v>42297</v>
      </c>
      <c r="D2506" s="292">
        <v>42532</v>
      </c>
      <c r="E2506" s="289">
        <v>2016</v>
      </c>
      <c r="F2506" s="289">
        <v>3</v>
      </c>
      <c r="G2506" s="289">
        <v>9</v>
      </c>
      <c r="H2506">
        <v>73.201542857142854</v>
      </c>
      <c r="I2506" s="319">
        <v>1.9077</v>
      </c>
      <c r="J2506" t="s">
        <v>17</v>
      </c>
      <c r="K2506" t="s">
        <v>17</v>
      </c>
      <c r="L2506" t="s">
        <v>17</v>
      </c>
      <c r="M2506" t="s">
        <v>17</v>
      </c>
      <c r="N2506" t="s">
        <v>17</v>
      </c>
      <c r="O2506" t="s">
        <v>17</v>
      </c>
      <c r="P2506" t="s">
        <v>17</v>
      </c>
      <c r="Q2506" t="s">
        <v>17</v>
      </c>
      <c r="R2506" t="s">
        <v>17</v>
      </c>
      <c r="S2506" t="s">
        <v>17</v>
      </c>
      <c r="T2506" t="s">
        <v>17</v>
      </c>
      <c r="U2506" t="s">
        <v>17</v>
      </c>
      <c r="V2506" s="350">
        <v>0.38634999999999997</v>
      </c>
      <c r="W2506" s="14">
        <v>75</v>
      </c>
      <c r="X2506" s="451">
        <v>0.71721000000000001</v>
      </c>
      <c r="Y2506" s="136">
        <v>100</v>
      </c>
      <c r="Z2506" s="453">
        <v>0.69964999999999999</v>
      </c>
      <c r="AA2506" s="136">
        <v>105</v>
      </c>
      <c r="AB2506" s="453">
        <v>0.49790500000000004</v>
      </c>
      <c r="AC2506" s="136">
        <v>119</v>
      </c>
      <c r="AD2506" s="453">
        <v>0.50144</v>
      </c>
      <c r="AE2506" s="136">
        <v>126</v>
      </c>
    </row>
    <row r="2507" spans="1:31" s="289" customFormat="1">
      <c r="A2507" s="289" t="s">
        <v>109</v>
      </c>
      <c r="B2507" s="287" t="s">
        <v>166</v>
      </c>
      <c r="C2507" s="288">
        <v>42297</v>
      </c>
      <c r="D2507" s="292">
        <v>42532</v>
      </c>
      <c r="E2507" s="289">
        <v>2016</v>
      </c>
      <c r="F2507" s="289">
        <v>3</v>
      </c>
      <c r="G2507" s="289">
        <v>10</v>
      </c>
      <c r="H2507">
        <v>71.313942857142862</v>
      </c>
      <c r="I2507" s="319">
        <v>1.8552999999999999</v>
      </c>
      <c r="J2507" t="s">
        <v>17</v>
      </c>
      <c r="K2507" t="s">
        <v>17</v>
      </c>
      <c r="L2507" t="s">
        <v>17</v>
      </c>
      <c r="M2507" t="s">
        <v>17</v>
      </c>
      <c r="N2507" t="s">
        <v>17</v>
      </c>
      <c r="O2507" t="s">
        <v>17</v>
      </c>
      <c r="P2507" t="s">
        <v>17</v>
      </c>
      <c r="Q2507" t="s">
        <v>17</v>
      </c>
      <c r="R2507" t="s">
        <v>17</v>
      </c>
      <c r="S2507" t="s">
        <v>17</v>
      </c>
      <c r="T2507" t="s">
        <v>17</v>
      </c>
      <c r="U2507" t="s">
        <v>17</v>
      </c>
      <c r="V2507" s="350">
        <v>0.39737999999999996</v>
      </c>
      <c r="W2507" s="14">
        <v>75</v>
      </c>
      <c r="X2507" s="451">
        <v>0.73758499999999994</v>
      </c>
      <c r="Y2507" s="136">
        <v>100</v>
      </c>
      <c r="Z2507" s="453">
        <v>0.75073000000000001</v>
      </c>
      <c r="AA2507" s="136">
        <v>105</v>
      </c>
      <c r="AB2507" s="453">
        <v>0.63895000000000002</v>
      </c>
      <c r="AC2507" s="136">
        <v>119</v>
      </c>
      <c r="AD2507" s="453">
        <v>0.61051</v>
      </c>
      <c r="AE2507" s="136">
        <v>126</v>
      </c>
    </row>
    <row r="2508" spans="1:31" s="289" customFormat="1">
      <c r="A2508" s="287" t="s">
        <v>109</v>
      </c>
      <c r="B2508" s="287" t="s">
        <v>166</v>
      </c>
      <c r="C2508" s="288">
        <v>42297</v>
      </c>
      <c r="D2508" s="292">
        <v>42532</v>
      </c>
      <c r="E2508" s="289">
        <v>2016</v>
      </c>
      <c r="F2508" s="289">
        <v>3</v>
      </c>
      <c r="G2508" s="289">
        <v>11</v>
      </c>
      <c r="H2508">
        <v>78.573942857142853</v>
      </c>
      <c r="I2508" s="319">
        <v>1.8925000000000001</v>
      </c>
      <c r="J2508" t="s">
        <v>17</v>
      </c>
      <c r="K2508" t="s">
        <v>17</v>
      </c>
      <c r="L2508" t="s">
        <v>17</v>
      </c>
      <c r="M2508" t="s">
        <v>17</v>
      </c>
      <c r="N2508" t="s">
        <v>17</v>
      </c>
      <c r="O2508" t="s">
        <v>17</v>
      </c>
      <c r="P2508" t="s">
        <v>17</v>
      </c>
      <c r="Q2508" t="s">
        <v>17</v>
      </c>
      <c r="R2508" t="s">
        <v>17</v>
      </c>
      <c r="S2508" t="s">
        <v>17</v>
      </c>
      <c r="T2508" t="s">
        <v>17</v>
      </c>
      <c r="U2508" t="s">
        <v>17</v>
      </c>
      <c r="V2508" s="350">
        <v>0.41936499999999999</v>
      </c>
      <c r="W2508" s="14">
        <v>75</v>
      </c>
      <c r="X2508" s="451">
        <v>0.72921999999999998</v>
      </c>
      <c r="Y2508" s="136">
        <v>100</v>
      </c>
      <c r="Z2508" s="453">
        <v>0.75146500000000005</v>
      </c>
      <c r="AA2508" s="136">
        <v>105</v>
      </c>
      <c r="AB2508" s="453">
        <v>0.70658500000000002</v>
      </c>
      <c r="AC2508" s="136">
        <v>119</v>
      </c>
      <c r="AD2508" s="453">
        <v>0.69970500000000002</v>
      </c>
      <c r="AE2508" s="136">
        <v>126</v>
      </c>
    </row>
    <row r="2509" spans="1:31" s="289" customFormat="1">
      <c r="A2509" s="287" t="s">
        <v>109</v>
      </c>
      <c r="B2509" s="287" t="s">
        <v>166</v>
      </c>
      <c r="C2509" s="288">
        <v>42297</v>
      </c>
      <c r="D2509" s="292">
        <v>42532</v>
      </c>
      <c r="E2509" s="289">
        <v>2016</v>
      </c>
      <c r="F2509" s="289">
        <v>3</v>
      </c>
      <c r="G2509" s="289">
        <v>12</v>
      </c>
      <c r="H2509">
        <v>73.491942857142845</v>
      </c>
      <c r="I2509" s="319">
        <v>1.7529999999999999</v>
      </c>
      <c r="J2509" t="s">
        <v>17</v>
      </c>
      <c r="K2509" t="s">
        <v>17</v>
      </c>
      <c r="L2509" t="s">
        <v>17</v>
      </c>
      <c r="M2509" t="s">
        <v>17</v>
      </c>
      <c r="N2509" t="s">
        <v>17</v>
      </c>
      <c r="O2509" t="s">
        <v>17</v>
      </c>
      <c r="P2509" t="s">
        <v>17</v>
      </c>
      <c r="Q2509" t="s">
        <v>17</v>
      </c>
      <c r="R2509" t="s">
        <v>17</v>
      </c>
      <c r="S2509" t="s">
        <v>17</v>
      </c>
      <c r="T2509" t="s">
        <v>17</v>
      </c>
      <c r="U2509" t="s">
        <v>17</v>
      </c>
      <c r="V2509" s="350">
        <v>0.425205</v>
      </c>
      <c r="W2509" s="14">
        <v>75</v>
      </c>
      <c r="X2509" s="451">
        <v>0.66059000000000001</v>
      </c>
      <c r="Y2509" s="136">
        <v>100</v>
      </c>
      <c r="Z2509" s="453">
        <v>0.70521</v>
      </c>
      <c r="AA2509" s="136">
        <v>105</v>
      </c>
      <c r="AB2509" s="453">
        <v>0.61760499999999996</v>
      </c>
      <c r="AC2509" s="136">
        <v>119</v>
      </c>
      <c r="AD2509" s="453">
        <v>0.63650499999999999</v>
      </c>
      <c r="AE2509" s="136">
        <v>126</v>
      </c>
    </row>
    <row r="2510" spans="1:31" s="289" customFormat="1">
      <c r="A2510" s="289" t="s">
        <v>109</v>
      </c>
      <c r="B2510" s="287" t="s">
        <v>166</v>
      </c>
      <c r="C2510" s="288">
        <v>42297</v>
      </c>
      <c r="D2510" s="292">
        <v>42532</v>
      </c>
      <c r="E2510" s="289">
        <v>2016</v>
      </c>
      <c r="F2510" s="289">
        <v>3</v>
      </c>
      <c r="G2510" s="289">
        <v>13</v>
      </c>
      <c r="H2510">
        <v>78.262799999999999</v>
      </c>
      <c r="I2510" s="319">
        <v>2.2237</v>
      </c>
      <c r="J2510" t="s">
        <v>17</v>
      </c>
      <c r="K2510" t="s">
        <v>17</v>
      </c>
      <c r="L2510" t="s">
        <v>17</v>
      </c>
      <c r="M2510" t="s">
        <v>17</v>
      </c>
      <c r="N2510" t="s">
        <v>17</v>
      </c>
      <c r="O2510" t="s">
        <v>17</v>
      </c>
      <c r="P2510" t="s">
        <v>17</v>
      </c>
      <c r="Q2510" t="s">
        <v>17</v>
      </c>
      <c r="R2510" t="s">
        <v>17</v>
      </c>
      <c r="S2510" t="s">
        <v>17</v>
      </c>
      <c r="T2510" t="s">
        <v>17</v>
      </c>
      <c r="U2510" t="s">
        <v>17</v>
      </c>
      <c r="V2510" s="350">
        <v>0.44449499999999997</v>
      </c>
      <c r="W2510" s="14">
        <v>75</v>
      </c>
      <c r="X2510" s="451">
        <v>0.72850499999999996</v>
      </c>
      <c r="Y2510" s="136">
        <v>100</v>
      </c>
      <c r="Z2510" s="453">
        <v>0.71428000000000003</v>
      </c>
      <c r="AA2510" s="136">
        <v>105</v>
      </c>
      <c r="AB2510" s="453">
        <v>0.64915</v>
      </c>
      <c r="AC2510" s="136">
        <v>119</v>
      </c>
      <c r="AD2510" s="453">
        <v>0.61957499999999999</v>
      </c>
      <c r="AE2510" s="136">
        <v>126</v>
      </c>
    </row>
    <row r="2511" spans="1:31" s="289" customFormat="1">
      <c r="A2511" s="287" t="s">
        <v>109</v>
      </c>
      <c r="B2511" s="287" t="s">
        <v>166</v>
      </c>
      <c r="C2511" s="288">
        <v>42297</v>
      </c>
      <c r="D2511" s="292">
        <v>42532</v>
      </c>
      <c r="E2511" s="289">
        <v>2016</v>
      </c>
      <c r="F2511" s="289">
        <v>3</v>
      </c>
      <c r="G2511" s="289">
        <v>14</v>
      </c>
      <c r="H2511">
        <v>71.998457142857134</v>
      </c>
      <c r="I2511" s="319">
        <v>1.9358</v>
      </c>
      <c r="J2511" t="s">
        <v>17</v>
      </c>
      <c r="K2511" t="s">
        <v>17</v>
      </c>
      <c r="L2511" t="s">
        <v>17</v>
      </c>
      <c r="M2511" t="s">
        <v>17</v>
      </c>
      <c r="N2511" t="s">
        <v>17</v>
      </c>
      <c r="O2511" t="s">
        <v>17</v>
      </c>
      <c r="P2511" t="s">
        <v>17</v>
      </c>
      <c r="Q2511" t="s">
        <v>17</v>
      </c>
      <c r="R2511" t="s">
        <v>17</v>
      </c>
      <c r="S2511" t="s">
        <v>17</v>
      </c>
      <c r="T2511" t="s">
        <v>17</v>
      </c>
      <c r="U2511" t="s">
        <v>17</v>
      </c>
      <c r="V2511" s="351">
        <v>0.41910000000000003</v>
      </c>
      <c r="W2511" s="14">
        <v>75</v>
      </c>
      <c r="X2511" s="451">
        <v>0.67707499999999998</v>
      </c>
      <c r="Y2511" s="136">
        <v>100</v>
      </c>
      <c r="Z2511" s="454">
        <v>0.65172000000000008</v>
      </c>
      <c r="AA2511" s="136">
        <v>105</v>
      </c>
      <c r="AB2511" s="454">
        <v>0.43952999999999998</v>
      </c>
      <c r="AC2511" s="136">
        <v>119</v>
      </c>
      <c r="AD2511" s="454">
        <v>0.419265</v>
      </c>
      <c r="AE2511" s="136">
        <v>126</v>
      </c>
    </row>
    <row r="2512" spans="1:31" s="289" customFormat="1">
      <c r="A2512" s="287" t="s">
        <v>109</v>
      </c>
      <c r="B2512" s="287" t="s">
        <v>166</v>
      </c>
      <c r="C2512" s="288">
        <v>42297</v>
      </c>
      <c r="D2512" s="292">
        <v>42532</v>
      </c>
      <c r="E2512" s="289">
        <v>2016</v>
      </c>
      <c r="F2512" s="289">
        <v>4</v>
      </c>
      <c r="G2512" s="289">
        <v>1</v>
      </c>
      <c r="H2512">
        <v>33.043371428571426</v>
      </c>
      <c r="I2512" s="319">
        <v>1.8041</v>
      </c>
      <c r="J2512" t="s">
        <v>17</v>
      </c>
      <c r="K2512" t="s">
        <v>17</v>
      </c>
      <c r="L2512" t="s">
        <v>17</v>
      </c>
      <c r="M2512" t="s">
        <v>17</v>
      </c>
      <c r="N2512" t="s">
        <v>17</v>
      </c>
      <c r="O2512" t="s">
        <v>17</v>
      </c>
      <c r="P2512" t="s">
        <v>17</v>
      </c>
      <c r="Q2512" t="s">
        <v>17</v>
      </c>
      <c r="R2512" t="s">
        <v>17</v>
      </c>
      <c r="S2512" t="s">
        <v>17</v>
      </c>
      <c r="T2512" t="s">
        <v>17</v>
      </c>
      <c r="U2512" t="s">
        <v>17</v>
      </c>
      <c r="V2512" s="349">
        <v>0.37060499999999996</v>
      </c>
      <c r="W2512" s="14">
        <v>75</v>
      </c>
      <c r="X2512" s="451">
        <v>0.41561000000000003</v>
      </c>
      <c r="Y2512" s="136">
        <v>100</v>
      </c>
      <c r="Z2512" s="452">
        <v>0.36389000000000005</v>
      </c>
      <c r="AA2512" s="136">
        <v>105</v>
      </c>
      <c r="AB2512" s="452">
        <v>0.38261500000000004</v>
      </c>
      <c r="AC2512" s="136">
        <v>119</v>
      </c>
      <c r="AD2512" s="452">
        <v>0.318635</v>
      </c>
      <c r="AE2512" s="136">
        <v>126</v>
      </c>
    </row>
    <row r="2513" spans="1:31" s="289" customFormat="1">
      <c r="A2513" s="289" t="s">
        <v>109</v>
      </c>
      <c r="B2513" s="287" t="s">
        <v>166</v>
      </c>
      <c r="C2513" s="288">
        <v>42297</v>
      </c>
      <c r="D2513" s="292">
        <v>42532</v>
      </c>
      <c r="E2513" s="289">
        <v>2016</v>
      </c>
      <c r="F2513" s="289">
        <v>4</v>
      </c>
      <c r="G2513" s="289">
        <v>2</v>
      </c>
      <c r="H2513">
        <v>39.618857142857152</v>
      </c>
      <c r="I2513" s="319">
        <v>1.7369000000000001</v>
      </c>
      <c r="J2513" t="s">
        <v>17</v>
      </c>
      <c r="K2513" t="s">
        <v>17</v>
      </c>
      <c r="L2513" t="s">
        <v>17</v>
      </c>
      <c r="M2513" t="s">
        <v>17</v>
      </c>
      <c r="N2513" t="s">
        <v>17</v>
      </c>
      <c r="O2513" t="s">
        <v>17</v>
      </c>
      <c r="P2513" t="s">
        <v>17</v>
      </c>
      <c r="Q2513" t="s">
        <v>17</v>
      </c>
      <c r="R2513" t="s">
        <v>17</v>
      </c>
      <c r="S2513" t="s">
        <v>17</v>
      </c>
      <c r="T2513" t="s">
        <v>17</v>
      </c>
      <c r="U2513" t="s">
        <v>17</v>
      </c>
      <c r="V2513" s="350">
        <v>0.39093500000000003</v>
      </c>
      <c r="W2513" s="14">
        <v>75</v>
      </c>
      <c r="X2513" s="451">
        <v>0.47182999999999997</v>
      </c>
      <c r="Y2513" s="136">
        <v>100</v>
      </c>
      <c r="Z2513" s="453">
        <v>0.38939499999999999</v>
      </c>
      <c r="AA2513" s="136">
        <v>105</v>
      </c>
      <c r="AB2513" s="453">
        <v>0.37784000000000001</v>
      </c>
      <c r="AC2513" s="136">
        <v>119</v>
      </c>
      <c r="AD2513" s="453">
        <v>0.34332499999999999</v>
      </c>
      <c r="AE2513" s="136">
        <v>126</v>
      </c>
    </row>
    <row r="2514" spans="1:31" s="289" customFormat="1">
      <c r="A2514" s="287" t="s">
        <v>109</v>
      </c>
      <c r="B2514" s="287" t="s">
        <v>166</v>
      </c>
      <c r="C2514" s="288">
        <v>42297</v>
      </c>
      <c r="D2514" s="292">
        <v>42532</v>
      </c>
      <c r="E2514" s="289">
        <v>2016</v>
      </c>
      <c r="F2514" s="289">
        <v>4</v>
      </c>
      <c r="G2514" s="289">
        <v>3</v>
      </c>
      <c r="H2514">
        <v>41.921314285714296</v>
      </c>
      <c r="I2514" s="319">
        <v>1.7330000000000001</v>
      </c>
      <c r="J2514" t="s">
        <v>17</v>
      </c>
      <c r="K2514" t="s">
        <v>17</v>
      </c>
      <c r="L2514" t="s">
        <v>17</v>
      </c>
      <c r="M2514" t="s">
        <v>17</v>
      </c>
      <c r="N2514" t="s">
        <v>17</v>
      </c>
      <c r="O2514" t="s">
        <v>17</v>
      </c>
      <c r="P2514" t="s">
        <v>17</v>
      </c>
      <c r="Q2514" t="s">
        <v>17</v>
      </c>
      <c r="R2514" t="s">
        <v>17</v>
      </c>
      <c r="S2514" t="s">
        <v>17</v>
      </c>
      <c r="T2514" t="s">
        <v>17</v>
      </c>
      <c r="U2514" t="s">
        <v>17</v>
      </c>
      <c r="V2514" s="350">
        <v>0.35348000000000002</v>
      </c>
      <c r="W2514" s="14">
        <v>75</v>
      </c>
      <c r="X2514" s="451">
        <v>0.47968500000000003</v>
      </c>
      <c r="Y2514" s="136">
        <v>100</v>
      </c>
      <c r="Z2514" s="453">
        <v>0.40670499999999998</v>
      </c>
      <c r="AA2514" s="136">
        <v>105</v>
      </c>
      <c r="AB2514" s="453">
        <v>0.42948500000000001</v>
      </c>
      <c r="AC2514" s="136">
        <v>119</v>
      </c>
      <c r="AD2514" s="453">
        <v>0.38312999999999997</v>
      </c>
      <c r="AE2514" s="136">
        <v>126</v>
      </c>
    </row>
    <row r="2515" spans="1:31" s="289" customFormat="1">
      <c r="A2515" s="287" t="s">
        <v>109</v>
      </c>
      <c r="B2515" s="287" t="s">
        <v>166</v>
      </c>
      <c r="C2515" s="288">
        <v>42297</v>
      </c>
      <c r="D2515" s="292">
        <v>42532</v>
      </c>
      <c r="E2515" s="289">
        <v>2016</v>
      </c>
      <c r="F2515" s="289">
        <v>4</v>
      </c>
      <c r="G2515" s="289">
        <v>4</v>
      </c>
      <c r="H2515">
        <v>52.168285714285716</v>
      </c>
      <c r="I2515" s="319">
        <v>1.6725000000000001</v>
      </c>
      <c r="J2515" t="s">
        <v>17</v>
      </c>
      <c r="K2515" t="s">
        <v>17</v>
      </c>
      <c r="L2515" t="s">
        <v>17</v>
      </c>
      <c r="M2515" t="s">
        <v>17</v>
      </c>
      <c r="N2515" t="s">
        <v>17</v>
      </c>
      <c r="O2515" t="s">
        <v>17</v>
      </c>
      <c r="P2515" t="s">
        <v>17</v>
      </c>
      <c r="Q2515" t="s">
        <v>17</v>
      </c>
      <c r="R2515" t="s">
        <v>17</v>
      </c>
      <c r="S2515" t="s">
        <v>17</v>
      </c>
      <c r="T2515" t="s">
        <v>17</v>
      </c>
      <c r="U2515" t="s">
        <v>17</v>
      </c>
      <c r="V2515" s="350">
        <v>0.44420500000000002</v>
      </c>
      <c r="W2515" s="14">
        <v>75</v>
      </c>
      <c r="X2515" s="451">
        <v>0.63575999999999999</v>
      </c>
      <c r="Y2515" s="136">
        <v>100</v>
      </c>
      <c r="Z2515" s="453">
        <v>0.57296999999999998</v>
      </c>
      <c r="AA2515" s="136">
        <v>105</v>
      </c>
      <c r="AB2515" s="453">
        <v>0.55889</v>
      </c>
      <c r="AC2515" s="136">
        <v>119</v>
      </c>
      <c r="AD2515" s="453">
        <v>0.47959499999999999</v>
      </c>
      <c r="AE2515" s="136">
        <v>126</v>
      </c>
    </row>
    <row r="2516" spans="1:31" s="289" customFormat="1">
      <c r="A2516" s="289" t="s">
        <v>109</v>
      </c>
      <c r="B2516" s="287" t="s">
        <v>166</v>
      </c>
      <c r="C2516" s="288">
        <v>42297</v>
      </c>
      <c r="D2516" s="292">
        <v>42532</v>
      </c>
      <c r="E2516" s="289">
        <v>2016</v>
      </c>
      <c r="F2516" s="289">
        <v>4</v>
      </c>
      <c r="G2516" s="289">
        <v>5</v>
      </c>
      <c r="H2516">
        <v>72.724457142857148</v>
      </c>
      <c r="I2516" s="319">
        <v>1.8884000000000001</v>
      </c>
      <c r="J2516" t="s">
        <v>17</v>
      </c>
      <c r="K2516" t="s">
        <v>17</v>
      </c>
      <c r="L2516" t="s">
        <v>17</v>
      </c>
      <c r="M2516" t="s">
        <v>17</v>
      </c>
      <c r="N2516" t="s">
        <v>17</v>
      </c>
      <c r="O2516" t="s">
        <v>17</v>
      </c>
      <c r="P2516" t="s">
        <v>17</v>
      </c>
      <c r="Q2516" t="s">
        <v>17</v>
      </c>
      <c r="R2516" t="s">
        <v>17</v>
      </c>
      <c r="S2516" t="s">
        <v>17</v>
      </c>
      <c r="T2516" t="s">
        <v>17</v>
      </c>
      <c r="U2516" t="s">
        <v>17</v>
      </c>
      <c r="V2516" s="350">
        <v>0.42915999999999999</v>
      </c>
      <c r="W2516" s="14">
        <v>75</v>
      </c>
      <c r="X2516" s="451">
        <v>0.64330500000000002</v>
      </c>
      <c r="Y2516" s="136">
        <v>100</v>
      </c>
      <c r="Z2516" s="453">
        <v>0.66457500000000003</v>
      </c>
      <c r="AA2516" s="136">
        <v>105</v>
      </c>
      <c r="AB2516" s="453">
        <v>0.61677999999999999</v>
      </c>
      <c r="AC2516" s="136">
        <v>119</v>
      </c>
      <c r="AD2516" s="453">
        <v>0.58077000000000001</v>
      </c>
      <c r="AE2516" s="136">
        <v>126</v>
      </c>
    </row>
    <row r="2517" spans="1:31" s="289" customFormat="1">
      <c r="A2517" s="287" t="s">
        <v>109</v>
      </c>
      <c r="B2517" s="287" t="s">
        <v>166</v>
      </c>
      <c r="C2517" s="288">
        <v>42297</v>
      </c>
      <c r="D2517" s="292">
        <v>42532</v>
      </c>
      <c r="E2517" s="289">
        <v>2016</v>
      </c>
      <c r="F2517" s="289">
        <v>4</v>
      </c>
      <c r="G2517" s="289">
        <v>6</v>
      </c>
      <c r="H2517">
        <v>77.495314285714272</v>
      </c>
      <c r="I2517" s="319">
        <v>2.1577000000000002</v>
      </c>
      <c r="J2517" t="s">
        <v>17</v>
      </c>
      <c r="K2517" t="s">
        <v>17</v>
      </c>
      <c r="L2517" t="s">
        <v>17</v>
      </c>
      <c r="M2517" t="s">
        <v>17</v>
      </c>
      <c r="N2517" t="s">
        <v>17</v>
      </c>
      <c r="O2517" t="s">
        <v>17</v>
      </c>
      <c r="P2517" t="s">
        <v>17</v>
      </c>
      <c r="Q2517" t="s">
        <v>17</v>
      </c>
      <c r="R2517" t="s">
        <v>17</v>
      </c>
      <c r="S2517" t="s">
        <v>17</v>
      </c>
      <c r="T2517" t="s">
        <v>17</v>
      </c>
      <c r="U2517" t="s">
        <v>17</v>
      </c>
      <c r="V2517" s="350">
        <v>0.43619999999999998</v>
      </c>
      <c r="W2517" s="14">
        <v>75</v>
      </c>
      <c r="X2517" s="451">
        <v>0.77937500000000004</v>
      </c>
      <c r="Y2517" s="136">
        <v>100</v>
      </c>
      <c r="Z2517" s="453">
        <v>0.76463999999999999</v>
      </c>
      <c r="AA2517" s="136">
        <v>105</v>
      </c>
      <c r="AB2517" s="453">
        <v>0.72608000000000006</v>
      </c>
      <c r="AC2517" s="136">
        <v>119</v>
      </c>
      <c r="AD2517" s="453">
        <v>0.68341000000000007</v>
      </c>
      <c r="AE2517" s="136">
        <v>126</v>
      </c>
    </row>
    <row r="2518" spans="1:31" s="289" customFormat="1">
      <c r="A2518" s="287" t="s">
        <v>109</v>
      </c>
      <c r="B2518" s="287" t="s">
        <v>166</v>
      </c>
      <c r="C2518" s="288">
        <v>42297</v>
      </c>
      <c r="D2518" s="292">
        <v>42532</v>
      </c>
      <c r="E2518" s="289">
        <v>2016</v>
      </c>
      <c r="F2518" s="289">
        <v>4</v>
      </c>
      <c r="G2518" s="289">
        <v>7</v>
      </c>
      <c r="H2518">
        <v>77.41234285714286</v>
      </c>
      <c r="I2518" s="319">
        <v>2.1958000000000002</v>
      </c>
      <c r="J2518" t="s">
        <v>17</v>
      </c>
      <c r="K2518" t="s">
        <v>17</v>
      </c>
      <c r="L2518" t="s">
        <v>17</v>
      </c>
      <c r="M2518" t="s">
        <v>17</v>
      </c>
      <c r="N2518" t="s">
        <v>17</v>
      </c>
      <c r="O2518" t="s">
        <v>17</v>
      </c>
      <c r="P2518" t="s">
        <v>17</v>
      </c>
      <c r="Q2518" t="s">
        <v>17</v>
      </c>
      <c r="R2518" t="s">
        <v>17</v>
      </c>
      <c r="S2518" t="s">
        <v>17</v>
      </c>
      <c r="T2518" t="s">
        <v>17</v>
      </c>
      <c r="U2518" t="s">
        <v>17</v>
      </c>
      <c r="V2518" s="350">
        <v>0.45228999999999997</v>
      </c>
      <c r="W2518" s="14">
        <v>75</v>
      </c>
      <c r="X2518" s="451">
        <v>0.76850499999999999</v>
      </c>
      <c r="Y2518" s="136">
        <v>100</v>
      </c>
      <c r="Z2518" s="453">
        <v>0.78541000000000005</v>
      </c>
      <c r="AA2518" s="136">
        <v>105</v>
      </c>
      <c r="AB2518" s="453">
        <v>0.7283599999999999</v>
      </c>
      <c r="AC2518" s="136">
        <v>119</v>
      </c>
      <c r="AD2518" s="453">
        <v>0.71399499999999994</v>
      </c>
      <c r="AE2518" s="136">
        <v>126</v>
      </c>
    </row>
    <row r="2519" spans="1:31" s="289" customFormat="1">
      <c r="A2519" s="289" t="s">
        <v>109</v>
      </c>
      <c r="B2519" s="287" t="s">
        <v>166</v>
      </c>
      <c r="C2519" s="288">
        <v>42297</v>
      </c>
      <c r="D2519" s="292">
        <v>42532</v>
      </c>
      <c r="E2519" s="289">
        <v>2016</v>
      </c>
      <c r="F2519" s="289">
        <v>4</v>
      </c>
      <c r="G2519" s="289">
        <v>8</v>
      </c>
      <c r="H2519">
        <v>60.652114285714291</v>
      </c>
      <c r="I2519" s="319">
        <v>2.2107000000000001</v>
      </c>
      <c r="J2519" t="s">
        <v>17</v>
      </c>
      <c r="K2519" t="s">
        <v>17</v>
      </c>
      <c r="L2519" t="s">
        <v>17</v>
      </c>
      <c r="M2519" t="s">
        <v>17</v>
      </c>
      <c r="N2519" t="s">
        <v>17</v>
      </c>
      <c r="O2519" t="s">
        <v>17</v>
      </c>
      <c r="P2519" t="s">
        <v>17</v>
      </c>
      <c r="Q2519" t="s">
        <v>17</v>
      </c>
      <c r="R2519" t="s">
        <v>17</v>
      </c>
      <c r="S2519" t="s">
        <v>17</v>
      </c>
      <c r="T2519" t="s">
        <v>17</v>
      </c>
      <c r="U2519" t="s">
        <v>17</v>
      </c>
      <c r="V2519" s="350">
        <v>0.365035</v>
      </c>
      <c r="W2519" s="14">
        <v>75</v>
      </c>
      <c r="X2519" s="451">
        <v>0.61502500000000004</v>
      </c>
      <c r="Y2519" s="136">
        <v>100</v>
      </c>
      <c r="Z2519" s="453">
        <v>0.57354499999999997</v>
      </c>
      <c r="AA2519" s="136">
        <v>105</v>
      </c>
      <c r="AB2519" s="453">
        <v>0.57752999999999999</v>
      </c>
      <c r="AC2519" s="136">
        <v>119</v>
      </c>
      <c r="AD2519" s="453">
        <v>0.51056000000000001</v>
      </c>
      <c r="AE2519" s="136">
        <v>126</v>
      </c>
    </row>
    <row r="2520" spans="1:31" s="289" customFormat="1">
      <c r="A2520" s="287" t="s">
        <v>109</v>
      </c>
      <c r="B2520" s="287" t="s">
        <v>166</v>
      </c>
      <c r="C2520" s="288">
        <v>42297</v>
      </c>
      <c r="D2520" s="292">
        <v>42532</v>
      </c>
      <c r="E2520" s="289">
        <v>2016</v>
      </c>
      <c r="F2520" s="289">
        <v>4</v>
      </c>
      <c r="G2520" s="289">
        <v>9</v>
      </c>
      <c r="H2520">
        <v>69.052971428571439</v>
      </c>
      <c r="I2520" s="319">
        <v>2.077</v>
      </c>
      <c r="J2520" t="s">
        <v>17</v>
      </c>
      <c r="K2520" t="s">
        <v>17</v>
      </c>
      <c r="L2520" t="s">
        <v>17</v>
      </c>
      <c r="M2520" t="s">
        <v>17</v>
      </c>
      <c r="N2520" t="s">
        <v>17</v>
      </c>
      <c r="O2520" t="s">
        <v>17</v>
      </c>
      <c r="P2520" t="s">
        <v>17</v>
      </c>
      <c r="Q2520" t="s">
        <v>17</v>
      </c>
      <c r="R2520" t="s">
        <v>17</v>
      </c>
      <c r="S2520" t="s">
        <v>17</v>
      </c>
      <c r="T2520" t="s">
        <v>17</v>
      </c>
      <c r="U2520" t="s">
        <v>17</v>
      </c>
      <c r="V2520" s="350">
        <v>0.388625</v>
      </c>
      <c r="W2520" s="14">
        <v>75</v>
      </c>
      <c r="X2520" s="451">
        <v>0.68567999999999996</v>
      </c>
      <c r="Y2520" s="136">
        <v>100</v>
      </c>
      <c r="Z2520" s="453">
        <v>0.64822999999999997</v>
      </c>
      <c r="AA2520" s="136">
        <v>105</v>
      </c>
      <c r="AB2520" s="453">
        <v>0.63090000000000002</v>
      </c>
      <c r="AC2520" s="136">
        <v>119</v>
      </c>
      <c r="AD2520" s="453">
        <v>0.58621999999999996</v>
      </c>
      <c r="AE2520" s="136">
        <v>126</v>
      </c>
    </row>
    <row r="2521" spans="1:31" s="289" customFormat="1">
      <c r="A2521" s="287" t="s">
        <v>109</v>
      </c>
      <c r="B2521" s="287" t="s">
        <v>166</v>
      </c>
      <c r="C2521" s="288">
        <v>42297</v>
      </c>
      <c r="D2521" s="292">
        <v>42532</v>
      </c>
      <c r="E2521" s="289">
        <v>2016</v>
      </c>
      <c r="F2521" s="289">
        <v>4</v>
      </c>
      <c r="G2521" s="289">
        <v>10</v>
      </c>
      <c r="H2521">
        <v>76.064057142857152</v>
      </c>
      <c r="I2521" s="319">
        <v>1.8831</v>
      </c>
      <c r="J2521" t="s">
        <v>17</v>
      </c>
      <c r="K2521" t="s">
        <v>17</v>
      </c>
      <c r="L2521" t="s">
        <v>17</v>
      </c>
      <c r="M2521" t="s">
        <v>17</v>
      </c>
      <c r="N2521" t="s">
        <v>17</v>
      </c>
      <c r="O2521" t="s">
        <v>17</v>
      </c>
      <c r="P2521" t="s">
        <v>17</v>
      </c>
      <c r="Q2521" t="s">
        <v>17</v>
      </c>
      <c r="R2521" t="s">
        <v>17</v>
      </c>
      <c r="S2521" t="s">
        <v>17</v>
      </c>
      <c r="T2521" t="s">
        <v>17</v>
      </c>
      <c r="U2521" t="s">
        <v>17</v>
      </c>
      <c r="V2521" s="350">
        <v>0.42199500000000001</v>
      </c>
      <c r="W2521" s="14">
        <v>75</v>
      </c>
      <c r="X2521" s="451">
        <v>0.71883999999999992</v>
      </c>
      <c r="Y2521" s="136">
        <v>100</v>
      </c>
      <c r="Z2521" s="453">
        <v>0.71663999999999994</v>
      </c>
      <c r="AA2521" s="136">
        <v>105</v>
      </c>
      <c r="AB2521" s="453">
        <v>0.67350500000000002</v>
      </c>
      <c r="AC2521" s="136">
        <v>119</v>
      </c>
      <c r="AD2521" s="453">
        <v>0.63897000000000004</v>
      </c>
      <c r="AE2521" s="136">
        <v>126</v>
      </c>
    </row>
    <row r="2522" spans="1:31" s="289" customFormat="1">
      <c r="A2522" s="289" t="s">
        <v>109</v>
      </c>
      <c r="B2522" s="287" t="s">
        <v>166</v>
      </c>
      <c r="C2522" s="288">
        <v>42297</v>
      </c>
      <c r="D2522" s="292">
        <v>42532</v>
      </c>
      <c r="E2522" s="289">
        <v>2016</v>
      </c>
      <c r="F2522" s="289">
        <v>4</v>
      </c>
      <c r="G2522" s="289">
        <v>11</v>
      </c>
      <c r="H2522">
        <v>62.062628571428583</v>
      </c>
      <c r="I2522" s="319">
        <v>1.774</v>
      </c>
      <c r="J2522" t="s">
        <v>17</v>
      </c>
      <c r="K2522" t="s">
        <v>17</v>
      </c>
      <c r="L2522" t="s">
        <v>17</v>
      </c>
      <c r="M2522" t="s">
        <v>17</v>
      </c>
      <c r="N2522" t="s">
        <v>17</v>
      </c>
      <c r="O2522" t="s">
        <v>17</v>
      </c>
      <c r="P2522" t="s">
        <v>17</v>
      </c>
      <c r="Q2522" t="s">
        <v>17</v>
      </c>
      <c r="R2522" t="s">
        <v>17</v>
      </c>
      <c r="S2522" t="s">
        <v>17</v>
      </c>
      <c r="T2522" t="s">
        <v>17</v>
      </c>
      <c r="U2522" t="s">
        <v>17</v>
      </c>
      <c r="V2522" s="350">
        <v>0.40785000000000005</v>
      </c>
      <c r="W2522" s="14">
        <v>75</v>
      </c>
      <c r="X2522" s="451">
        <v>0.72840499999999997</v>
      </c>
      <c r="Y2522" s="136">
        <v>100</v>
      </c>
      <c r="Z2522" s="453">
        <v>0.68908999999999998</v>
      </c>
      <c r="AA2522" s="136">
        <v>105</v>
      </c>
      <c r="AB2522" s="453">
        <v>0.61065999999999998</v>
      </c>
      <c r="AC2522" s="136">
        <v>119</v>
      </c>
      <c r="AD2522" s="453">
        <v>0.57202500000000001</v>
      </c>
      <c r="AE2522" s="136">
        <v>126</v>
      </c>
    </row>
    <row r="2523" spans="1:31" s="289" customFormat="1">
      <c r="A2523" s="287" t="s">
        <v>109</v>
      </c>
      <c r="B2523" s="287" t="s">
        <v>166</v>
      </c>
      <c r="C2523" s="288">
        <v>42297</v>
      </c>
      <c r="D2523" s="292">
        <v>42532</v>
      </c>
      <c r="E2523" s="289">
        <v>2016</v>
      </c>
      <c r="F2523" s="289">
        <v>4</v>
      </c>
      <c r="G2523" s="289">
        <v>12</v>
      </c>
      <c r="H2523">
        <v>79.092514285714302</v>
      </c>
      <c r="I2523" s="319">
        <v>1.9528000000000001</v>
      </c>
      <c r="J2523" t="s">
        <v>17</v>
      </c>
      <c r="K2523" t="s">
        <v>17</v>
      </c>
      <c r="L2523" t="s">
        <v>17</v>
      </c>
      <c r="M2523" t="s">
        <v>17</v>
      </c>
      <c r="N2523" t="s">
        <v>17</v>
      </c>
      <c r="O2523" t="s">
        <v>17</v>
      </c>
      <c r="P2523" t="s">
        <v>17</v>
      </c>
      <c r="Q2523" t="s">
        <v>17</v>
      </c>
      <c r="R2523" t="s">
        <v>17</v>
      </c>
      <c r="S2523" t="s">
        <v>17</v>
      </c>
      <c r="T2523" t="s">
        <v>17</v>
      </c>
      <c r="U2523" t="s">
        <v>17</v>
      </c>
      <c r="V2523" s="350">
        <v>0.39653499999999997</v>
      </c>
      <c r="W2523" s="14">
        <v>75</v>
      </c>
      <c r="X2523" s="451">
        <v>0.74416499999999997</v>
      </c>
      <c r="Y2523" s="136">
        <v>100</v>
      </c>
      <c r="Z2523" s="453">
        <v>0.72324500000000003</v>
      </c>
      <c r="AA2523" s="136">
        <v>105</v>
      </c>
      <c r="AB2523" s="453">
        <v>0.64799499999999999</v>
      </c>
      <c r="AC2523" s="136">
        <v>119</v>
      </c>
      <c r="AD2523" s="453">
        <v>0.64880000000000004</v>
      </c>
      <c r="AE2523" s="136">
        <v>126</v>
      </c>
    </row>
    <row r="2524" spans="1:31" s="289" customFormat="1">
      <c r="A2524" s="287" t="s">
        <v>109</v>
      </c>
      <c r="B2524" s="287" t="s">
        <v>166</v>
      </c>
      <c r="C2524" s="288">
        <v>42297</v>
      </c>
      <c r="D2524" s="292">
        <v>42532</v>
      </c>
      <c r="E2524" s="289">
        <v>2016</v>
      </c>
      <c r="F2524" s="289">
        <v>4</v>
      </c>
      <c r="G2524" s="289">
        <v>13</v>
      </c>
      <c r="H2524">
        <v>79.030285714285725</v>
      </c>
      <c r="I2524" s="319">
        <v>2.1526000000000001</v>
      </c>
      <c r="J2524" t="s">
        <v>17</v>
      </c>
      <c r="K2524" t="s">
        <v>17</v>
      </c>
      <c r="L2524" t="s">
        <v>17</v>
      </c>
      <c r="M2524" t="s">
        <v>17</v>
      </c>
      <c r="N2524" t="s">
        <v>17</v>
      </c>
      <c r="O2524" t="s">
        <v>17</v>
      </c>
      <c r="P2524" t="s">
        <v>17</v>
      </c>
      <c r="Q2524" t="s">
        <v>17</v>
      </c>
      <c r="R2524" t="s">
        <v>17</v>
      </c>
      <c r="S2524" t="s">
        <v>17</v>
      </c>
      <c r="T2524" t="s">
        <v>17</v>
      </c>
      <c r="U2524" t="s">
        <v>17</v>
      </c>
      <c r="V2524" s="350">
        <v>0.48122333333333334</v>
      </c>
      <c r="W2524" s="14">
        <v>75</v>
      </c>
      <c r="X2524" s="451">
        <v>0.81882499999999991</v>
      </c>
      <c r="Y2524" s="136">
        <v>100</v>
      </c>
      <c r="Z2524" s="453">
        <v>0.81057000000000001</v>
      </c>
      <c r="AA2524" s="136">
        <v>105</v>
      </c>
      <c r="AB2524" s="453">
        <v>0.78404000000000007</v>
      </c>
      <c r="AC2524" s="136">
        <v>119</v>
      </c>
      <c r="AD2524" s="453">
        <v>0.720225</v>
      </c>
      <c r="AE2524" s="136">
        <v>126</v>
      </c>
    </row>
    <row r="2525" spans="1:31" s="289" customFormat="1">
      <c r="A2525" s="289" t="s">
        <v>109</v>
      </c>
      <c r="B2525" s="287" t="s">
        <v>166</v>
      </c>
      <c r="C2525" s="288">
        <v>42297</v>
      </c>
      <c r="D2525" s="292">
        <v>42532</v>
      </c>
      <c r="E2525" s="289">
        <v>2016</v>
      </c>
      <c r="F2525" s="289">
        <v>4</v>
      </c>
      <c r="G2525" s="289">
        <v>14</v>
      </c>
      <c r="H2525">
        <v>73.595657142857149</v>
      </c>
      <c r="I2525" s="319">
        <v>1.8935999999999999</v>
      </c>
      <c r="J2525" t="s">
        <v>17</v>
      </c>
      <c r="K2525" t="s">
        <v>17</v>
      </c>
      <c r="L2525" t="s">
        <v>17</v>
      </c>
      <c r="M2525" t="s">
        <v>17</v>
      </c>
      <c r="N2525" t="s">
        <v>17</v>
      </c>
      <c r="O2525" t="s">
        <v>17</v>
      </c>
      <c r="P2525" t="s">
        <v>17</v>
      </c>
      <c r="Q2525" t="s">
        <v>17</v>
      </c>
      <c r="R2525" t="s">
        <v>17</v>
      </c>
      <c r="S2525" t="s">
        <v>17</v>
      </c>
      <c r="T2525" t="s">
        <v>17</v>
      </c>
      <c r="U2525" t="s">
        <v>17</v>
      </c>
      <c r="V2525" s="351">
        <v>0.41147</v>
      </c>
      <c r="W2525" s="14">
        <v>75</v>
      </c>
      <c r="X2525" s="451">
        <v>0.70690999999999993</v>
      </c>
      <c r="Y2525" s="136">
        <v>100</v>
      </c>
      <c r="Z2525" s="454">
        <v>0.71292999999999995</v>
      </c>
      <c r="AA2525" s="136">
        <v>105</v>
      </c>
      <c r="AB2525" s="454">
        <v>0.63886333333333345</v>
      </c>
      <c r="AC2525" s="136">
        <v>119</v>
      </c>
      <c r="AD2525" s="454">
        <v>0.58221000000000001</v>
      </c>
      <c r="AE2525" s="136">
        <v>126</v>
      </c>
    </row>
    <row r="2526" spans="1:31" s="289" customFormat="1">
      <c r="A2526" s="287" t="s">
        <v>109</v>
      </c>
      <c r="B2526" s="287" t="s">
        <v>166</v>
      </c>
      <c r="C2526" s="128">
        <v>42661</v>
      </c>
      <c r="D2526" s="128">
        <v>42899</v>
      </c>
      <c r="E2526" s="289">
        <v>2017</v>
      </c>
      <c r="F2526" s="289">
        <v>1</v>
      </c>
      <c r="G2526" s="289">
        <v>1</v>
      </c>
      <c r="H2526">
        <v>23.857166670000002</v>
      </c>
      <c r="I2526">
        <v>1.617</v>
      </c>
      <c r="J2526"/>
      <c r="K2526"/>
      <c r="L2526" t="s">
        <v>17</v>
      </c>
      <c r="M2526" t="s">
        <v>17</v>
      </c>
      <c r="N2526" t="s">
        <v>17</v>
      </c>
      <c r="O2526" t="s">
        <v>17</v>
      </c>
      <c r="P2526" t="s">
        <v>17</v>
      </c>
      <c r="Q2526" t="s">
        <v>17</v>
      </c>
      <c r="R2526" t="s">
        <v>17</v>
      </c>
      <c r="S2526" t="s">
        <v>17</v>
      </c>
      <c r="T2526"/>
      <c r="U2526"/>
      <c r="V2526" s="388"/>
      <c r="W2526" s="14"/>
      <c r="X2526" s="455">
        <v>0.31462897526501798</v>
      </c>
      <c r="Y2526" s="136">
        <v>86</v>
      </c>
      <c r="Z2526" s="455">
        <v>0.329756329113924</v>
      </c>
      <c r="AA2526" s="136">
        <v>98</v>
      </c>
      <c r="AB2526" s="455">
        <v>0.31624632352941201</v>
      </c>
      <c r="AC2526" s="136">
        <v>109</v>
      </c>
      <c r="AD2526" s="455">
        <v>0.29805283018867901</v>
      </c>
      <c r="AE2526" s="136">
        <v>116</v>
      </c>
    </row>
    <row r="2527" spans="1:31" s="289" customFormat="1">
      <c r="A2527" s="289" t="s">
        <v>109</v>
      </c>
      <c r="B2527" s="287" t="s">
        <v>166</v>
      </c>
      <c r="C2527" s="128">
        <v>42661</v>
      </c>
      <c r="D2527" s="128">
        <v>42899</v>
      </c>
      <c r="E2527" s="289">
        <v>2017</v>
      </c>
      <c r="F2527" s="289">
        <v>1</v>
      </c>
      <c r="G2527" s="289">
        <v>2</v>
      </c>
      <c r="H2527">
        <v>12.68483333</v>
      </c>
      <c r="I2527">
        <v>1.5758000000000001</v>
      </c>
      <c r="J2527"/>
      <c r="K2527"/>
      <c r="L2527"/>
      <c r="M2527"/>
      <c r="N2527"/>
      <c r="O2527"/>
      <c r="P2527"/>
      <c r="Q2527"/>
      <c r="R2527"/>
      <c r="S2527"/>
      <c r="T2527"/>
      <c r="U2527"/>
      <c r="V2527" s="388"/>
      <c r="W2527" s="14"/>
      <c r="X2527" s="455">
        <v>0.25730656934306601</v>
      </c>
      <c r="Y2527" s="136">
        <v>86</v>
      </c>
      <c r="Z2527" s="455">
        <v>0.26624350649350598</v>
      </c>
      <c r="AA2527" s="136">
        <v>98</v>
      </c>
      <c r="AB2527" s="455">
        <v>0.310147492625369</v>
      </c>
      <c r="AC2527" s="136">
        <v>109</v>
      </c>
      <c r="AD2527" s="455">
        <v>0.23165702479338801</v>
      </c>
      <c r="AE2527" s="136">
        <v>116</v>
      </c>
    </row>
    <row r="2528" spans="1:31" s="289" customFormat="1">
      <c r="A2528" s="287" t="s">
        <v>109</v>
      </c>
      <c r="B2528" s="287" t="s">
        <v>166</v>
      </c>
      <c r="C2528" s="128">
        <v>42661</v>
      </c>
      <c r="D2528" s="128">
        <v>42899</v>
      </c>
      <c r="E2528" s="289">
        <v>2017</v>
      </c>
      <c r="F2528" s="289">
        <v>1</v>
      </c>
      <c r="G2528" s="289">
        <v>3</v>
      </c>
      <c r="H2528">
        <v>38.1755</v>
      </c>
      <c r="I2528">
        <v>1.5288999999999999</v>
      </c>
      <c r="J2528"/>
      <c r="K2528"/>
      <c r="L2528"/>
      <c r="M2528"/>
      <c r="N2528"/>
      <c r="O2528"/>
      <c r="P2528"/>
      <c r="Q2528"/>
      <c r="R2528"/>
      <c r="S2528"/>
      <c r="T2528"/>
      <c r="U2528"/>
      <c r="V2528" s="388"/>
      <c r="W2528" s="14"/>
      <c r="X2528" s="455">
        <v>0.35603780068728502</v>
      </c>
      <c r="Y2528" s="136">
        <v>86</v>
      </c>
      <c r="Z2528" s="455">
        <v>0.42141401273885298</v>
      </c>
      <c r="AA2528" s="136">
        <v>98</v>
      </c>
      <c r="AB2528" s="455">
        <v>0.40586296296296298</v>
      </c>
      <c r="AC2528" s="136">
        <v>109</v>
      </c>
      <c r="AD2528" s="455">
        <v>0.38339629629629601</v>
      </c>
      <c r="AE2528" s="136">
        <v>116</v>
      </c>
    </row>
    <row r="2529" spans="1:31" s="289" customFormat="1">
      <c r="A2529" s="289" t="s">
        <v>109</v>
      </c>
      <c r="B2529" s="287" t="s">
        <v>166</v>
      </c>
      <c r="C2529" s="128">
        <v>42661</v>
      </c>
      <c r="D2529" s="128">
        <v>42899</v>
      </c>
      <c r="E2529" s="289">
        <v>2017</v>
      </c>
      <c r="F2529" s="289">
        <v>1</v>
      </c>
      <c r="G2529" s="289">
        <v>4</v>
      </c>
      <c r="H2529">
        <v>36.441166670000001</v>
      </c>
      <c r="I2529">
        <v>1.5421</v>
      </c>
      <c r="J2529"/>
      <c r="K2529"/>
      <c r="L2529"/>
      <c r="M2529"/>
      <c r="N2529"/>
      <c r="O2529"/>
      <c r="P2529"/>
      <c r="Q2529"/>
      <c r="R2529"/>
      <c r="S2529"/>
      <c r="T2529"/>
      <c r="U2529"/>
      <c r="V2529" s="388"/>
      <c r="W2529" s="14"/>
      <c r="X2529" s="455">
        <v>0.32361151079136702</v>
      </c>
      <c r="Y2529" s="136">
        <v>86</v>
      </c>
      <c r="Z2529" s="455">
        <v>0.39515771812080502</v>
      </c>
      <c r="AA2529" s="136">
        <v>98</v>
      </c>
      <c r="AB2529" s="455">
        <v>0.40486590038314202</v>
      </c>
      <c r="AC2529" s="136">
        <v>109</v>
      </c>
      <c r="AD2529" s="455">
        <v>0.348677290836653</v>
      </c>
      <c r="AE2529" s="136">
        <v>116</v>
      </c>
    </row>
    <row r="2530" spans="1:31" s="289" customFormat="1">
      <c r="A2530" s="287" t="s">
        <v>109</v>
      </c>
      <c r="B2530" s="287" t="s">
        <v>166</v>
      </c>
      <c r="C2530" s="128">
        <v>42661</v>
      </c>
      <c r="D2530" s="128">
        <v>42899</v>
      </c>
      <c r="E2530" s="289">
        <v>2017</v>
      </c>
      <c r="F2530" s="289">
        <v>1</v>
      </c>
      <c r="G2530" s="289">
        <v>5</v>
      </c>
      <c r="H2530">
        <v>66.912999999999997</v>
      </c>
      <c r="I2530">
        <v>1.4912000000000001</v>
      </c>
      <c r="J2530"/>
      <c r="K2530"/>
      <c r="L2530"/>
      <c r="M2530"/>
      <c r="N2530"/>
      <c r="O2530"/>
      <c r="P2530"/>
      <c r="Q2530"/>
      <c r="R2530"/>
      <c r="S2530"/>
      <c r="T2530"/>
      <c r="U2530"/>
      <c r="V2530" s="388"/>
      <c r="W2530" s="14"/>
      <c r="X2530" s="455">
        <v>0.39292222222222201</v>
      </c>
      <c r="Y2530" s="136">
        <v>86</v>
      </c>
      <c r="Z2530" s="455">
        <v>0.56875796178343996</v>
      </c>
      <c r="AA2530" s="136">
        <v>98</v>
      </c>
      <c r="AB2530" s="455">
        <v>0.63193233082706801</v>
      </c>
      <c r="AC2530" s="136">
        <v>109</v>
      </c>
      <c r="AD2530" s="455">
        <v>0.62412408759124105</v>
      </c>
      <c r="AE2530" s="136">
        <v>116</v>
      </c>
    </row>
    <row r="2531" spans="1:31" s="289" customFormat="1">
      <c r="A2531" s="289" t="s">
        <v>109</v>
      </c>
      <c r="B2531" s="287" t="s">
        <v>166</v>
      </c>
      <c r="C2531" s="128">
        <v>42661</v>
      </c>
      <c r="D2531" s="128">
        <v>42899</v>
      </c>
      <c r="E2531" s="289">
        <v>2017</v>
      </c>
      <c r="F2531" s="289">
        <v>1</v>
      </c>
      <c r="G2531" s="289">
        <v>6</v>
      </c>
      <c r="H2531">
        <v>67.78016667</v>
      </c>
      <c r="I2531">
        <v>1.6556</v>
      </c>
      <c r="J2531"/>
      <c r="K2531"/>
      <c r="L2531"/>
      <c r="M2531"/>
      <c r="N2531"/>
      <c r="O2531"/>
      <c r="P2531"/>
      <c r="Q2531"/>
      <c r="R2531"/>
      <c r="S2531"/>
      <c r="T2531"/>
      <c r="U2531"/>
      <c r="V2531" s="388"/>
      <c r="W2531" s="14"/>
      <c r="X2531" s="455">
        <v>0.394358208955224</v>
      </c>
      <c r="Y2531" s="136">
        <v>86</v>
      </c>
      <c r="Z2531" s="455">
        <v>0.536900662251656</v>
      </c>
      <c r="AA2531" s="136">
        <v>98</v>
      </c>
      <c r="AB2531" s="455">
        <v>0.64729571984435796</v>
      </c>
      <c r="AC2531" s="136">
        <v>109</v>
      </c>
      <c r="AD2531" s="455">
        <v>0.65119767441860499</v>
      </c>
      <c r="AE2531" s="136">
        <v>116</v>
      </c>
    </row>
    <row r="2532" spans="1:31" s="289" customFormat="1">
      <c r="A2532" s="287" t="s">
        <v>109</v>
      </c>
      <c r="B2532" s="287" t="s">
        <v>166</v>
      </c>
      <c r="C2532" s="128">
        <v>42661</v>
      </c>
      <c r="D2532" s="128">
        <v>42899</v>
      </c>
      <c r="E2532" s="289">
        <v>2017</v>
      </c>
      <c r="F2532" s="289">
        <v>1</v>
      </c>
      <c r="G2532" s="289">
        <v>7</v>
      </c>
      <c r="H2532">
        <v>83.731999999999999</v>
      </c>
      <c r="I2532">
        <v>1.8431999999999999</v>
      </c>
      <c r="J2532"/>
      <c r="K2532"/>
      <c r="L2532"/>
      <c r="M2532"/>
      <c r="N2532"/>
      <c r="O2532"/>
      <c r="P2532"/>
      <c r="Q2532"/>
      <c r="R2532"/>
      <c r="S2532"/>
      <c r="T2532"/>
      <c r="U2532"/>
      <c r="V2532" s="388"/>
      <c r="W2532" s="14"/>
      <c r="X2532" s="455">
        <v>0.29984074074074102</v>
      </c>
      <c r="Y2532" s="136">
        <v>86</v>
      </c>
      <c r="Z2532" s="455">
        <v>0.50258724832214796</v>
      </c>
      <c r="AA2532" s="136">
        <v>98</v>
      </c>
      <c r="AB2532" s="455">
        <v>0.61060885608856097</v>
      </c>
      <c r="AC2532" s="136">
        <v>109</v>
      </c>
      <c r="AD2532" s="455">
        <v>0.66052962962963002</v>
      </c>
      <c r="AE2532" s="136">
        <v>116</v>
      </c>
    </row>
    <row r="2533" spans="1:31" s="289" customFormat="1">
      <c r="A2533" s="289" t="s">
        <v>109</v>
      </c>
      <c r="B2533" s="287" t="s">
        <v>166</v>
      </c>
      <c r="C2533" s="128">
        <v>42661</v>
      </c>
      <c r="D2533" s="128">
        <v>42899</v>
      </c>
      <c r="E2533" s="289">
        <v>2017</v>
      </c>
      <c r="F2533" s="289">
        <v>1</v>
      </c>
      <c r="G2533" s="289">
        <v>8</v>
      </c>
      <c r="H2533">
        <v>47.1295</v>
      </c>
      <c r="I2533">
        <v>1.8745000000000001</v>
      </c>
      <c r="J2533"/>
      <c r="K2533"/>
      <c r="L2533"/>
      <c r="M2533"/>
      <c r="N2533"/>
      <c r="O2533"/>
      <c r="P2533"/>
      <c r="Q2533"/>
      <c r="R2533"/>
      <c r="S2533"/>
      <c r="T2533"/>
      <c r="U2533"/>
      <c r="V2533" s="388"/>
      <c r="W2533" s="14"/>
      <c r="X2533" s="455">
        <v>0.22969348659003799</v>
      </c>
      <c r="Y2533" s="136">
        <v>86</v>
      </c>
      <c r="Z2533" s="455">
        <v>0.28616666666666701</v>
      </c>
      <c r="AA2533" s="136">
        <v>98</v>
      </c>
      <c r="AB2533" s="455">
        <v>0.39346274509803902</v>
      </c>
      <c r="AC2533" s="136">
        <v>109</v>
      </c>
      <c r="AD2533" s="455">
        <v>0.40526086956521701</v>
      </c>
      <c r="AE2533" s="136">
        <v>116</v>
      </c>
    </row>
    <row r="2534" spans="1:31" s="289" customFormat="1">
      <c r="A2534" s="287" t="s">
        <v>109</v>
      </c>
      <c r="B2534" s="287" t="s">
        <v>166</v>
      </c>
      <c r="C2534" s="128">
        <v>42661</v>
      </c>
      <c r="D2534" s="128">
        <v>42899</v>
      </c>
      <c r="E2534" s="289">
        <v>2017</v>
      </c>
      <c r="F2534" s="289">
        <v>1</v>
      </c>
      <c r="G2534" s="289">
        <v>9</v>
      </c>
      <c r="H2534">
        <v>55.680166669999998</v>
      </c>
      <c r="I2534">
        <v>1.4656</v>
      </c>
      <c r="J2534"/>
      <c r="K2534"/>
      <c r="L2534"/>
      <c r="M2534"/>
      <c r="N2534"/>
      <c r="O2534"/>
      <c r="P2534"/>
      <c r="Q2534"/>
      <c r="R2534"/>
      <c r="S2534"/>
      <c r="T2534"/>
      <c r="U2534"/>
      <c r="V2534" s="388"/>
      <c r="W2534" s="14"/>
      <c r="X2534" s="455">
        <v>0.36591851851851898</v>
      </c>
      <c r="Y2534" s="136">
        <v>86</v>
      </c>
      <c r="Z2534" s="455">
        <v>0.49275159235668797</v>
      </c>
      <c r="AA2534" s="136">
        <v>98</v>
      </c>
      <c r="AB2534" s="455">
        <v>0.51119841269841304</v>
      </c>
      <c r="AC2534" s="136">
        <v>109</v>
      </c>
      <c r="AD2534" s="455">
        <v>0.51575187969924796</v>
      </c>
      <c r="AE2534" s="136">
        <v>116</v>
      </c>
    </row>
    <row r="2535" spans="1:31" s="289" customFormat="1">
      <c r="A2535" s="289" t="s">
        <v>109</v>
      </c>
      <c r="B2535" s="287" t="s">
        <v>166</v>
      </c>
      <c r="C2535" s="128">
        <v>42661</v>
      </c>
      <c r="D2535" s="128">
        <v>42899</v>
      </c>
      <c r="E2535" s="289">
        <v>2017</v>
      </c>
      <c r="F2535" s="289">
        <v>1</v>
      </c>
      <c r="G2535" s="289">
        <v>10</v>
      </c>
      <c r="H2535">
        <v>60.802500000000002</v>
      </c>
      <c r="I2535">
        <v>1.4533</v>
      </c>
      <c r="J2535"/>
      <c r="K2535"/>
      <c r="L2535"/>
      <c r="M2535"/>
      <c r="N2535"/>
      <c r="O2535"/>
      <c r="P2535"/>
      <c r="Q2535"/>
      <c r="R2535"/>
      <c r="S2535"/>
      <c r="T2535"/>
      <c r="U2535"/>
      <c r="V2535" s="388"/>
      <c r="W2535" s="14"/>
      <c r="X2535" s="455">
        <v>0.35426666666666701</v>
      </c>
      <c r="Y2535" s="136">
        <v>86</v>
      </c>
      <c r="Z2535" s="455">
        <v>0.48341830065359498</v>
      </c>
      <c r="AA2535" s="136">
        <v>98</v>
      </c>
      <c r="AB2535" s="455">
        <v>0.52900746268656695</v>
      </c>
      <c r="AC2535" s="136">
        <v>109</v>
      </c>
      <c r="AD2535" s="455">
        <v>0.56641544117647102</v>
      </c>
      <c r="AE2535" s="136">
        <v>116</v>
      </c>
    </row>
    <row r="2536" spans="1:31" s="289" customFormat="1">
      <c r="A2536" s="287" t="s">
        <v>109</v>
      </c>
      <c r="B2536" s="287" t="s">
        <v>166</v>
      </c>
      <c r="C2536" s="128">
        <v>42661</v>
      </c>
      <c r="D2536" s="128">
        <v>42899</v>
      </c>
      <c r="E2536" s="289">
        <v>2017</v>
      </c>
      <c r="F2536" s="289">
        <v>1</v>
      </c>
      <c r="G2536" s="289">
        <v>11</v>
      </c>
      <c r="H2536">
        <v>71.692499999999995</v>
      </c>
      <c r="I2536">
        <v>1.5407</v>
      </c>
      <c r="J2536"/>
      <c r="K2536"/>
      <c r="L2536"/>
      <c r="M2536"/>
      <c r="N2536"/>
      <c r="O2536"/>
      <c r="P2536"/>
      <c r="Q2536"/>
      <c r="R2536"/>
      <c r="S2536"/>
      <c r="T2536"/>
      <c r="U2536"/>
      <c r="V2536" s="388"/>
      <c r="W2536" s="14"/>
      <c r="X2536" s="455">
        <v>0.39356690140845102</v>
      </c>
      <c r="Y2536" s="136">
        <v>86</v>
      </c>
      <c r="Z2536" s="455">
        <v>0.552618892508143</v>
      </c>
      <c r="AA2536" s="136">
        <v>98</v>
      </c>
      <c r="AB2536" s="455">
        <v>0.638922480620155</v>
      </c>
      <c r="AC2536" s="136">
        <v>109</v>
      </c>
      <c r="AD2536" s="455">
        <v>0.71753260869565205</v>
      </c>
      <c r="AE2536" s="136">
        <v>116</v>
      </c>
    </row>
    <row r="2537" spans="1:31" s="289" customFormat="1">
      <c r="A2537" s="289" t="s">
        <v>109</v>
      </c>
      <c r="B2537" s="287" t="s">
        <v>166</v>
      </c>
      <c r="C2537" s="128">
        <v>42661</v>
      </c>
      <c r="D2537" s="128">
        <v>42899</v>
      </c>
      <c r="E2537" s="289">
        <v>2017</v>
      </c>
      <c r="F2537" s="289">
        <v>1</v>
      </c>
      <c r="G2537" s="289">
        <v>12</v>
      </c>
      <c r="H2537">
        <v>83.772333329999995</v>
      </c>
      <c r="I2537">
        <v>1.8447</v>
      </c>
      <c r="J2537"/>
      <c r="K2537"/>
      <c r="L2537"/>
      <c r="M2537"/>
      <c r="N2537"/>
      <c r="O2537"/>
      <c r="P2537"/>
      <c r="Q2537"/>
      <c r="R2537"/>
      <c r="S2537"/>
      <c r="T2537"/>
      <c r="U2537"/>
      <c r="V2537" s="388"/>
      <c r="W2537" s="14"/>
      <c r="X2537" s="455">
        <v>0.42435897435897402</v>
      </c>
      <c r="Y2537" s="136">
        <v>86</v>
      </c>
      <c r="Z2537" s="455">
        <v>0.58105937500000004</v>
      </c>
      <c r="AA2537" s="136">
        <v>98</v>
      </c>
      <c r="AB2537" s="455">
        <v>0.66050735294117602</v>
      </c>
      <c r="AC2537" s="136">
        <v>109</v>
      </c>
      <c r="AD2537" s="455">
        <v>0.75915925925925898</v>
      </c>
      <c r="AE2537" s="136">
        <v>116</v>
      </c>
    </row>
    <row r="2538" spans="1:31" s="289" customFormat="1">
      <c r="A2538" s="287" t="s">
        <v>109</v>
      </c>
      <c r="B2538" s="287" t="s">
        <v>166</v>
      </c>
      <c r="C2538" s="128">
        <v>42661</v>
      </c>
      <c r="D2538" s="128">
        <v>42899</v>
      </c>
      <c r="E2538" s="289">
        <v>2017</v>
      </c>
      <c r="F2538" s="289">
        <v>1</v>
      </c>
      <c r="G2538" s="289">
        <v>13</v>
      </c>
      <c r="H2538">
        <v>89.721500000000006</v>
      </c>
      <c r="I2538">
        <v>1.7925</v>
      </c>
      <c r="J2538"/>
      <c r="K2538"/>
      <c r="L2538"/>
      <c r="M2538"/>
      <c r="N2538"/>
      <c r="O2538"/>
      <c r="P2538"/>
      <c r="Q2538"/>
      <c r="R2538"/>
      <c r="S2538"/>
      <c r="T2538"/>
      <c r="U2538"/>
      <c r="V2538" s="388"/>
      <c r="W2538" s="14"/>
      <c r="X2538" s="455">
        <v>0.38861403508771902</v>
      </c>
      <c r="Y2538" s="136">
        <v>86</v>
      </c>
      <c r="Z2538" s="455">
        <v>0.60114239482200604</v>
      </c>
      <c r="AA2538" s="136">
        <v>98</v>
      </c>
      <c r="AB2538" s="455">
        <v>0.66008076923076897</v>
      </c>
      <c r="AC2538" s="136">
        <v>109</v>
      </c>
      <c r="AD2538" s="455">
        <v>0.76109523809523805</v>
      </c>
      <c r="AE2538" s="136">
        <v>116</v>
      </c>
    </row>
    <row r="2539" spans="1:31" s="289" customFormat="1">
      <c r="A2539" s="289" t="s">
        <v>109</v>
      </c>
      <c r="B2539" s="287" t="s">
        <v>166</v>
      </c>
      <c r="C2539" s="128">
        <v>42661</v>
      </c>
      <c r="D2539" s="128">
        <v>42899</v>
      </c>
      <c r="E2539" s="289">
        <v>2017</v>
      </c>
      <c r="F2539" s="289">
        <v>1</v>
      </c>
      <c r="G2539" s="289">
        <v>14</v>
      </c>
      <c r="H2539">
        <v>55.962499999999999</v>
      </c>
      <c r="I2539">
        <v>1.4118999999999999</v>
      </c>
      <c r="J2539"/>
      <c r="K2539"/>
      <c r="L2539"/>
      <c r="M2539"/>
      <c r="N2539"/>
      <c r="O2539"/>
      <c r="P2539"/>
      <c r="Q2539"/>
      <c r="R2539"/>
      <c r="S2539"/>
      <c r="T2539"/>
      <c r="U2539"/>
      <c r="V2539" s="388"/>
      <c r="W2539" s="14"/>
      <c r="X2539" s="455">
        <v>0.353884476534296</v>
      </c>
      <c r="Y2539" s="136">
        <v>86</v>
      </c>
      <c r="Z2539" s="455">
        <v>0.491202572347267</v>
      </c>
      <c r="AA2539" s="136">
        <v>98</v>
      </c>
      <c r="AB2539" s="455">
        <v>0.51183955223880595</v>
      </c>
      <c r="AC2539" s="136">
        <v>109</v>
      </c>
      <c r="AD2539" s="455">
        <v>0.53736923076923104</v>
      </c>
      <c r="AE2539" s="136">
        <v>116</v>
      </c>
    </row>
    <row r="2540" spans="1:31" s="289" customFormat="1">
      <c r="A2540" s="287" t="s">
        <v>109</v>
      </c>
      <c r="B2540" s="287" t="s">
        <v>166</v>
      </c>
      <c r="C2540" s="128">
        <v>42661</v>
      </c>
      <c r="D2540" s="128">
        <v>42899</v>
      </c>
      <c r="E2540" s="289">
        <v>2017</v>
      </c>
      <c r="F2540" s="289">
        <v>2</v>
      </c>
      <c r="G2540" s="289">
        <v>1</v>
      </c>
      <c r="H2540">
        <v>15.22583333</v>
      </c>
      <c r="I2540">
        <v>1.6433</v>
      </c>
      <c r="J2540"/>
      <c r="K2540"/>
      <c r="L2540"/>
      <c r="M2540"/>
      <c r="N2540"/>
      <c r="O2540"/>
      <c r="P2540"/>
      <c r="Q2540"/>
      <c r="R2540"/>
      <c r="S2540"/>
      <c r="T2540"/>
      <c r="U2540"/>
      <c r="V2540" s="388"/>
      <c r="W2540" s="14"/>
      <c r="X2540" s="455">
        <v>0.26539552238806002</v>
      </c>
      <c r="Y2540" s="136">
        <v>86</v>
      </c>
      <c r="Z2540" s="455">
        <v>0.28792542372881402</v>
      </c>
      <c r="AA2540" s="136">
        <v>98</v>
      </c>
      <c r="AB2540" s="455">
        <v>0.26287547169811298</v>
      </c>
      <c r="AC2540" s="136">
        <v>109</v>
      </c>
      <c r="AD2540" s="455">
        <v>0.261490909090909</v>
      </c>
      <c r="AE2540" s="136">
        <v>116</v>
      </c>
    </row>
    <row r="2541" spans="1:31" s="289" customFormat="1">
      <c r="A2541" s="289" t="s">
        <v>109</v>
      </c>
      <c r="B2541" s="287" t="s">
        <v>166</v>
      </c>
      <c r="C2541" s="128">
        <v>42661</v>
      </c>
      <c r="D2541" s="128">
        <v>42899</v>
      </c>
      <c r="E2541" s="289">
        <v>2017</v>
      </c>
      <c r="F2541" s="289">
        <v>2</v>
      </c>
      <c r="G2541" s="289">
        <v>2</v>
      </c>
      <c r="H2541">
        <v>16.698</v>
      </c>
      <c r="I2541">
        <v>1.6869000000000001</v>
      </c>
      <c r="J2541"/>
      <c r="K2541"/>
      <c r="L2541"/>
      <c r="M2541"/>
      <c r="N2541"/>
      <c r="O2541"/>
      <c r="P2541"/>
      <c r="Q2541"/>
      <c r="R2541"/>
      <c r="S2541"/>
      <c r="T2541"/>
      <c r="U2541"/>
      <c r="V2541" s="388"/>
      <c r="W2541" s="14"/>
      <c r="X2541" s="455">
        <v>0.242109090909091</v>
      </c>
      <c r="Y2541" s="136">
        <v>86</v>
      </c>
      <c r="Z2541" s="455">
        <v>0.28387055016181201</v>
      </c>
      <c r="AA2541" s="136">
        <v>98</v>
      </c>
      <c r="AB2541" s="455">
        <v>0.27845634920634899</v>
      </c>
      <c r="AC2541" s="136">
        <v>109</v>
      </c>
      <c r="AD2541" s="455">
        <v>0.26179166666666698</v>
      </c>
      <c r="AE2541" s="136">
        <v>116</v>
      </c>
    </row>
    <row r="2542" spans="1:31" s="289" customFormat="1">
      <c r="A2542" s="287" t="s">
        <v>109</v>
      </c>
      <c r="B2542" s="287" t="s">
        <v>166</v>
      </c>
      <c r="C2542" s="128">
        <v>42661</v>
      </c>
      <c r="D2542" s="128">
        <v>42899</v>
      </c>
      <c r="E2542" s="289">
        <v>2017</v>
      </c>
      <c r="F2542" s="289">
        <v>2</v>
      </c>
      <c r="G2542" s="289">
        <v>3</v>
      </c>
      <c r="H2542">
        <v>29.503833329999999</v>
      </c>
      <c r="I2542">
        <v>1.4950000000000001</v>
      </c>
      <c r="J2542"/>
      <c r="K2542"/>
      <c r="L2542"/>
      <c r="M2542"/>
      <c r="N2542"/>
      <c r="O2542"/>
      <c r="P2542"/>
      <c r="Q2542"/>
      <c r="R2542"/>
      <c r="S2542"/>
      <c r="T2542"/>
      <c r="U2542"/>
      <c r="V2542" s="388"/>
      <c r="W2542" s="14"/>
      <c r="X2542" s="455">
        <v>0.29944444444444401</v>
      </c>
      <c r="Y2542" s="136">
        <v>86</v>
      </c>
      <c r="Z2542" s="455">
        <v>0.34406896551724098</v>
      </c>
      <c r="AA2542" s="136">
        <v>98</v>
      </c>
      <c r="AB2542" s="455">
        <v>0.33773106060606101</v>
      </c>
      <c r="AC2542" s="136">
        <v>109</v>
      </c>
      <c r="AD2542" s="455">
        <v>0.35174452554744501</v>
      </c>
      <c r="AE2542" s="136">
        <v>116</v>
      </c>
    </row>
    <row r="2543" spans="1:31" s="289" customFormat="1">
      <c r="A2543" s="289" t="s">
        <v>109</v>
      </c>
      <c r="B2543" s="287" t="s">
        <v>166</v>
      </c>
      <c r="C2543" s="128">
        <v>42661</v>
      </c>
      <c r="D2543" s="128">
        <v>42899</v>
      </c>
      <c r="E2543" s="289">
        <v>2017</v>
      </c>
      <c r="F2543" s="289">
        <v>2</v>
      </c>
      <c r="G2543" s="289">
        <v>4</v>
      </c>
      <c r="H2543">
        <v>35.251333330000001</v>
      </c>
      <c r="I2543">
        <v>1.4493</v>
      </c>
      <c r="J2543"/>
      <c r="K2543"/>
      <c r="L2543"/>
      <c r="M2543"/>
      <c r="N2543"/>
      <c r="O2543"/>
      <c r="P2543"/>
      <c r="Q2543"/>
      <c r="R2543"/>
      <c r="S2543"/>
      <c r="T2543"/>
      <c r="U2543"/>
      <c r="V2543" s="388"/>
      <c r="W2543" s="14"/>
      <c r="X2543" s="455">
        <v>0.267221789883269</v>
      </c>
      <c r="Y2543" s="136">
        <v>86</v>
      </c>
      <c r="Z2543" s="455">
        <v>0.38173539518900301</v>
      </c>
      <c r="AA2543" s="136">
        <v>98</v>
      </c>
      <c r="AB2543" s="455">
        <v>0.44943968871595302</v>
      </c>
      <c r="AC2543" s="136">
        <v>109</v>
      </c>
      <c r="AD2543" s="455">
        <v>0.454091254752852</v>
      </c>
      <c r="AE2543" s="136">
        <v>116</v>
      </c>
    </row>
    <row r="2544" spans="1:31" s="289" customFormat="1">
      <c r="A2544" s="287" t="s">
        <v>109</v>
      </c>
      <c r="B2544" s="287" t="s">
        <v>166</v>
      </c>
      <c r="C2544" s="128">
        <v>42661</v>
      </c>
      <c r="D2544" s="128">
        <v>42899</v>
      </c>
      <c r="E2544" s="289">
        <v>2017</v>
      </c>
      <c r="F2544" s="289">
        <v>2</v>
      </c>
      <c r="G2544" s="289">
        <v>5</v>
      </c>
      <c r="H2544">
        <v>52.977833330000003</v>
      </c>
      <c r="I2544">
        <v>1.6252</v>
      </c>
      <c r="J2544"/>
      <c r="K2544"/>
      <c r="L2544"/>
      <c r="M2544"/>
      <c r="N2544"/>
      <c r="O2544"/>
      <c r="P2544"/>
      <c r="Q2544"/>
      <c r="R2544"/>
      <c r="S2544"/>
      <c r="T2544"/>
      <c r="U2544"/>
      <c r="V2544" s="388"/>
      <c r="W2544" s="14"/>
      <c r="X2544" s="455">
        <v>0.26974253731343301</v>
      </c>
      <c r="Y2544" s="136">
        <v>86</v>
      </c>
      <c r="Z2544" s="455">
        <v>0.39138607594936697</v>
      </c>
      <c r="AA2544" s="136">
        <v>98</v>
      </c>
      <c r="AB2544" s="455">
        <v>0.48466265060240998</v>
      </c>
      <c r="AC2544" s="136">
        <v>109</v>
      </c>
      <c r="AD2544" s="455">
        <v>0.54330337078651703</v>
      </c>
      <c r="AE2544" s="136">
        <v>116</v>
      </c>
    </row>
    <row r="2545" spans="1:31" s="289" customFormat="1">
      <c r="A2545" s="289" t="s">
        <v>109</v>
      </c>
      <c r="B2545" s="287" t="s">
        <v>166</v>
      </c>
      <c r="C2545" s="128">
        <v>42661</v>
      </c>
      <c r="D2545" s="128">
        <v>42899</v>
      </c>
      <c r="E2545" s="289">
        <v>2017</v>
      </c>
      <c r="F2545" s="289">
        <v>2</v>
      </c>
      <c r="G2545" s="289">
        <v>6</v>
      </c>
      <c r="H2545">
        <v>79.718833329999995</v>
      </c>
      <c r="I2545">
        <v>1.6476999999999999</v>
      </c>
      <c r="J2545"/>
      <c r="K2545"/>
      <c r="L2545"/>
      <c r="M2545"/>
      <c r="N2545"/>
      <c r="O2545"/>
      <c r="P2545"/>
      <c r="Q2545"/>
      <c r="R2545"/>
      <c r="S2545"/>
      <c r="T2545"/>
      <c r="U2545"/>
      <c r="V2545" s="388"/>
      <c r="W2545" s="14"/>
      <c r="X2545" s="455">
        <v>0.35520289855072501</v>
      </c>
      <c r="Y2545" s="136">
        <v>86</v>
      </c>
      <c r="Z2545" s="455">
        <v>0.53587337662337697</v>
      </c>
      <c r="AA2545" s="136">
        <v>98</v>
      </c>
      <c r="AB2545" s="455">
        <v>0.68847601476014797</v>
      </c>
      <c r="AC2545" s="136">
        <v>109</v>
      </c>
      <c r="AD2545" s="455">
        <v>0.72193283582089596</v>
      </c>
      <c r="AE2545" s="136">
        <v>116</v>
      </c>
    </row>
    <row r="2546" spans="1:31" s="289" customFormat="1">
      <c r="A2546" s="287" t="s">
        <v>109</v>
      </c>
      <c r="B2546" s="287" t="s">
        <v>166</v>
      </c>
      <c r="C2546" s="128">
        <v>42661</v>
      </c>
      <c r="D2546" s="128">
        <v>42899</v>
      </c>
      <c r="E2546" s="289">
        <v>2017</v>
      </c>
      <c r="F2546" s="289">
        <v>2</v>
      </c>
      <c r="G2546" s="289">
        <v>7</v>
      </c>
      <c r="H2546">
        <v>83.066500000000005</v>
      </c>
      <c r="I2546">
        <v>1.6641999999999999</v>
      </c>
      <c r="J2546"/>
      <c r="K2546"/>
      <c r="L2546"/>
      <c r="M2546"/>
      <c r="N2546"/>
      <c r="O2546"/>
      <c r="P2546"/>
      <c r="Q2546"/>
      <c r="R2546"/>
      <c r="S2546"/>
      <c r="T2546"/>
      <c r="U2546"/>
      <c r="V2546" s="388"/>
      <c r="W2546" s="14"/>
      <c r="X2546" s="455">
        <v>0.297053003533569</v>
      </c>
      <c r="Y2546" s="136">
        <v>86</v>
      </c>
      <c r="Z2546" s="455">
        <v>0.46233788395904402</v>
      </c>
      <c r="AA2546" s="136">
        <v>98</v>
      </c>
      <c r="AB2546" s="455">
        <v>0.62876086956521704</v>
      </c>
      <c r="AC2546" s="136">
        <v>109</v>
      </c>
      <c r="AD2546" s="455">
        <v>0.71664492753623199</v>
      </c>
      <c r="AE2546" s="136">
        <v>116</v>
      </c>
    </row>
    <row r="2547" spans="1:31" s="289" customFormat="1">
      <c r="A2547" s="289" t="s">
        <v>109</v>
      </c>
      <c r="B2547" s="287" t="s">
        <v>166</v>
      </c>
      <c r="C2547" s="128">
        <v>42661</v>
      </c>
      <c r="D2547" s="128">
        <v>42899</v>
      </c>
      <c r="E2547" s="289">
        <v>2017</v>
      </c>
      <c r="F2547" s="289">
        <v>2</v>
      </c>
      <c r="G2547" s="289">
        <v>8</v>
      </c>
      <c r="H2547">
        <v>44.104500000000002</v>
      </c>
      <c r="I2547">
        <v>1.5206</v>
      </c>
      <c r="J2547"/>
      <c r="K2547"/>
      <c r="L2547"/>
      <c r="M2547"/>
      <c r="N2547"/>
      <c r="O2547"/>
      <c r="P2547"/>
      <c r="Q2547"/>
      <c r="R2547"/>
      <c r="S2547"/>
      <c r="T2547"/>
      <c r="U2547"/>
      <c r="V2547" s="388"/>
      <c r="W2547" s="14"/>
      <c r="X2547" s="455">
        <v>0.28416356877323401</v>
      </c>
      <c r="Y2547" s="136">
        <v>86</v>
      </c>
      <c r="Z2547" s="455">
        <v>0.35988571428571398</v>
      </c>
      <c r="AA2547" s="136">
        <v>98</v>
      </c>
      <c r="AB2547" s="455">
        <v>0.42823735408560298</v>
      </c>
      <c r="AC2547" s="136">
        <v>109</v>
      </c>
      <c r="AD2547" s="455">
        <v>0.49649264705882401</v>
      </c>
      <c r="AE2547" s="136">
        <v>116</v>
      </c>
    </row>
    <row r="2548" spans="1:31" s="289" customFormat="1">
      <c r="A2548" s="287" t="s">
        <v>109</v>
      </c>
      <c r="B2548" s="287" t="s">
        <v>166</v>
      </c>
      <c r="C2548" s="128">
        <v>42661</v>
      </c>
      <c r="D2548" s="128">
        <v>42899</v>
      </c>
      <c r="E2548" s="289">
        <v>2017</v>
      </c>
      <c r="F2548" s="289">
        <v>2</v>
      </c>
      <c r="G2548" s="289">
        <v>9</v>
      </c>
      <c r="H2548">
        <v>71.349666670000005</v>
      </c>
      <c r="I2548">
        <v>1.5299</v>
      </c>
      <c r="J2548"/>
      <c r="K2548"/>
      <c r="L2548"/>
      <c r="M2548"/>
      <c r="N2548"/>
      <c r="O2548"/>
      <c r="P2548"/>
      <c r="Q2548"/>
      <c r="R2548"/>
      <c r="S2548"/>
      <c r="T2548"/>
      <c r="U2548"/>
      <c r="V2548" s="388"/>
      <c r="W2548" s="14"/>
      <c r="X2548" s="455">
        <v>0.34470567375886502</v>
      </c>
      <c r="Y2548" s="136">
        <v>86</v>
      </c>
      <c r="Z2548" s="455">
        <v>0.51514545454545502</v>
      </c>
      <c r="AA2548" s="136">
        <v>98</v>
      </c>
      <c r="AB2548" s="455">
        <v>0.59851481481481505</v>
      </c>
      <c r="AC2548" s="136">
        <v>109</v>
      </c>
      <c r="AD2548" s="455">
        <v>0.67778021978021996</v>
      </c>
      <c r="AE2548" s="136">
        <v>116</v>
      </c>
    </row>
    <row r="2549" spans="1:31" s="289" customFormat="1">
      <c r="A2549" s="289" t="s">
        <v>109</v>
      </c>
      <c r="B2549" s="287" t="s">
        <v>166</v>
      </c>
      <c r="C2549" s="128">
        <v>42661</v>
      </c>
      <c r="D2549" s="128">
        <v>42899</v>
      </c>
      <c r="E2549" s="289">
        <v>2017</v>
      </c>
      <c r="F2549" s="289">
        <v>2</v>
      </c>
      <c r="G2549" s="289">
        <v>10</v>
      </c>
      <c r="H2549">
        <v>73.386499999999998</v>
      </c>
      <c r="I2549">
        <v>1.6383000000000001</v>
      </c>
      <c r="J2549"/>
      <c r="K2549"/>
      <c r="L2549"/>
      <c r="M2549"/>
      <c r="N2549"/>
      <c r="O2549"/>
      <c r="P2549"/>
      <c r="Q2549"/>
      <c r="R2549"/>
      <c r="S2549"/>
      <c r="T2549"/>
      <c r="U2549"/>
      <c r="V2549" s="388"/>
      <c r="W2549" s="14"/>
      <c r="X2549" s="455">
        <v>0.372433691756272</v>
      </c>
      <c r="Y2549" s="136">
        <v>86</v>
      </c>
      <c r="Z2549" s="455">
        <v>0.59161392405063296</v>
      </c>
      <c r="AA2549" s="136">
        <v>98</v>
      </c>
      <c r="AB2549" s="455">
        <v>0.654529182879377</v>
      </c>
      <c r="AC2549" s="136">
        <v>109</v>
      </c>
      <c r="AD2549" s="455">
        <v>0.71402508960573496</v>
      </c>
      <c r="AE2549" s="136">
        <v>116</v>
      </c>
    </row>
    <row r="2550" spans="1:31" s="289" customFormat="1">
      <c r="A2550" s="287" t="s">
        <v>109</v>
      </c>
      <c r="B2550" s="287" t="s">
        <v>166</v>
      </c>
      <c r="C2550" s="128">
        <v>42661</v>
      </c>
      <c r="D2550" s="128">
        <v>42899</v>
      </c>
      <c r="E2550" s="289">
        <v>2017</v>
      </c>
      <c r="F2550" s="289">
        <v>2</v>
      </c>
      <c r="G2550" s="289">
        <v>11</v>
      </c>
      <c r="H2550">
        <v>59.975666670000003</v>
      </c>
      <c r="I2550">
        <v>1.5051000000000001</v>
      </c>
      <c r="J2550"/>
      <c r="K2550"/>
      <c r="L2550"/>
      <c r="M2550"/>
      <c r="N2550"/>
      <c r="O2550"/>
      <c r="P2550"/>
      <c r="Q2550"/>
      <c r="R2550"/>
      <c r="S2550"/>
      <c r="T2550"/>
      <c r="U2550"/>
      <c r="V2550" s="388"/>
      <c r="W2550" s="14"/>
      <c r="X2550" s="455">
        <v>0.40290671641790998</v>
      </c>
      <c r="Y2550" s="136">
        <v>86</v>
      </c>
      <c r="Z2550" s="455">
        <v>0.543366666666667</v>
      </c>
      <c r="AA2550" s="136">
        <v>98</v>
      </c>
      <c r="AB2550" s="455">
        <v>0.58625563909774403</v>
      </c>
      <c r="AC2550" s="136">
        <v>109</v>
      </c>
      <c r="AD2550" s="455">
        <v>0.60213138686131396</v>
      </c>
      <c r="AE2550" s="136">
        <v>116</v>
      </c>
    </row>
    <row r="2551" spans="1:31" s="289" customFormat="1">
      <c r="A2551" s="289" t="s">
        <v>109</v>
      </c>
      <c r="B2551" s="287" t="s">
        <v>166</v>
      </c>
      <c r="C2551" s="128">
        <v>42661</v>
      </c>
      <c r="D2551" s="128">
        <v>42899</v>
      </c>
      <c r="E2551" s="289">
        <v>2017</v>
      </c>
      <c r="F2551" s="289">
        <v>2</v>
      </c>
      <c r="G2551" s="289">
        <v>12</v>
      </c>
      <c r="H2551">
        <v>78.226500000000001</v>
      </c>
      <c r="I2551">
        <v>1.5860000000000001</v>
      </c>
      <c r="J2551"/>
      <c r="K2551"/>
      <c r="L2551"/>
      <c r="M2551"/>
      <c r="N2551"/>
      <c r="O2551"/>
      <c r="P2551"/>
      <c r="Q2551"/>
      <c r="R2551"/>
      <c r="S2551"/>
      <c r="T2551"/>
      <c r="U2551"/>
      <c r="V2551" s="388"/>
      <c r="W2551" s="14"/>
      <c r="X2551" s="455">
        <v>0.32910218978102201</v>
      </c>
      <c r="Y2551" s="136">
        <v>86</v>
      </c>
      <c r="Z2551" s="455">
        <v>0.49995035460992898</v>
      </c>
      <c r="AA2551" s="136">
        <v>98</v>
      </c>
      <c r="AB2551" s="455">
        <v>0.59766412213740505</v>
      </c>
      <c r="AC2551" s="136">
        <v>109</v>
      </c>
      <c r="AD2551" s="455">
        <v>0.76528413284132801</v>
      </c>
      <c r="AE2551" s="136">
        <v>116</v>
      </c>
    </row>
    <row r="2552" spans="1:31" s="289" customFormat="1">
      <c r="A2552" s="287" t="s">
        <v>109</v>
      </c>
      <c r="B2552" s="287" t="s">
        <v>166</v>
      </c>
      <c r="C2552" s="128">
        <v>42661</v>
      </c>
      <c r="D2552" s="128">
        <v>42899</v>
      </c>
      <c r="E2552" s="289">
        <v>2017</v>
      </c>
      <c r="F2552" s="289">
        <v>2</v>
      </c>
      <c r="G2552" s="289">
        <v>13</v>
      </c>
      <c r="H2552">
        <v>73.084000000000003</v>
      </c>
      <c r="I2552">
        <v>1.8836999999999999</v>
      </c>
      <c r="J2552"/>
      <c r="K2552"/>
      <c r="L2552"/>
      <c r="M2552"/>
      <c r="N2552"/>
      <c r="O2552"/>
      <c r="P2552"/>
      <c r="Q2552"/>
      <c r="R2552"/>
      <c r="S2552"/>
      <c r="T2552"/>
      <c r="U2552"/>
      <c r="V2552" s="388"/>
      <c r="W2552" s="14"/>
      <c r="X2552" s="455">
        <v>0.28901915708812298</v>
      </c>
      <c r="Y2552" s="136">
        <v>86</v>
      </c>
      <c r="Z2552" s="455">
        <v>0.45980536912751702</v>
      </c>
      <c r="AA2552" s="136">
        <v>98</v>
      </c>
      <c r="AB2552" s="455">
        <v>0.54238951310861405</v>
      </c>
      <c r="AC2552" s="136">
        <v>109</v>
      </c>
      <c r="AD2552" s="455">
        <v>0.61171863117870695</v>
      </c>
      <c r="AE2552" s="136">
        <v>116</v>
      </c>
    </row>
    <row r="2553" spans="1:31" s="289" customFormat="1">
      <c r="A2553" s="289" t="s">
        <v>109</v>
      </c>
      <c r="B2553" s="287" t="s">
        <v>166</v>
      </c>
      <c r="C2553" s="128">
        <v>42661</v>
      </c>
      <c r="D2553" s="128">
        <v>42899</v>
      </c>
      <c r="E2553" s="289">
        <v>2017</v>
      </c>
      <c r="F2553" s="289">
        <v>2</v>
      </c>
      <c r="G2553" s="289">
        <v>14</v>
      </c>
      <c r="H2553">
        <v>77.883666669999997</v>
      </c>
      <c r="I2553">
        <v>1.7532000000000001</v>
      </c>
      <c r="J2553"/>
      <c r="K2553"/>
      <c r="L2553"/>
      <c r="M2553"/>
      <c r="N2553"/>
      <c r="O2553"/>
      <c r="P2553"/>
      <c r="Q2553"/>
      <c r="R2553"/>
      <c r="S2553"/>
      <c r="T2553"/>
      <c r="U2553"/>
      <c r="V2553" s="388"/>
      <c r="W2553" s="14"/>
      <c r="X2553" s="455">
        <v>0.34658608058608098</v>
      </c>
      <c r="Y2553" s="136">
        <v>86</v>
      </c>
      <c r="Z2553" s="455">
        <v>0.48577027027026998</v>
      </c>
      <c r="AA2553" s="136">
        <v>98</v>
      </c>
      <c r="AB2553" s="455">
        <v>0.53632342007434897</v>
      </c>
      <c r="AC2553" s="136">
        <v>109</v>
      </c>
      <c r="AD2553" s="455">
        <v>0.70707473309608504</v>
      </c>
      <c r="AE2553" s="136">
        <v>116</v>
      </c>
    </row>
    <row r="2554" spans="1:31" s="289" customFormat="1">
      <c r="A2554" s="287" t="s">
        <v>109</v>
      </c>
      <c r="B2554" s="287" t="s">
        <v>166</v>
      </c>
      <c r="C2554" s="128">
        <v>42661</v>
      </c>
      <c r="D2554" s="128">
        <v>42899</v>
      </c>
      <c r="E2554" s="289">
        <v>2017</v>
      </c>
      <c r="F2554" s="289">
        <v>3</v>
      </c>
      <c r="G2554" s="289">
        <v>1</v>
      </c>
      <c r="H2554">
        <v>9.3573333329999997</v>
      </c>
      <c r="I2554">
        <v>1.7945</v>
      </c>
      <c r="J2554"/>
      <c r="K2554"/>
      <c r="L2554"/>
      <c r="M2554"/>
      <c r="N2554"/>
      <c r="O2554"/>
      <c r="P2554"/>
      <c r="Q2554"/>
      <c r="R2554"/>
      <c r="S2554"/>
      <c r="T2554"/>
      <c r="U2554"/>
      <c r="V2554" s="388"/>
      <c r="W2554" s="14"/>
      <c r="X2554" s="455">
        <v>0.23911636363636399</v>
      </c>
      <c r="Y2554" s="136">
        <v>86</v>
      </c>
      <c r="Z2554" s="455">
        <v>0.25680338983050799</v>
      </c>
      <c r="AA2554" s="136">
        <v>98</v>
      </c>
      <c r="AB2554" s="455">
        <v>0.247726937269373</v>
      </c>
      <c r="AC2554" s="136">
        <v>109</v>
      </c>
      <c r="AD2554" s="455">
        <v>0.25149070631970299</v>
      </c>
      <c r="AE2554" s="136">
        <v>116</v>
      </c>
    </row>
    <row r="2555" spans="1:31">
      <c r="A2555" s="289" t="s">
        <v>109</v>
      </c>
      <c r="B2555" s="287" t="s">
        <v>166</v>
      </c>
      <c r="C2555" s="128">
        <v>42661</v>
      </c>
      <c r="D2555" s="128">
        <v>42899</v>
      </c>
      <c r="E2555" s="289">
        <v>2017</v>
      </c>
      <c r="F2555" s="289">
        <v>3</v>
      </c>
      <c r="G2555" s="289">
        <v>2</v>
      </c>
      <c r="H2555">
        <v>18.250833329999999</v>
      </c>
      <c r="I2555">
        <v>1.6967000000000001</v>
      </c>
      <c r="X2555" s="455">
        <v>0.30685984848484799</v>
      </c>
      <c r="Y2555" s="136">
        <v>86</v>
      </c>
      <c r="Z2555" s="455">
        <v>0.32008896797153003</v>
      </c>
      <c r="AA2555" s="136">
        <v>98</v>
      </c>
      <c r="AB2555" s="455">
        <v>0.29377307692307703</v>
      </c>
      <c r="AC2555" s="136">
        <v>109</v>
      </c>
      <c r="AD2555" s="455">
        <v>0.296223938223938</v>
      </c>
      <c r="AE2555" s="136">
        <v>116</v>
      </c>
    </row>
    <row r="2556" spans="1:31">
      <c r="A2556" s="287" t="s">
        <v>109</v>
      </c>
      <c r="B2556" s="287" t="s">
        <v>166</v>
      </c>
      <c r="C2556" s="128">
        <v>42661</v>
      </c>
      <c r="D2556" s="128">
        <v>42899</v>
      </c>
      <c r="E2556" s="289">
        <v>2017</v>
      </c>
      <c r="F2556" s="289">
        <v>3</v>
      </c>
      <c r="G2556" s="289">
        <v>3</v>
      </c>
      <c r="H2556">
        <v>33.315333330000001</v>
      </c>
      <c r="I2556">
        <v>1.4595</v>
      </c>
      <c r="X2556" s="455">
        <v>0.39012773722627703</v>
      </c>
      <c r="Y2556" s="136">
        <v>86</v>
      </c>
      <c r="Z2556" s="455">
        <v>0.43486643835616401</v>
      </c>
      <c r="AA2556" s="136">
        <v>98</v>
      </c>
      <c r="AB2556" s="455">
        <v>0.41975486381323002</v>
      </c>
      <c r="AC2556" s="136">
        <v>109</v>
      </c>
      <c r="AD2556" s="455">
        <v>0.42118181818181799</v>
      </c>
      <c r="AE2556" s="136">
        <v>116</v>
      </c>
    </row>
    <row r="2557" spans="1:31">
      <c r="A2557" s="289" t="s">
        <v>109</v>
      </c>
      <c r="B2557" s="287" t="s">
        <v>166</v>
      </c>
      <c r="C2557" s="128">
        <v>42661</v>
      </c>
      <c r="D2557" s="128">
        <v>42899</v>
      </c>
      <c r="E2557" s="289">
        <v>2017</v>
      </c>
      <c r="F2557" s="289">
        <v>3</v>
      </c>
      <c r="G2557" s="289">
        <v>4</v>
      </c>
      <c r="H2557">
        <v>56.184333330000001</v>
      </c>
      <c r="I2557">
        <v>1.5002</v>
      </c>
      <c r="X2557" s="455">
        <v>0.42830996309963099</v>
      </c>
      <c r="Y2557" s="136">
        <v>86</v>
      </c>
      <c r="Z2557" s="455">
        <v>0.56789761092150204</v>
      </c>
      <c r="AA2557" s="136">
        <v>98</v>
      </c>
      <c r="AB2557" s="455">
        <v>0.58143018867924501</v>
      </c>
      <c r="AC2557" s="136">
        <v>109</v>
      </c>
      <c r="AD2557" s="455">
        <v>0.64162093862815905</v>
      </c>
      <c r="AE2557" s="136">
        <v>116</v>
      </c>
    </row>
    <row r="2558" spans="1:31">
      <c r="A2558" s="287" t="s">
        <v>109</v>
      </c>
      <c r="B2558" s="287" t="s">
        <v>166</v>
      </c>
      <c r="C2558" s="128">
        <v>42661</v>
      </c>
      <c r="D2558" s="128">
        <v>42899</v>
      </c>
      <c r="E2558" s="289">
        <v>2017</v>
      </c>
      <c r="F2558" s="289">
        <v>3</v>
      </c>
      <c r="G2558" s="289">
        <v>5</v>
      </c>
      <c r="H2558">
        <v>65.864333329999994</v>
      </c>
      <c r="I2558">
        <v>1.5790999999999999</v>
      </c>
      <c r="X2558" s="455">
        <v>0.372520599250936</v>
      </c>
      <c r="Y2558" s="136">
        <v>86</v>
      </c>
      <c r="Z2558" s="455">
        <v>0.56363667820069197</v>
      </c>
      <c r="AA2558" s="136">
        <v>98</v>
      </c>
      <c r="AB2558" s="455">
        <v>0.62534469696969697</v>
      </c>
      <c r="AC2558" s="136">
        <v>109</v>
      </c>
      <c r="AD2558" s="455">
        <v>0.64379775280898899</v>
      </c>
      <c r="AE2558" s="136">
        <v>116</v>
      </c>
    </row>
    <row r="2559" spans="1:31">
      <c r="A2559" s="289" t="s">
        <v>109</v>
      </c>
      <c r="B2559" s="287" t="s">
        <v>166</v>
      </c>
      <c r="C2559" s="128">
        <v>42661</v>
      </c>
      <c r="D2559" s="128">
        <v>42899</v>
      </c>
      <c r="E2559" s="289">
        <v>2017</v>
      </c>
      <c r="F2559" s="289">
        <v>3</v>
      </c>
      <c r="G2559" s="289">
        <v>6</v>
      </c>
      <c r="H2559">
        <v>71.168166670000005</v>
      </c>
      <c r="I2559">
        <v>1.629</v>
      </c>
      <c r="X2559" s="455">
        <v>0.31058174904942998</v>
      </c>
      <c r="Y2559" s="136">
        <v>86</v>
      </c>
      <c r="Z2559" s="455">
        <v>0.45646488294314402</v>
      </c>
      <c r="AA2559" s="136">
        <v>98</v>
      </c>
      <c r="AB2559" s="455">
        <v>0.60409056603773603</v>
      </c>
      <c r="AC2559" s="136">
        <v>109</v>
      </c>
      <c r="AD2559" s="455">
        <v>0.70519485294117601</v>
      </c>
      <c r="AE2559" s="136">
        <v>116</v>
      </c>
    </row>
    <row r="2560" spans="1:31">
      <c r="A2560" s="287" t="s">
        <v>109</v>
      </c>
      <c r="B2560" s="287" t="s">
        <v>166</v>
      </c>
      <c r="C2560" s="128">
        <v>42661</v>
      </c>
      <c r="D2560" s="128">
        <v>42899</v>
      </c>
      <c r="E2560" s="289">
        <v>2017</v>
      </c>
      <c r="F2560" s="289">
        <v>3</v>
      </c>
      <c r="G2560" s="289">
        <v>7</v>
      </c>
      <c r="H2560">
        <v>75.544333330000001</v>
      </c>
      <c r="I2560">
        <v>1.7553000000000001</v>
      </c>
      <c r="X2560" s="455">
        <v>0.413622222222222</v>
      </c>
      <c r="Y2560" s="136">
        <v>86</v>
      </c>
      <c r="Z2560" s="455">
        <v>0.56281884057970999</v>
      </c>
      <c r="AA2560" s="136">
        <v>98</v>
      </c>
      <c r="AB2560" s="455">
        <v>0.67101123595505596</v>
      </c>
      <c r="AC2560" s="136">
        <v>109</v>
      </c>
      <c r="AD2560" s="455">
        <v>0.75748717948717903</v>
      </c>
      <c r="AE2560" s="136">
        <v>116</v>
      </c>
    </row>
    <row r="2561" spans="1:31">
      <c r="A2561" s="289" t="s">
        <v>109</v>
      </c>
      <c r="B2561" s="287" t="s">
        <v>166</v>
      </c>
      <c r="C2561" s="128">
        <v>42661</v>
      </c>
      <c r="D2561" s="128">
        <v>42899</v>
      </c>
      <c r="E2561" s="289">
        <v>2017</v>
      </c>
      <c r="F2561" s="289">
        <v>3</v>
      </c>
      <c r="G2561" s="289">
        <v>8</v>
      </c>
      <c r="H2561">
        <v>64.452666669999999</v>
      </c>
      <c r="I2561">
        <v>1.7107000000000001</v>
      </c>
      <c r="X2561" s="455">
        <v>0.335670498084291</v>
      </c>
      <c r="Y2561" s="136">
        <v>86</v>
      </c>
      <c r="Z2561" s="455">
        <v>0.45407308970099702</v>
      </c>
      <c r="AA2561" s="136">
        <v>98</v>
      </c>
      <c r="AB2561" s="455">
        <v>0.57367037037037005</v>
      </c>
      <c r="AC2561" s="136">
        <v>109</v>
      </c>
      <c r="AD2561" s="455">
        <v>0.67642066420664204</v>
      </c>
      <c r="AE2561" s="136">
        <v>116</v>
      </c>
    </row>
    <row r="2562" spans="1:31">
      <c r="A2562" s="287" t="s">
        <v>109</v>
      </c>
      <c r="B2562" s="287" t="s">
        <v>166</v>
      </c>
      <c r="C2562" s="128">
        <v>42661</v>
      </c>
      <c r="D2562" s="128">
        <v>42899</v>
      </c>
      <c r="E2562" s="289">
        <v>2017</v>
      </c>
      <c r="F2562" s="289">
        <v>3</v>
      </c>
      <c r="G2562" s="289">
        <v>9</v>
      </c>
      <c r="H2562">
        <v>65.299666669999993</v>
      </c>
      <c r="I2562">
        <v>1.5456000000000001</v>
      </c>
      <c r="X2562" s="455">
        <v>0.39724535315985099</v>
      </c>
      <c r="Y2562" s="136">
        <v>86</v>
      </c>
      <c r="Z2562" s="455">
        <v>0.53979381443299002</v>
      </c>
      <c r="AA2562" s="136">
        <v>98</v>
      </c>
      <c r="AB2562" s="455">
        <v>0.55098888888888897</v>
      </c>
      <c r="AC2562" s="136">
        <v>109</v>
      </c>
      <c r="AD2562" s="455">
        <v>0.60261363636363596</v>
      </c>
      <c r="AE2562" s="136">
        <v>116</v>
      </c>
    </row>
    <row r="2563" spans="1:31">
      <c r="A2563" s="289" t="s">
        <v>109</v>
      </c>
      <c r="B2563" s="287" t="s">
        <v>166</v>
      </c>
      <c r="C2563" s="128">
        <v>42661</v>
      </c>
      <c r="D2563" s="128">
        <v>42899</v>
      </c>
      <c r="E2563" s="289">
        <v>2017</v>
      </c>
      <c r="F2563" s="289">
        <v>3</v>
      </c>
      <c r="G2563" s="289">
        <v>10</v>
      </c>
      <c r="H2563">
        <v>70.462333330000007</v>
      </c>
      <c r="I2563">
        <v>1.5457000000000001</v>
      </c>
      <c r="X2563" s="455">
        <v>0.34663178294573599</v>
      </c>
      <c r="Y2563" s="136">
        <v>86</v>
      </c>
      <c r="Z2563" s="455">
        <v>0.52929807692307695</v>
      </c>
      <c r="AA2563" s="136">
        <v>98</v>
      </c>
      <c r="AB2563" s="455">
        <v>0.60178148148148103</v>
      </c>
      <c r="AC2563" s="136">
        <v>109</v>
      </c>
      <c r="AD2563" s="455">
        <v>0.69154212454212405</v>
      </c>
      <c r="AE2563" s="136">
        <v>116</v>
      </c>
    </row>
    <row r="2564" spans="1:31">
      <c r="A2564" s="287" t="s">
        <v>109</v>
      </c>
      <c r="B2564" s="287" t="s">
        <v>166</v>
      </c>
      <c r="C2564" s="128">
        <v>42661</v>
      </c>
      <c r="D2564" s="128">
        <v>42899</v>
      </c>
      <c r="E2564" s="289">
        <v>2017</v>
      </c>
      <c r="F2564" s="289">
        <v>3</v>
      </c>
      <c r="G2564" s="289">
        <v>11</v>
      </c>
      <c r="H2564">
        <v>67.78016667</v>
      </c>
      <c r="I2564">
        <v>1.5406</v>
      </c>
      <c r="X2564" s="455">
        <v>0.43642279411764701</v>
      </c>
      <c r="Y2564" s="136">
        <v>86</v>
      </c>
      <c r="Z2564" s="455">
        <v>0.64666894197952196</v>
      </c>
      <c r="AA2564" s="136">
        <v>98</v>
      </c>
      <c r="AB2564" s="455">
        <v>0.67958052434456895</v>
      </c>
      <c r="AC2564" s="136">
        <v>109</v>
      </c>
      <c r="AD2564" s="455">
        <v>0.77256877323420103</v>
      </c>
      <c r="AE2564" s="136">
        <v>116</v>
      </c>
    </row>
    <row r="2565" spans="1:31">
      <c r="A2565" s="289" t="s">
        <v>109</v>
      </c>
      <c r="B2565" s="287" t="s">
        <v>166</v>
      </c>
      <c r="C2565" s="128">
        <v>42661</v>
      </c>
      <c r="D2565" s="128">
        <v>42899</v>
      </c>
      <c r="E2565" s="289">
        <v>2017</v>
      </c>
      <c r="F2565" s="289">
        <v>3</v>
      </c>
      <c r="G2565" s="289">
        <v>12</v>
      </c>
      <c r="H2565">
        <v>64.412333329999996</v>
      </c>
      <c r="I2565">
        <v>1.5124</v>
      </c>
      <c r="X2565" s="455">
        <v>0.45218081180811798</v>
      </c>
      <c r="Y2565" s="136">
        <v>86</v>
      </c>
      <c r="Z2565" s="455">
        <v>0.58956949152542404</v>
      </c>
      <c r="AA2565" s="136">
        <v>98</v>
      </c>
      <c r="AB2565" s="455">
        <v>0.62261627906976702</v>
      </c>
      <c r="AC2565" s="136">
        <v>109</v>
      </c>
      <c r="AD2565" s="455">
        <v>0.67962790697674402</v>
      </c>
      <c r="AE2565" s="136">
        <v>116</v>
      </c>
    </row>
    <row r="2566" spans="1:31">
      <c r="A2566" s="287" t="s">
        <v>109</v>
      </c>
      <c r="B2566" s="287" t="s">
        <v>166</v>
      </c>
      <c r="C2566" s="128">
        <v>42661</v>
      </c>
      <c r="D2566" s="128">
        <v>42899</v>
      </c>
      <c r="E2566" s="289">
        <v>2017</v>
      </c>
      <c r="F2566" s="289">
        <v>3</v>
      </c>
      <c r="G2566" s="289">
        <v>13</v>
      </c>
      <c r="H2566">
        <v>78.327333330000002</v>
      </c>
      <c r="I2566">
        <v>1.5543</v>
      </c>
      <c r="X2566" s="455">
        <v>0.40051398601398602</v>
      </c>
      <c r="Y2566" s="136">
        <v>86</v>
      </c>
      <c r="Z2566" s="455">
        <v>0.62872569444444404</v>
      </c>
      <c r="AA2566" s="136">
        <v>98</v>
      </c>
      <c r="AB2566" s="455">
        <v>0.69715355805243495</v>
      </c>
      <c r="AC2566" s="136">
        <v>109</v>
      </c>
      <c r="AD2566" s="455">
        <v>0.78955311355311397</v>
      </c>
      <c r="AE2566" s="136">
        <v>116</v>
      </c>
    </row>
    <row r="2567" spans="1:31">
      <c r="A2567" s="289" t="s">
        <v>109</v>
      </c>
      <c r="B2567" s="287" t="s">
        <v>166</v>
      </c>
      <c r="C2567" s="128">
        <v>42661</v>
      </c>
      <c r="D2567" s="128">
        <v>42899</v>
      </c>
      <c r="E2567" s="289">
        <v>2017</v>
      </c>
      <c r="F2567" s="289">
        <v>3</v>
      </c>
      <c r="G2567" s="289">
        <v>14</v>
      </c>
      <c r="H2567">
        <v>58.039666670000003</v>
      </c>
      <c r="I2567">
        <v>1.4028</v>
      </c>
      <c r="X2567" s="455">
        <v>0.41714981273408203</v>
      </c>
      <c r="Y2567" s="136">
        <v>86</v>
      </c>
      <c r="Z2567" s="455">
        <v>0.607470790378007</v>
      </c>
      <c r="AA2567" s="136">
        <v>98</v>
      </c>
      <c r="AB2567" s="455">
        <v>0.59450184501845005</v>
      </c>
      <c r="AC2567" s="136">
        <v>109</v>
      </c>
      <c r="AD2567" s="455">
        <v>0.60033579335793397</v>
      </c>
      <c r="AE2567" s="136">
        <v>116</v>
      </c>
    </row>
    <row r="2568" spans="1:31">
      <c r="A2568" s="287" t="s">
        <v>109</v>
      </c>
      <c r="B2568" s="287" t="s">
        <v>166</v>
      </c>
      <c r="C2568" s="128">
        <v>42661</v>
      </c>
      <c r="D2568" s="128">
        <v>42899</v>
      </c>
      <c r="E2568" s="289">
        <v>2017</v>
      </c>
      <c r="F2568" s="289">
        <v>4</v>
      </c>
      <c r="G2568" s="289">
        <v>1</v>
      </c>
      <c r="H2568">
        <v>15.28633333</v>
      </c>
      <c r="I2568">
        <v>1.5916999999999999</v>
      </c>
      <c r="X2568" s="455">
        <v>0.27869003690036898</v>
      </c>
      <c r="Y2568" s="136">
        <v>86</v>
      </c>
      <c r="Z2568" s="455">
        <v>0.31089347079037799</v>
      </c>
      <c r="AA2568" s="136">
        <v>98</v>
      </c>
      <c r="AB2568" s="455">
        <v>0.28860714285714301</v>
      </c>
      <c r="AC2568" s="136">
        <v>109</v>
      </c>
      <c r="AD2568" s="455">
        <v>0.28464684014869901</v>
      </c>
      <c r="AE2568" s="136">
        <v>116</v>
      </c>
    </row>
    <row r="2569" spans="1:31">
      <c r="A2569" s="289" t="s">
        <v>109</v>
      </c>
      <c r="B2569" s="287" t="s">
        <v>166</v>
      </c>
      <c r="C2569" s="128">
        <v>42661</v>
      </c>
      <c r="D2569" s="128">
        <v>42899</v>
      </c>
      <c r="E2569" s="289">
        <v>2017</v>
      </c>
      <c r="F2569" s="289">
        <v>4</v>
      </c>
      <c r="G2569" s="289">
        <v>2</v>
      </c>
      <c r="H2569">
        <v>23.615166670000001</v>
      </c>
      <c r="I2569">
        <v>1.6662999999999999</v>
      </c>
      <c r="X2569" s="455">
        <v>0.30906367041198501</v>
      </c>
      <c r="Y2569" s="136">
        <v>86</v>
      </c>
      <c r="Z2569" s="455">
        <v>0.33677857142857098</v>
      </c>
      <c r="AA2569" s="136">
        <v>98</v>
      </c>
      <c r="AB2569" s="455">
        <v>0.30455686274509802</v>
      </c>
      <c r="AC2569" s="136">
        <v>109</v>
      </c>
      <c r="AD2569" s="455">
        <v>0.30642750929368001</v>
      </c>
      <c r="AE2569" s="136">
        <v>116</v>
      </c>
    </row>
    <row r="2570" spans="1:31">
      <c r="A2570" s="287" t="s">
        <v>109</v>
      </c>
      <c r="B2570" s="287" t="s">
        <v>166</v>
      </c>
      <c r="C2570" s="128">
        <v>42661</v>
      </c>
      <c r="D2570" s="128">
        <v>42899</v>
      </c>
      <c r="E2570" s="289">
        <v>2017</v>
      </c>
      <c r="F2570" s="289">
        <v>4</v>
      </c>
      <c r="G2570" s="289">
        <v>3</v>
      </c>
      <c r="H2570">
        <v>22.748000000000001</v>
      </c>
      <c r="I2570">
        <v>1.6152</v>
      </c>
      <c r="X2570" s="455">
        <v>0.27423320158102799</v>
      </c>
      <c r="Y2570" s="136">
        <v>86</v>
      </c>
      <c r="Z2570" s="455">
        <v>0.329182432432432</v>
      </c>
      <c r="AA2570" s="136">
        <v>98</v>
      </c>
      <c r="AB2570" s="455">
        <v>0.33291439688716001</v>
      </c>
      <c r="AC2570" s="136">
        <v>109</v>
      </c>
      <c r="AD2570" s="455">
        <v>0.32260294117647098</v>
      </c>
      <c r="AE2570" s="136">
        <v>116</v>
      </c>
    </row>
    <row r="2571" spans="1:31">
      <c r="A2571" s="289" t="s">
        <v>109</v>
      </c>
      <c r="B2571" s="287" t="s">
        <v>166</v>
      </c>
      <c r="C2571" s="128">
        <v>42661</v>
      </c>
      <c r="D2571" s="128">
        <v>42899</v>
      </c>
      <c r="E2571" s="289">
        <v>2017</v>
      </c>
      <c r="F2571" s="289">
        <v>4</v>
      </c>
      <c r="G2571" s="289">
        <v>4</v>
      </c>
      <c r="H2571">
        <v>41.381999999999998</v>
      </c>
      <c r="I2571">
        <v>1.5632999999999999</v>
      </c>
      <c r="X2571" s="455">
        <v>0.31780000000000003</v>
      </c>
      <c r="Y2571" s="136">
        <v>86</v>
      </c>
      <c r="Z2571" s="455">
        <v>0.42264459930313603</v>
      </c>
      <c r="AA2571" s="136">
        <v>98</v>
      </c>
      <c r="AB2571" s="455">
        <v>0.42400396825396802</v>
      </c>
      <c r="AC2571" s="136">
        <v>109</v>
      </c>
      <c r="AD2571" s="455">
        <v>0.46336186770428001</v>
      </c>
      <c r="AE2571" s="136">
        <v>116</v>
      </c>
    </row>
    <row r="2572" spans="1:31">
      <c r="A2572" s="287" t="s">
        <v>109</v>
      </c>
      <c r="B2572" s="287" t="s">
        <v>166</v>
      </c>
      <c r="C2572" s="128">
        <v>42661</v>
      </c>
      <c r="D2572" s="128">
        <v>42899</v>
      </c>
      <c r="E2572" s="289">
        <v>2017</v>
      </c>
      <c r="F2572" s="289">
        <v>4</v>
      </c>
      <c r="G2572" s="289">
        <v>5</v>
      </c>
      <c r="H2572">
        <v>58.584166670000002</v>
      </c>
      <c r="I2572">
        <v>1.3623000000000001</v>
      </c>
      <c r="X2572" s="455">
        <v>0.35771042471042502</v>
      </c>
      <c r="Y2572" s="136">
        <v>86</v>
      </c>
      <c r="Z2572" s="455">
        <v>0.51738698630137003</v>
      </c>
      <c r="AA2572" s="136">
        <v>98</v>
      </c>
      <c r="AB2572" s="455">
        <v>0.58201145038167901</v>
      </c>
      <c r="AC2572" s="136">
        <v>109</v>
      </c>
      <c r="AD2572" s="455">
        <v>0.63735125448028696</v>
      </c>
      <c r="AE2572" s="136">
        <v>116</v>
      </c>
    </row>
    <row r="2573" spans="1:31">
      <c r="A2573" s="289" t="s">
        <v>109</v>
      </c>
      <c r="B2573" s="287" t="s">
        <v>166</v>
      </c>
      <c r="C2573" s="128">
        <v>42661</v>
      </c>
      <c r="D2573" s="128">
        <v>42899</v>
      </c>
      <c r="E2573" s="289">
        <v>2017</v>
      </c>
      <c r="F2573" s="289">
        <v>4</v>
      </c>
      <c r="G2573" s="289">
        <v>6</v>
      </c>
      <c r="H2573">
        <v>66.711333330000002</v>
      </c>
      <c r="I2573">
        <v>1.4877</v>
      </c>
      <c r="X2573" s="455">
        <v>0.35841353383458602</v>
      </c>
      <c r="Y2573" s="136">
        <v>86</v>
      </c>
      <c r="Z2573" s="455">
        <v>0.51651428571428604</v>
      </c>
      <c r="AA2573" s="136">
        <v>98</v>
      </c>
      <c r="AB2573" s="455">
        <v>0.58862030075187999</v>
      </c>
      <c r="AC2573" s="136">
        <v>109</v>
      </c>
      <c r="AD2573" s="455">
        <v>0.71000719424460401</v>
      </c>
      <c r="AE2573" s="136">
        <v>116</v>
      </c>
    </row>
    <row r="2574" spans="1:31">
      <c r="A2574" s="287" t="s">
        <v>109</v>
      </c>
      <c r="B2574" s="287" t="s">
        <v>166</v>
      </c>
      <c r="C2574" s="128">
        <v>42661</v>
      </c>
      <c r="D2574" s="128">
        <v>42899</v>
      </c>
      <c r="E2574" s="289">
        <v>2017</v>
      </c>
      <c r="F2574" s="289">
        <v>4</v>
      </c>
      <c r="G2574" s="289">
        <v>7</v>
      </c>
      <c r="H2574">
        <v>76.532499999999999</v>
      </c>
      <c r="I2574">
        <v>1.9147000000000001</v>
      </c>
      <c r="X2574" s="455">
        <v>0.37509689922480599</v>
      </c>
      <c r="Y2574" s="136">
        <v>86</v>
      </c>
      <c r="Z2574" s="455">
        <v>0.56102061855670105</v>
      </c>
      <c r="AA2574" s="136">
        <v>98</v>
      </c>
      <c r="AB2574" s="455">
        <v>0.68323664122137395</v>
      </c>
      <c r="AC2574" s="136">
        <v>109</v>
      </c>
      <c r="AD2574" s="455">
        <v>0.78284501845018495</v>
      </c>
      <c r="AE2574" s="136">
        <v>116</v>
      </c>
    </row>
    <row r="2575" spans="1:31">
      <c r="A2575" s="289" t="s">
        <v>109</v>
      </c>
      <c r="B2575" s="287" t="s">
        <v>166</v>
      </c>
      <c r="C2575" s="128">
        <v>42661</v>
      </c>
      <c r="D2575" s="128">
        <v>42899</v>
      </c>
      <c r="E2575" s="289">
        <v>2017</v>
      </c>
      <c r="F2575" s="289">
        <v>4</v>
      </c>
      <c r="G2575" s="289">
        <v>8</v>
      </c>
      <c r="H2575">
        <v>48.016833329999997</v>
      </c>
      <c r="I2575">
        <v>1.6820999999999999</v>
      </c>
      <c r="X2575" s="455">
        <v>0.29399999999999998</v>
      </c>
      <c r="Y2575" s="136">
        <v>86</v>
      </c>
      <c r="Z2575" s="455">
        <v>0.39547278911564598</v>
      </c>
      <c r="AA2575" s="136">
        <v>98</v>
      </c>
      <c r="AB2575" s="455">
        <v>0.45164179104477598</v>
      </c>
      <c r="AC2575" s="136">
        <v>109</v>
      </c>
      <c r="AD2575" s="455">
        <v>0.52061678832116798</v>
      </c>
      <c r="AE2575" s="136">
        <v>116</v>
      </c>
    </row>
    <row r="2576" spans="1:31">
      <c r="A2576" s="287" t="s">
        <v>109</v>
      </c>
      <c r="B2576" s="287" t="s">
        <v>166</v>
      </c>
      <c r="C2576" s="128">
        <v>42661</v>
      </c>
      <c r="D2576" s="128">
        <v>42899</v>
      </c>
      <c r="E2576" s="289">
        <v>2017</v>
      </c>
      <c r="F2576" s="289">
        <v>4</v>
      </c>
      <c r="G2576" s="289">
        <v>9</v>
      </c>
      <c r="H2576">
        <v>60.78233333</v>
      </c>
      <c r="I2576">
        <v>1.6157999999999999</v>
      </c>
      <c r="X2576" s="455">
        <v>0.31551698113207499</v>
      </c>
      <c r="Y2576" s="136">
        <v>86</v>
      </c>
      <c r="Z2576" s="455">
        <v>0.49503767123287701</v>
      </c>
      <c r="AA2576" s="136">
        <v>98</v>
      </c>
      <c r="AB2576" s="455">
        <v>0.56674427480916001</v>
      </c>
      <c r="AC2576" s="136">
        <v>109</v>
      </c>
      <c r="AD2576" s="455">
        <v>0.65851119402985103</v>
      </c>
      <c r="AE2576" s="136">
        <v>116</v>
      </c>
    </row>
    <row r="2577" spans="1:31">
      <c r="A2577" s="289" t="s">
        <v>109</v>
      </c>
      <c r="B2577" s="287" t="s">
        <v>166</v>
      </c>
      <c r="C2577" s="128">
        <v>42661</v>
      </c>
      <c r="D2577" s="128">
        <v>42899</v>
      </c>
      <c r="E2577" s="289">
        <v>2017</v>
      </c>
      <c r="F2577" s="289">
        <v>4</v>
      </c>
      <c r="G2577" s="289">
        <v>10</v>
      </c>
      <c r="H2577">
        <v>73.81</v>
      </c>
      <c r="I2577">
        <v>1.5828</v>
      </c>
      <c r="X2577" s="455">
        <v>0.39938636363636398</v>
      </c>
      <c r="Y2577" s="136">
        <v>86</v>
      </c>
      <c r="Z2577" s="455">
        <v>0.57032631578947401</v>
      </c>
      <c r="AA2577" s="136">
        <v>98</v>
      </c>
      <c r="AB2577" s="455">
        <v>0.61029019607843105</v>
      </c>
      <c r="AC2577" s="136">
        <v>109</v>
      </c>
      <c r="AD2577" s="455">
        <v>0.71678966789667897</v>
      </c>
      <c r="AE2577" s="136">
        <v>116</v>
      </c>
    </row>
    <row r="2578" spans="1:31">
      <c r="A2578" s="287" t="s">
        <v>109</v>
      </c>
      <c r="B2578" s="287" t="s">
        <v>166</v>
      </c>
      <c r="C2578" s="128">
        <v>42661</v>
      </c>
      <c r="D2578" s="128">
        <v>42899</v>
      </c>
      <c r="E2578" s="289">
        <v>2017</v>
      </c>
      <c r="F2578" s="289">
        <v>4</v>
      </c>
      <c r="G2578" s="289">
        <v>11</v>
      </c>
      <c r="H2578">
        <v>59.995833330000004</v>
      </c>
      <c r="I2578">
        <v>1.5269999999999999</v>
      </c>
      <c r="X2578" s="455">
        <v>0.40185496183206099</v>
      </c>
      <c r="Y2578" s="136">
        <v>86</v>
      </c>
      <c r="Z2578" s="455">
        <v>0.488429078014184</v>
      </c>
      <c r="AA2578" s="136">
        <v>98</v>
      </c>
      <c r="AB2578" s="455">
        <v>0.55462213740458</v>
      </c>
      <c r="AC2578" s="136">
        <v>109</v>
      </c>
      <c r="AD2578" s="455">
        <v>0.61669230769230798</v>
      </c>
      <c r="AE2578" s="136">
        <v>116</v>
      </c>
    </row>
    <row r="2579" spans="1:31">
      <c r="A2579" s="289" t="s">
        <v>109</v>
      </c>
      <c r="B2579" s="287" t="s">
        <v>166</v>
      </c>
      <c r="C2579" s="128">
        <v>42661</v>
      </c>
      <c r="D2579" s="128">
        <v>42899</v>
      </c>
      <c r="E2579" s="289">
        <v>2017</v>
      </c>
      <c r="F2579" s="289">
        <v>4</v>
      </c>
      <c r="G2579" s="289">
        <v>12</v>
      </c>
      <c r="H2579">
        <v>73.870500000000007</v>
      </c>
      <c r="I2579">
        <v>1.6613</v>
      </c>
      <c r="X2579" s="455">
        <v>0.38966412213740498</v>
      </c>
      <c r="Y2579" s="136">
        <v>86</v>
      </c>
      <c r="Z2579" s="455">
        <v>0.54852542372881397</v>
      </c>
      <c r="AA2579" s="136">
        <v>98</v>
      </c>
      <c r="AB2579" s="455">
        <v>0.62441281138789995</v>
      </c>
      <c r="AC2579" s="136">
        <v>109</v>
      </c>
      <c r="AD2579" s="455">
        <v>0.70536823104693103</v>
      </c>
      <c r="AE2579" s="136">
        <v>116</v>
      </c>
    </row>
    <row r="2580" spans="1:31">
      <c r="A2580" s="287" t="s">
        <v>109</v>
      </c>
      <c r="B2580" s="287" t="s">
        <v>166</v>
      </c>
      <c r="C2580" s="128">
        <v>42661</v>
      </c>
      <c r="D2580" s="128">
        <v>42899</v>
      </c>
      <c r="E2580" s="289">
        <v>2017</v>
      </c>
      <c r="F2580" s="289">
        <v>4</v>
      </c>
      <c r="G2580" s="289">
        <v>13</v>
      </c>
      <c r="H2580">
        <v>81.090166670000002</v>
      </c>
      <c r="I2580">
        <v>1.8464</v>
      </c>
      <c r="X2580" s="455">
        <v>0.37934865900383102</v>
      </c>
      <c r="Y2580" s="136">
        <v>86</v>
      </c>
      <c r="Z2580" s="455">
        <v>0.566698924731183</v>
      </c>
      <c r="AA2580" s="136">
        <v>98</v>
      </c>
      <c r="AB2580" s="455">
        <v>0.68105263157894702</v>
      </c>
      <c r="AC2580" s="136">
        <v>109</v>
      </c>
      <c r="AD2580" s="455">
        <v>0.78862671232876702</v>
      </c>
      <c r="AE2580" s="136">
        <v>116</v>
      </c>
    </row>
    <row r="2581" spans="1:31">
      <c r="A2581" s="289" t="s">
        <v>109</v>
      </c>
      <c r="B2581" s="287" t="s">
        <v>166</v>
      </c>
      <c r="C2581" s="128">
        <v>42661</v>
      </c>
      <c r="D2581" s="128">
        <v>42899</v>
      </c>
      <c r="E2581" s="289">
        <v>2017</v>
      </c>
      <c r="F2581" s="289">
        <v>4</v>
      </c>
      <c r="G2581" s="289">
        <v>14</v>
      </c>
      <c r="H2581">
        <v>56.184333330000001</v>
      </c>
      <c r="I2581">
        <v>1.4968999999999999</v>
      </c>
      <c r="X2581" s="455">
        <v>0.357561797752809</v>
      </c>
      <c r="Y2581" s="136">
        <v>86</v>
      </c>
      <c r="Z2581" s="455">
        <v>0.48468543046357598</v>
      </c>
      <c r="AA2581" s="136">
        <v>98</v>
      </c>
      <c r="AB2581" s="455">
        <v>0.56696654275092895</v>
      </c>
      <c r="AC2581" s="136">
        <v>109</v>
      </c>
      <c r="AD2581" s="455">
        <v>0.66458052434456905</v>
      </c>
      <c r="AE2581" s="136">
        <v>116</v>
      </c>
    </row>
    <row r="2582" spans="1:31" ht="15">
      <c r="A2582" s="287" t="s">
        <v>109</v>
      </c>
      <c r="B2582" s="287" t="s">
        <v>166</v>
      </c>
      <c r="C2582" s="128">
        <v>43021</v>
      </c>
      <c r="D2582" s="128">
        <v>43263</v>
      </c>
      <c r="E2582" s="395">
        <v>2018</v>
      </c>
      <c r="F2582" s="396">
        <v>1</v>
      </c>
      <c r="G2582" s="396">
        <v>1</v>
      </c>
      <c r="H2582" s="402">
        <v>25.351274666666665</v>
      </c>
      <c r="I2582">
        <v>1.7685</v>
      </c>
      <c r="X2582" s="455">
        <v>0.35083500000000001</v>
      </c>
      <c r="Y2582" s="14">
        <v>83</v>
      </c>
      <c r="Z2582" s="455">
        <v>0.35694999999999999</v>
      </c>
      <c r="AA2582" s="14">
        <v>108</v>
      </c>
      <c r="AB2582" s="391">
        <v>0.35944500000000001</v>
      </c>
      <c r="AC2582" s="14">
        <v>111</v>
      </c>
      <c r="AD2582" s="455">
        <v>0.36026499999999995</v>
      </c>
      <c r="AE2582" s="14">
        <v>113</v>
      </c>
    </row>
    <row r="2583" spans="1:31" ht="15">
      <c r="A2583" s="289" t="s">
        <v>109</v>
      </c>
      <c r="B2583" s="287" t="s">
        <v>166</v>
      </c>
      <c r="C2583" s="128">
        <v>43021</v>
      </c>
      <c r="D2583" s="128">
        <v>43263</v>
      </c>
      <c r="E2583" s="395">
        <v>2018</v>
      </c>
      <c r="F2583" s="396">
        <v>1</v>
      </c>
      <c r="G2583" s="396">
        <v>2</v>
      </c>
      <c r="H2583" s="402">
        <v>21.246770285714287</v>
      </c>
      <c r="I2583">
        <v>1.714</v>
      </c>
      <c r="X2583" s="455">
        <v>0.30902000000000002</v>
      </c>
      <c r="Y2583" s="14">
        <v>83</v>
      </c>
      <c r="Z2583" s="455">
        <v>0.304755</v>
      </c>
      <c r="AA2583" s="14">
        <v>108</v>
      </c>
      <c r="AB2583" s="391">
        <v>0.30922499999999997</v>
      </c>
      <c r="AC2583" s="14">
        <v>111</v>
      </c>
      <c r="AD2583" s="455">
        <v>0.31613000000000002</v>
      </c>
      <c r="AE2583" s="14">
        <v>113</v>
      </c>
    </row>
    <row r="2584" spans="1:31" ht="15">
      <c r="A2584" s="287" t="s">
        <v>109</v>
      </c>
      <c r="B2584" s="287" t="s">
        <v>166</v>
      </c>
      <c r="C2584" s="128">
        <v>43021</v>
      </c>
      <c r="D2584" s="128">
        <v>43263</v>
      </c>
      <c r="E2584" s="395">
        <v>2018</v>
      </c>
      <c r="F2584" s="396">
        <v>1</v>
      </c>
      <c r="G2584" s="396">
        <v>3</v>
      </c>
      <c r="H2584" s="402">
        <v>28.09375695238095</v>
      </c>
      <c r="I2584">
        <v>1.5807</v>
      </c>
      <c r="X2584" s="455">
        <v>0.38556999999999997</v>
      </c>
      <c r="Y2584" s="14">
        <v>83</v>
      </c>
      <c r="Z2584" s="455">
        <v>0.41783499999999996</v>
      </c>
      <c r="AA2584" s="14">
        <v>108</v>
      </c>
      <c r="AB2584" s="391">
        <v>0.42484500000000003</v>
      </c>
      <c r="AC2584" s="14">
        <v>111</v>
      </c>
      <c r="AD2584" s="455">
        <v>0.44950000000000001</v>
      </c>
      <c r="AE2584" s="14">
        <v>113</v>
      </c>
    </row>
    <row r="2585" spans="1:31" ht="15">
      <c r="A2585" s="289" t="s">
        <v>109</v>
      </c>
      <c r="B2585" s="287" t="s">
        <v>166</v>
      </c>
      <c r="C2585" s="128">
        <v>43021</v>
      </c>
      <c r="D2585" s="128">
        <v>43263</v>
      </c>
      <c r="E2585" s="395">
        <v>2018</v>
      </c>
      <c r="F2585" s="396">
        <v>1</v>
      </c>
      <c r="G2585" s="396">
        <v>4</v>
      </c>
      <c r="H2585" s="402">
        <v>33.890786285714292</v>
      </c>
      <c r="I2585">
        <v>1.6798</v>
      </c>
      <c r="X2585" s="455">
        <v>0.38647999999999999</v>
      </c>
      <c r="Y2585" s="14">
        <v>83</v>
      </c>
      <c r="Z2585" s="455">
        <v>0.50873499999999994</v>
      </c>
      <c r="AA2585" s="14">
        <v>108</v>
      </c>
      <c r="AB2585" s="391">
        <v>0.49065500000000006</v>
      </c>
      <c r="AC2585" s="14">
        <v>111</v>
      </c>
      <c r="AD2585" s="455">
        <v>0.46136500000000003</v>
      </c>
      <c r="AE2585" s="14">
        <v>113</v>
      </c>
    </row>
    <row r="2586" spans="1:31" ht="15">
      <c r="A2586" s="287" t="s">
        <v>109</v>
      </c>
      <c r="B2586" s="287" t="s">
        <v>166</v>
      </c>
      <c r="C2586" s="128">
        <v>43021</v>
      </c>
      <c r="D2586" s="128">
        <v>43263</v>
      </c>
      <c r="E2586" s="395">
        <v>2018</v>
      </c>
      <c r="F2586" s="396">
        <v>1</v>
      </c>
      <c r="G2586" s="396">
        <v>5</v>
      </c>
      <c r="H2586" s="402">
        <v>29.10123752380952</v>
      </c>
      <c r="I2586">
        <v>1.9176</v>
      </c>
      <c r="X2586" s="455">
        <v>0.37473499999999998</v>
      </c>
      <c r="Y2586" s="14">
        <v>83</v>
      </c>
      <c r="Z2586" s="455">
        <v>0.56179999999999997</v>
      </c>
      <c r="AA2586" s="14">
        <v>108</v>
      </c>
      <c r="AB2586" s="391">
        <v>0.56939499999999998</v>
      </c>
      <c r="AC2586" s="14">
        <v>111</v>
      </c>
      <c r="AD2586" s="455">
        <v>0.56640500000000005</v>
      </c>
      <c r="AE2586" s="14">
        <v>113</v>
      </c>
    </row>
    <row r="2587" spans="1:31" ht="15">
      <c r="A2587" s="289" t="s">
        <v>109</v>
      </c>
      <c r="B2587" s="287" t="s">
        <v>166</v>
      </c>
      <c r="C2587" s="128">
        <v>43021</v>
      </c>
      <c r="D2587" s="128">
        <v>43263</v>
      </c>
      <c r="E2587" s="395">
        <v>2018</v>
      </c>
      <c r="F2587" s="396">
        <v>1</v>
      </c>
      <c r="G2587" s="396">
        <v>6</v>
      </c>
      <c r="H2587" s="402">
        <v>29.288660761904762</v>
      </c>
      <c r="I2587">
        <v>2.1995</v>
      </c>
      <c r="X2587" s="455">
        <v>0.36750499999999997</v>
      </c>
      <c r="Y2587" s="14">
        <v>83</v>
      </c>
      <c r="Z2587" s="455">
        <v>0.59254499999999999</v>
      </c>
      <c r="AA2587" s="14">
        <v>108</v>
      </c>
      <c r="AB2587" s="391">
        <v>0.60822500000000002</v>
      </c>
      <c r="AC2587" s="14">
        <v>111</v>
      </c>
      <c r="AD2587" s="455">
        <v>0.63109499999999996</v>
      </c>
      <c r="AE2587" s="14">
        <v>113</v>
      </c>
    </row>
    <row r="2588" spans="1:31" ht="15">
      <c r="A2588" s="287" t="s">
        <v>109</v>
      </c>
      <c r="B2588" s="287" t="s">
        <v>166</v>
      </c>
      <c r="C2588" s="128">
        <v>43021</v>
      </c>
      <c r="D2588" s="128">
        <v>43263</v>
      </c>
      <c r="E2588" s="395">
        <v>2018</v>
      </c>
      <c r="F2588" s="396">
        <v>1</v>
      </c>
      <c r="G2588" s="396">
        <v>7</v>
      </c>
      <c r="H2588" s="402">
        <v>32.683067999999999</v>
      </c>
      <c r="I2588">
        <v>2.5272000000000001</v>
      </c>
      <c r="X2588" s="455">
        <v>0.26533499999999999</v>
      </c>
      <c r="Y2588" s="14">
        <v>83</v>
      </c>
      <c r="Z2588" s="455">
        <v>0.39526</v>
      </c>
      <c r="AA2588" s="14">
        <v>108</v>
      </c>
      <c r="AB2588" s="391">
        <v>0.46406999999999998</v>
      </c>
      <c r="AC2588" s="14">
        <v>111</v>
      </c>
      <c r="AD2588" s="455">
        <v>0.50075500000000006</v>
      </c>
      <c r="AE2588" s="14">
        <v>113</v>
      </c>
    </row>
    <row r="2589" spans="1:31" ht="15">
      <c r="A2589" s="289" t="s">
        <v>109</v>
      </c>
      <c r="B2589" s="287" t="s">
        <v>166</v>
      </c>
      <c r="C2589" s="128">
        <v>43021</v>
      </c>
      <c r="D2589" s="128">
        <v>43263</v>
      </c>
      <c r="E2589" s="395">
        <v>2018</v>
      </c>
      <c r="F2589" s="396">
        <v>1</v>
      </c>
      <c r="G2589" s="396">
        <v>8</v>
      </c>
      <c r="H2589" s="402">
        <v>22.953123809523809</v>
      </c>
      <c r="I2589">
        <v>2.5268999999999999</v>
      </c>
      <c r="X2589" s="455">
        <v>0.30112</v>
      </c>
      <c r="Y2589" s="14">
        <v>83</v>
      </c>
      <c r="Z2589" s="455">
        <v>0.35436000000000001</v>
      </c>
      <c r="AA2589" s="14">
        <v>108</v>
      </c>
      <c r="AB2589" s="391">
        <v>0.37041499999999999</v>
      </c>
      <c r="AC2589" s="14">
        <v>111</v>
      </c>
      <c r="AD2589" s="455">
        <v>0.35108</v>
      </c>
      <c r="AE2589" s="14">
        <v>113</v>
      </c>
    </row>
    <row r="2590" spans="1:31" ht="15">
      <c r="A2590" s="287" t="s">
        <v>109</v>
      </c>
      <c r="B2590" s="287" t="s">
        <v>166</v>
      </c>
      <c r="C2590" s="128">
        <v>43021</v>
      </c>
      <c r="D2590" s="128">
        <v>43263</v>
      </c>
      <c r="E2590" s="395">
        <v>2018</v>
      </c>
      <c r="F2590" s="396">
        <v>1</v>
      </c>
      <c r="G2590" s="396">
        <v>9</v>
      </c>
      <c r="H2590" s="402">
        <v>27.487327999999998</v>
      </c>
      <c r="I2590">
        <v>1.94</v>
      </c>
      <c r="X2590" s="455">
        <v>0.348665</v>
      </c>
      <c r="Y2590" s="14">
        <v>83</v>
      </c>
      <c r="Z2590" s="455">
        <v>0.52688000000000001</v>
      </c>
      <c r="AA2590" s="14">
        <v>108</v>
      </c>
      <c r="AB2590" s="391">
        <v>0.54421999999999993</v>
      </c>
      <c r="AC2590" s="14">
        <v>111</v>
      </c>
      <c r="AD2590" s="455">
        <v>0.55333500000000002</v>
      </c>
      <c r="AE2590" s="14">
        <v>113</v>
      </c>
    </row>
    <row r="2591" spans="1:31" ht="15">
      <c r="A2591" s="289" t="s">
        <v>109</v>
      </c>
      <c r="B2591" s="287" t="s">
        <v>166</v>
      </c>
      <c r="C2591" s="128">
        <v>43021</v>
      </c>
      <c r="D2591" s="128">
        <v>43263</v>
      </c>
      <c r="E2591" s="395">
        <v>2018</v>
      </c>
      <c r="F2591" s="396">
        <v>1</v>
      </c>
      <c r="G2591" s="396">
        <v>10</v>
      </c>
      <c r="H2591" s="402">
        <v>28.260045523809527</v>
      </c>
      <c r="I2591">
        <v>1.8852</v>
      </c>
      <c r="X2591" s="455">
        <v>0.38270999999999999</v>
      </c>
      <c r="Y2591" s="14">
        <v>83</v>
      </c>
      <c r="Z2591" s="455">
        <v>0.55813500000000005</v>
      </c>
      <c r="AA2591" s="14">
        <v>108</v>
      </c>
      <c r="AB2591" s="391">
        <v>0.55770500000000001</v>
      </c>
      <c r="AC2591" s="14">
        <v>111</v>
      </c>
      <c r="AD2591" s="455">
        <v>0.54459999999999997</v>
      </c>
      <c r="AE2591" s="14">
        <v>113</v>
      </c>
    </row>
    <row r="2592" spans="1:31" ht="15">
      <c r="A2592" s="287" t="s">
        <v>109</v>
      </c>
      <c r="B2592" s="287" t="s">
        <v>166</v>
      </c>
      <c r="C2592" s="128">
        <v>43021</v>
      </c>
      <c r="D2592" s="128">
        <v>43263</v>
      </c>
      <c r="E2592" s="395">
        <v>2018</v>
      </c>
      <c r="F2592" s="396">
        <v>1</v>
      </c>
      <c r="G2592" s="396">
        <v>11</v>
      </c>
      <c r="H2592" s="402">
        <v>39.285749904761914</v>
      </c>
      <c r="I2592">
        <v>1.9144000000000001</v>
      </c>
      <c r="X2592" s="455">
        <v>0.39739999999999998</v>
      </c>
      <c r="Y2592" s="14">
        <v>83</v>
      </c>
      <c r="Z2592" s="455">
        <v>0.61477500000000007</v>
      </c>
      <c r="AA2592" s="14">
        <v>108</v>
      </c>
      <c r="AB2592" s="391">
        <v>0.61848499999999995</v>
      </c>
      <c r="AC2592" s="14">
        <v>111</v>
      </c>
      <c r="AD2592" s="455">
        <v>0.59529500000000002</v>
      </c>
      <c r="AE2592" s="14">
        <v>113</v>
      </c>
    </row>
    <row r="2593" spans="1:31" ht="15">
      <c r="A2593" s="289" t="s">
        <v>109</v>
      </c>
      <c r="B2593" s="287" t="s">
        <v>166</v>
      </c>
      <c r="C2593" s="128">
        <v>43021</v>
      </c>
      <c r="D2593" s="128">
        <v>43263</v>
      </c>
      <c r="E2593" s="395">
        <v>2018</v>
      </c>
      <c r="F2593" s="396">
        <v>1</v>
      </c>
      <c r="G2593" s="396">
        <v>12</v>
      </c>
      <c r="H2593" s="402">
        <v>34.508024571428578</v>
      </c>
      <c r="I2593">
        <v>2.2873000000000001</v>
      </c>
      <c r="X2593" s="455">
        <v>0.32516500000000004</v>
      </c>
      <c r="Y2593" s="14">
        <v>83</v>
      </c>
      <c r="Z2593" s="455">
        <v>0.533335</v>
      </c>
      <c r="AA2593" s="14">
        <v>108</v>
      </c>
      <c r="AB2593" s="391">
        <v>0.567415</v>
      </c>
      <c r="AC2593" s="14">
        <v>111</v>
      </c>
      <c r="AD2593" s="455">
        <v>0.58359499999999997</v>
      </c>
      <c r="AE2593" s="14">
        <v>113</v>
      </c>
    </row>
    <row r="2594" spans="1:31" ht="15">
      <c r="A2594" s="287" t="s">
        <v>109</v>
      </c>
      <c r="B2594" s="287" t="s">
        <v>166</v>
      </c>
      <c r="C2594" s="128">
        <v>43021</v>
      </c>
      <c r="D2594" s="128">
        <v>43263</v>
      </c>
      <c r="E2594" s="395">
        <v>2018</v>
      </c>
      <c r="F2594" s="396">
        <v>1</v>
      </c>
      <c r="G2594" s="396">
        <v>13</v>
      </c>
      <c r="H2594" s="402">
        <v>36.662999999999997</v>
      </c>
      <c r="I2594">
        <v>2.6406999999999998</v>
      </c>
      <c r="X2594" s="455">
        <v>0.36564999999999998</v>
      </c>
      <c r="Y2594" s="14">
        <v>83</v>
      </c>
      <c r="Z2594" s="455">
        <v>0.62673999999999996</v>
      </c>
      <c r="AA2594" s="14">
        <v>108</v>
      </c>
      <c r="AB2594" s="391">
        <v>0.65487000000000006</v>
      </c>
      <c r="AC2594" s="14">
        <v>111</v>
      </c>
      <c r="AD2594" s="455">
        <v>0.65779500000000002</v>
      </c>
      <c r="AE2594" s="14">
        <v>113</v>
      </c>
    </row>
    <row r="2595" spans="1:31" ht="15">
      <c r="A2595" s="289" t="s">
        <v>109</v>
      </c>
      <c r="B2595" s="287" t="s">
        <v>166</v>
      </c>
      <c r="C2595" s="128">
        <v>43021</v>
      </c>
      <c r="D2595" s="128">
        <v>43263</v>
      </c>
      <c r="E2595" s="395">
        <v>2018</v>
      </c>
      <c r="F2595" s="396">
        <v>1</v>
      </c>
      <c r="G2595" s="396">
        <v>14</v>
      </c>
      <c r="H2595" s="402">
        <v>27.667375999999997</v>
      </c>
      <c r="I2595">
        <v>1.8169999999999999</v>
      </c>
      <c r="X2595" s="455">
        <v>0.38262499999999999</v>
      </c>
      <c r="Y2595" s="14">
        <v>83</v>
      </c>
      <c r="Z2595" s="455">
        <v>0.59112999999999993</v>
      </c>
      <c r="AA2595" s="14">
        <v>108</v>
      </c>
      <c r="AB2595" s="391">
        <v>0.56903999999999999</v>
      </c>
      <c r="AC2595" s="14">
        <v>111</v>
      </c>
      <c r="AD2595" s="455">
        <v>0.51215500000000003</v>
      </c>
      <c r="AE2595" s="14">
        <v>113</v>
      </c>
    </row>
    <row r="2596" spans="1:31" ht="15">
      <c r="A2596" s="287" t="s">
        <v>109</v>
      </c>
      <c r="B2596" s="287" t="s">
        <v>166</v>
      </c>
      <c r="C2596" s="128">
        <v>43021</v>
      </c>
      <c r="D2596" s="128">
        <v>43263</v>
      </c>
      <c r="E2596" s="395">
        <v>2018</v>
      </c>
      <c r="F2596" s="396">
        <v>2</v>
      </c>
      <c r="G2596" s="396">
        <v>1</v>
      </c>
      <c r="H2596" s="402">
        <v>23.553929142857147</v>
      </c>
      <c r="I2596">
        <v>1.7509999999999999</v>
      </c>
      <c r="X2596" s="455">
        <v>0.33086499999999996</v>
      </c>
      <c r="Y2596" s="14">
        <v>83</v>
      </c>
      <c r="Z2596" s="455">
        <v>0.32565</v>
      </c>
      <c r="AA2596" s="14">
        <v>108</v>
      </c>
      <c r="AB2596" s="391">
        <v>0.34062499999999996</v>
      </c>
      <c r="AC2596" s="14">
        <v>111</v>
      </c>
      <c r="AD2596" s="455">
        <v>0.32873999999999998</v>
      </c>
      <c r="AE2596" s="14">
        <v>113</v>
      </c>
    </row>
    <row r="2597" spans="1:31" ht="15">
      <c r="A2597" s="289" t="s">
        <v>109</v>
      </c>
      <c r="B2597" s="287" t="s">
        <v>166</v>
      </c>
      <c r="C2597" s="128">
        <v>43021</v>
      </c>
      <c r="D2597" s="128">
        <v>43263</v>
      </c>
      <c r="E2597" s="395">
        <v>2018</v>
      </c>
      <c r="F2597" s="396">
        <v>2</v>
      </c>
      <c r="G2597" s="396">
        <v>2</v>
      </c>
      <c r="H2597" s="402">
        <v>25.863116190476187</v>
      </c>
      <c r="I2597">
        <v>1.6160000000000001</v>
      </c>
      <c r="X2597" s="455">
        <v>0.38424999999999998</v>
      </c>
      <c r="Y2597" s="14">
        <v>83</v>
      </c>
      <c r="Z2597" s="455">
        <v>0.40051000000000003</v>
      </c>
      <c r="AA2597" s="14">
        <v>108</v>
      </c>
      <c r="AB2597" s="391">
        <v>0.39041999999999999</v>
      </c>
      <c r="AC2597" s="14">
        <v>111</v>
      </c>
      <c r="AD2597" s="455">
        <v>0.400335</v>
      </c>
      <c r="AE2597" s="14">
        <v>113</v>
      </c>
    </row>
    <row r="2598" spans="1:31" ht="15">
      <c r="A2598" s="287" t="s">
        <v>109</v>
      </c>
      <c r="B2598" s="287" t="s">
        <v>166</v>
      </c>
      <c r="C2598" s="128">
        <v>43021</v>
      </c>
      <c r="D2598" s="128">
        <v>43263</v>
      </c>
      <c r="E2598" s="395">
        <v>2018</v>
      </c>
      <c r="F2598" s="396">
        <v>2</v>
      </c>
      <c r="G2598" s="396">
        <v>3</v>
      </c>
      <c r="H2598" s="402">
        <v>28.665891047619045</v>
      </c>
      <c r="I2598">
        <v>1.589</v>
      </c>
      <c r="X2598" s="455">
        <v>0.37974999999999998</v>
      </c>
      <c r="Y2598" s="14">
        <v>83</v>
      </c>
      <c r="Z2598" s="455">
        <v>0.41516500000000001</v>
      </c>
      <c r="AA2598" s="14">
        <v>108</v>
      </c>
      <c r="AB2598" s="391">
        <v>0.42837999999999998</v>
      </c>
      <c r="AC2598" s="14">
        <v>111</v>
      </c>
      <c r="AD2598" s="455">
        <v>0.39896500000000001</v>
      </c>
      <c r="AE2598" s="14">
        <v>113</v>
      </c>
    </row>
    <row r="2599" spans="1:31" ht="15">
      <c r="A2599" s="289" t="s">
        <v>109</v>
      </c>
      <c r="B2599" s="287" t="s">
        <v>166</v>
      </c>
      <c r="C2599" s="128">
        <v>43021</v>
      </c>
      <c r="D2599" s="128">
        <v>43263</v>
      </c>
      <c r="E2599" s="395">
        <v>2018</v>
      </c>
      <c r="F2599" s="396">
        <v>2</v>
      </c>
      <c r="G2599" s="396">
        <v>4</v>
      </c>
      <c r="H2599" s="402">
        <v>24.027235047619051</v>
      </c>
      <c r="I2599">
        <v>1.8996</v>
      </c>
      <c r="X2599" s="455">
        <v>0.41409000000000001</v>
      </c>
      <c r="Y2599" s="14">
        <v>83</v>
      </c>
      <c r="Z2599" s="455">
        <v>0.54492499999999999</v>
      </c>
      <c r="AA2599" s="14">
        <v>108</v>
      </c>
      <c r="AB2599" s="391">
        <v>0.54080499999999998</v>
      </c>
      <c r="AC2599" s="14">
        <v>111</v>
      </c>
      <c r="AD2599" s="455">
        <v>0.47408</v>
      </c>
      <c r="AE2599" s="14">
        <v>113</v>
      </c>
    </row>
    <row r="2600" spans="1:31" ht="15">
      <c r="A2600" s="287" t="s">
        <v>109</v>
      </c>
      <c r="B2600" s="287" t="s">
        <v>166</v>
      </c>
      <c r="C2600" s="128">
        <v>43021</v>
      </c>
      <c r="D2600" s="128">
        <v>43263</v>
      </c>
      <c r="E2600" s="395">
        <v>2018</v>
      </c>
      <c r="F2600" s="396">
        <v>2</v>
      </c>
      <c r="G2600" s="396">
        <v>5</v>
      </c>
      <c r="H2600" s="402">
        <v>35.795211047619048</v>
      </c>
      <c r="I2600">
        <v>2.0366</v>
      </c>
      <c r="X2600" s="455">
        <v>0.453455</v>
      </c>
      <c r="Y2600" s="14">
        <v>83</v>
      </c>
      <c r="Z2600" s="455">
        <v>0.66680499999999998</v>
      </c>
      <c r="AA2600" s="14">
        <v>108</v>
      </c>
      <c r="AB2600" s="391">
        <v>0.68615999999999999</v>
      </c>
      <c r="AC2600" s="14">
        <v>111</v>
      </c>
      <c r="AD2600" s="455">
        <v>0.54137999999999997</v>
      </c>
      <c r="AE2600" s="14">
        <v>113</v>
      </c>
    </row>
    <row r="2601" spans="1:31" ht="15">
      <c r="A2601" s="289" t="s">
        <v>109</v>
      </c>
      <c r="B2601" s="287" t="s">
        <v>166</v>
      </c>
      <c r="C2601" s="128">
        <v>43021</v>
      </c>
      <c r="D2601" s="128">
        <v>43263</v>
      </c>
      <c r="E2601" s="395">
        <v>2018</v>
      </c>
      <c r="F2601" s="396">
        <v>2</v>
      </c>
      <c r="G2601" s="396">
        <v>6</v>
      </c>
      <c r="H2601" s="402">
        <v>33.04270304761905</v>
      </c>
      <c r="I2601">
        <v>2.4950999999999999</v>
      </c>
      <c r="X2601" s="455">
        <v>0.29724</v>
      </c>
      <c r="Y2601" s="14">
        <v>83</v>
      </c>
      <c r="Z2601" s="455">
        <v>0.44764999999999999</v>
      </c>
      <c r="AA2601" s="14">
        <v>108</v>
      </c>
      <c r="AB2601" s="391">
        <v>0.55236499999999999</v>
      </c>
      <c r="AC2601" s="14">
        <v>111</v>
      </c>
      <c r="AD2601" s="455">
        <v>0.573855</v>
      </c>
      <c r="AE2601" s="14">
        <v>113</v>
      </c>
    </row>
    <row r="2602" spans="1:31" ht="15">
      <c r="A2602" s="287" t="s">
        <v>109</v>
      </c>
      <c r="B2602" s="287" t="s">
        <v>166</v>
      </c>
      <c r="C2602" s="128">
        <v>43021</v>
      </c>
      <c r="D2602" s="128">
        <v>43263</v>
      </c>
      <c r="E2602" s="395">
        <v>2018</v>
      </c>
      <c r="F2602" s="396">
        <v>2</v>
      </c>
      <c r="G2602" s="396">
        <v>7</v>
      </c>
      <c r="H2602" s="402">
        <v>31.031314285714284</v>
      </c>
      <c r="I2602">
        <v>2.4841000000000002</v>
      </c>
      <c r="X2602" s="455">
        <v>0.2848</v>
      </c>
      <c r="Y2602" s="14">
        <v>83</v>
      </c>
      <c r="Z2602" s="455">
        <v>0.40506500000000001</v>
      </c>
      <c r="AA2602" s="14">
        <v>108</v>
      </c>
      <c r="AB2602" s="391">
        <v>0.512235</v>
      </c>
      <c r="AC2602" s="14">
        <v>111</v>
      </c>
      <c r="AD2602" s="455">
        <v>0.55500499999999997</v>
      </c>
      <c r="AE2602" s="14">
        <v>113</v>
      </c>
    </row>
    <row r="2603" spans="1:31" ht="15">
      <c r="A2603" s="289" t="s">
        <v>109</v>
      </c>
      <c r="B2603" s="287" t="s">
        <v>166</v>
      </c>
      <c r="C2603" s="128">
        <v>43021</v>
      </c>
      <c r="D2603" s="128">
        <v>43263</v>
      </c>
      <c r="E2603" s="395">
        <v>2018</v>
      </c>
      <c r="F2603" s="396">
        <v>2</v>
      </c>
      <c r="G2603" s="396">
        <v>8</v>
      </c>
      <c r="H2603" s="402">
        <v>24.156854857142857</v>
      </c>
      <c r="I2603">
        <v>2.4049</v>
      </c>
      <c r="X2603" s="455">
        <v>0.33596499999999996</v>
      </c>
      <c r="Y2603" s="14">
        <v>83</v>
      </c>
      <c r="Z2603" s="455">
        <v>0.41256999999999999</v>
      </c>
      <c r="AA2603" s="14">
        <v>108</v>
      </c>
      <c r="AB2603" s="391">
        <v>0.42558499999999999</v>
      </c>
      <c r="AC2603" s="14">
        <v>111</v>
      </c>
      <c r="AD2603" s="455">
        <v>0.43120999999999998</v>
      </c>
      <c r="AE2603" s="14">
        <v>113</v>
      </c>
    </row>
    <row r="2604" spans="1:31" ht="15">
      <c r="A2604" s="287" t="s">
        <v>109</v>
      </c>
      <c r="B2604" s="287" t="s">
        <v>166</v>
      </c>
      <c r="C2604" s="128">
        <v>43021</v>
      </c>
      <c r="D2604" s="128">
        <v>43263</v>
      </c>
      <c r="E2604" s="395">
        <v>2018</v>
      </c>
      <c r="F2604" s="396">
        <v>2</v>
      </c>
      <c r="G2604" s="396">
        <v>9</v>
      </c>
      <c r="H2604" s="402">
        <v>36.500790857142853</v>
      </c>
      <c r="I2604">
        <v>1.9593</v>
      </c>
      <c r="X2604" s="455">
        <v>0.33094999999999997</v>
      </c>
      <c r="Y2604" s="14">
        <v>83</v>
      </c>
      <c r="Z2604" s="455">
        <v>0.53392499999999998</v>
      </c>
      <c r="AA2604" s="14">
        <v>108</v>
      </c>
      <c r="AB2604" s="391">
        <v>0.56528500000000004</v>
      </c>
      <c r="AC2604" s="14">
        <v>111</v>
      </c>
      <c r="AD2604" s="455">
        <v>0.55867</v>
      </c>
      <c r="AE2604" s="14">
        <v>113</v>
      </c>
    </row>
    <row r="2605" spans="1:31" ht="15">
      <c r="A2605" s="289" t="s">
        <v>109</v>
      </c>
      <c r="B2605" s="287" t="s">
        <v>166</v>
      </c>
      <c r="C2605" s="128">
        <v>43021</v>
      </c>
      <c r="D2605" s="128">
        <v>43263</v>
      </c>
      <c r="E2605" s="395">
        <v>2018</v>
      </c>
      <c r="F2605" s="396">
        <v>2</v>
      </c>
      <c r="G2605" s="396">
        <v>10</v>
      </c>
      <c r="H2605" s="402">
        <v>38.623292190476192</v>
      </c>
      <c r="I2605">
        <v>2.0257000000000001</v>
      </c>
      <c r="X2605" s="455">
        <v>0.41473499999999996</v>
      </c>
      <c r="Y2605" s="14">
        <v>83</v>
      </c>
      <c r="Z2605" s="455">
        <v>0.64111000000000007</v>
      </c>
      <c r="AA2605" s="14">
        <v>108</v>
      </c>
      <c r="AB2605" s="391">
        <v>0.64317000000000002</v>
      </c>
      <c r="AC2605" s="14">
        <v>111</v>
      </c>
      <c r="AD2605" s="455">
        <v>0.63402999999999998</v>
      </c>
      <c r="AE2605" s="14">
        <v>113</v>
      </c>
    </row>
    <row r="2606" spans="1:31" ht="15">
      <c r="A2606" s="287" t="s">
        <v>109</v>
      </c>
      <c r="B2606" s="287" t="s">
        <v>166</v>
      </c>
      <c r="C2606" s="128">
        <v>43021</v>
      </c>
      <c r="D2606" s="128">
        <v>43263</v>
      </c>
      <c r="E2606" s="395">
        <v>2018</v>
      </c>
      <c r="F2606" s="396">
        <v>2</v>
      </c>
      <c r="G2606" s="396">
        <v>11</v>
      </c>
      <c r="H2606" s="402">
        <v>30.765943999999994</v>
      </c>
      <c r="I2606">
        <v>1.8944000000000001</v>
      </c>
      <c r="X2606" s="455">
        <v>0.41802</v>
      </c>
      <c r="Y2606" s="14">
        <v>83</v>
      </c>
      <c r="Z2606" s="455">
        <v>0.57522000000000006</v>
      </c>
      <c r="AA2606" s="14">
        <v>108</v>
      </c>
      <c r="AB2606" s="391">
        <v>0.58506999999999998</v>
      </c>
      <c r="AC2606" s="14">
        <v>111</v>
      </c>
      <c r="AD2606" s="455">
        <v>0.58384000000000003</v>
      </c>
      <c r="AE2606" s="14">
        <v>113</v>
      </c>
    </row>
    <row r="2607" spans="1:31" ht="15">
      <c r="A2607" s="289" t="s">
        <v>109</v>
      </c>
      <c r="B2607" s="287" t="s">
        <v>166</v>
      </c>
      <c r="C2607" s="128">
        <v>43021</v>
      </c>
      <c r="D2607" s="128">
        <v>43263</v>
      </c>
      <c r="E2607" s="395">
        <v>2018</v>
      </c>
      <c r="F2607" s="396">
        <v>2</v>
      </c>
      <c r="G2607" s="396">
        <v>12</v>
      </c>
      <c r="H2607" s="402">
        <v>36.847150476190471</v>
      </c>
      <c r="I2607">
        <v>2.173</v>
      </c>
      <c r="X2607" s="455">
        <v>0.37036999999999998</v>
      </c>
      <c r="Y2607" s="14">
        <v>83</v>
      </c>
      <c r="Z2607" s="455">
        <v>0.55718500000000004</v>
      </c>
      <c r="AA2607" s="14">
        <v>108</v>
      </c>
      <c r="AB2607" s="391">
        <v>0.64539999999999997</v>
      </c>
      <c r="AC2607" s="14">
        <v>111</v>
      </c>
      <c r="AD2607" s="455">
        <v>0.64214499999999997</v>
      </c>
      <c r="AE2607" s="14">
        <v>113</v>
      </c>
    </row>
    <row r="2608" spans="1:31" ht="15">
      <c r="A2608" s="287" t="s">
        <v>109</v>
      </c>
      <c r="B2608" s="287" t="s">
        <v>166</v>
      </c>
      <c r="C2608" s="128">
        <v>43021</v>
      </c>
      <c r="D2608" s="128">
        <v>43263</v>
      </c>
      <c r="E2608" s="395">
        <v>2018</v>
      </c>
      <c r="F2608" s="396">
        <v>2</v>
      </c>
      <c r="G2608" s="396">
        <v>13</v>
      </c>
      <c r="H2608" s="402">
        <v>35.046347809523816</v>
      </c>
      <c r="I2608">
        <v>2.3954</v>
      </c>
      <c r="X2608" s="455">
        <v>0.36168999999999996</v>
      </c>
      <c r="Y2608" s="14">
        <v>83</v>
      </c>
      <c r="Z2608" s="455">
        <v>0.57469999999999999</v>
      </c>
      <c r="AA2608" s="14">
        <v>108</v>
      </c>
      <c r="AB2608" s="391">
        <v>0.63209000000000004</v>
      </c>
      <c r="AC2608" s="14">
        <v>111</v>
      </c>
      <c r="AD2608" s="455">
        <v>0.66911999999999994</v>
      </c>
      <c r="AE2608" s="14">
        <v>113</v>
      </c>
    </row>
    <row r="2609" spans="1:31" ht="15">
      <c r="A2609" s="289" t="s">
        <v>109</v>
      </c>
      <c r="B2609" s="287" t="s">
        <v>166</v>
      </c>
      <c r="C2609" s="128">
        <v>43021</v>
      </c>
      <c r="D2609" s="128">
        <v>43263</v>
      </c>
      <c r="E2609" s="395">
        <v>2018</v>
      </c>
      <c r="F2609" s="396">
        <v>2</v>
      </c>
      <c r="G2609" s="396">
        <v>14</v>
      </c>
      <c r="H2609" s="402">
        <v>36.084504761904768</v>
      </c>
      <c r="I2609">
        <v>2.238</v>
      </c>
      <c r="X2609" s="455">
        <v>0.31947499999999995</v>
      </c>
      <c r="Y2609" s="14">
        <v>83</v>
      </c>
      <c r="Z2609" s="455">
        <v>0.53490499999999996</v>
      </c>
      <c r="AA2609" s="14">
        <v>108</v>
      </c>
      <c r="AB2609" s="391">
        <v>0.57450500000000004</v>
      </c>
      <c r="AC2609" s="14">
        <v>111</v>
      </c>
      <c r="AD2609" s="455">
        <v>0.57969499999999996</v>
      </c>
      <c r="AE2609" s="14">
        <v>113</v>
      </c>
    </row>
    <row r="2610" spans="1:31" ht="15">
      <c r="A2610" s="287" t="s">
        <v>109</v>
      </c>
      <c r="B2610" s="287" t="s">
        <v>166</v>
      </c>
      <c r="C2610" s="128">
        <v>43021</v>
      </c>
      <c r="D2610" s="128">
        <v>43263</v>
      </c>
      <c r="E2610" s="395">
        <v>2018</v>
      </c>
      <c r="F2610" s="396">
        <v>3</v>
      </c>
      <c r="G2610" s="396">
        <v>1</v>
      </c>
      <c r="H2610" s="402">
        <v>25.232533333333333</v>
      </c>
      <c r="I2610">
        <v>1.7663</v>
      </c>
      <c r="X2610" s="455">
        <v>0.36541000000000001</v>
      </c>
      <c r="Y2610" s="14">
        <v>83</v>
      </c>
      <c r="Z2610" s="455">
        <v>0.40431</v>
      </c>
      <c r="AA2610" s="14">
        <v>108</v>
      </c>
      <c r="AB2610" s="391">
        <v>0.37963000000000002</v>
      </c>
      <c r="AC2610" s="14">
        <v>111</v>
      </c>
      <c r="AD2610" s="455">
        <v>0.38303500000000001</v>
      </c>
      <c r="AE2610" s="14">
        <v>113</v>
      </c>
    </row>
    <row r="2611" spans="1:31" ht="15">
      <c r="A2611" s="289" t="s">
        <v>109</v>
      </c>
      <c r="B2611" s="287" t="s">
        <v>166</v>
      </c>
      <c r="C2611" s="128">
        <v>43021</v>
      </c>
      <c r="D2611" s="128">
        <v>43263</v>
      </c>
      <c r="E2611" s="395">
        <v>2018</v>
      </c>
      <c r="F2611" s="396">
        <v>3</v>
      </c>
      <c r="G2611" s="396">
        <v>2</v>
      </c>
      <c r="H2611" s="402">
        <v>26.426399999999997</v>
      </c>
      <c r="I2611">
        <v>1.6134999999999999</v>
      </c>
      <c r="X2611" s="455">
        <v>0.380965</v>
      </c>
      <c r="Y2611" s="14">
        <v>83</v>
      </c>
      <c r="Z2611" s="455">
        <v>0.39479500000000001</v>
      </c>
      <c r="AA2611" s="14">
        <v>108</v>
      </c>
      <c r="AB2611" s="391">
        <v>0.39449999999999996</v>
      </c>
      <c r="AC2611" s="14">
        <v>111</v>
      </c>
      <c r="AD2611" s="455">
        <v>0.3921</v>
      </c>
      <c r="AE2611" s="14">
        <v>113</v>
      </c>
    </row>
    <row r="2612" spans="1:31" ht="15">
      <c r="A2612" s="287" t="s">
        <v>109</v>
      </c>
      <c r="B2612" s="287" t="s">
        <v>166</v>
      </c>
      <c r="C2612" s="128">
        <v>43021</v>
      </c>
      <c r="D2612" s="128">
        <v>43263</v>
      </c>
      <c r="E2612" s="395">
        <v>2018</v>
      </c>
      <c r="F2612" s="396">
        <v>3</v>
      </c>
      <c r="G2612" s="396">
        <v>3</v>
      </c>
      <c r="H2612" s="402">
        <v>28.126530666666664</v>
      </c>
      <c r="I2612">
        <v>1.5940000000000001</v>
      </c>
      <c r="X2612" s="455">
        <v>0.38771</v>
      </c>
      <c r="Y2612" s="14">
        <v>83</v>
      </c>
      <c r="Z2612" s="455">
        <v>0.46864</v>
      </c>
      <c r="AA2612" s="14">
        <v>108</v>
      </c>
      <c r="AB2612" s="391">
        <v>0.48143999999999998</v>
      </c>
      <c r="AC2612" s="14">
        <v>111</v>
      </c>
      <c r="AD2612" s="455">
        <v>0.47143999999999997</v>
      </c>
      <c r="AE2612" s="14">
        <v>113</v>
      </c>
    </row>
    <row r="2613" spans="1:31" ht="15">
      <c r="A2613" s="289" t="s">
        <v>109</v>
      </c>
      <c r="B2613" s="287" t="s">
        <v>166</v>
      </c>
      <c r="C2613" s="128">
        <v>43021</v>
      </c>
      <c r="D2613" s="128">
        <v>43263</v>
      </c>
      <c r="E2613" s="395">
        <v>2018</v>
      </c>
      <c r="F2613" s="396">
        <v>3</v>
      </c>
      <c r="G2613" s="396">
        <v>4</v>
      </c>
      <c r="H2613" s="402">
        <v>32.856685714285717</v>
      </c>
      <c r="I2613">
        <v>2.4392</v>
      </c>
      <c r="X2613" s="455">
        <v>0.42447500000000005</v>
      </c>
      <c r="Y2613" s="14">
        <v>83</v>
      </c>
      <c r="Z2613" s="455">
        <v>0.73741000000000001</v>
      </c>
      <c r="AA2613" s="14">
        <v>108</v>
      </c>
      <c r="AB2613" s="391">
        <v>0.72599499999999995</v>
      </c>
      <c r="AC2613" s="14">
        <v>111</v>
      </c>
      <c r="AD2613" s="455">
        <v>0.74266999999999994</v>
      </c>
      <c r="AE2613" s="14">
        <v>113</v>
      </c>
    </row>
    <row r="2614" spans="1:31" ht="15">
      <c r="A2614" s="287" t="s">
        <v>109</v>
      </c>
      <c r="B2614" s="287" t="s">
        <v>166</v>
      </c>
      <c r="C2614" s="128">
        <v>43021</v>
      </c>
      <c r="D2614" s="128">
        <v>43263</v>
      </c>
      <c r="E2614" s="395">
        <v>2018</v>
      </c>
      <c r="F2614" s="396">
        <v>3</v>
      </c>
      <c r="G2614" s="396">
        <v>5</v>
      </c>
      <c r="H2614" s="402">
        <v>20.370833999999999</v>
      </c>
      <c r="I2614">
        <v>2.2869999999999999</v>
      </c>
      <c r="X2614" s="455">
        <v>0.38549500000000003</v>
      </c>
      <c r="Y2614" s="14">
        <v>83</v>
      </c>
      <c r="Z2614" s="455">
        <v>0.64339999999999997</v>
      </c>
      <c r="AA2614" s="14">
        <v>108</v>
      </c>
      <c r="AB2614" s="391">
        <v>0.62003000000000008</v>
      </c>
      <c r="AC2614" s="14">
        <v>111</v>
      </c>
      <c r="AD2614" s="455">
        <v>0.61555500000000007</v>
      </c>
      <c r="AE2614" s="14">
        <v>113</v>
      </c>
    </row>
    <row r="2615" spans="1:31" ht="15">
      <c r="A2615" s="289" t="s">
        <v>109</v>
      </c>
      <c r="B2615" s="287" t="s">
        <v>166</v>
      </c>
      <c r="C2615" s="128">
        <v>43021</v>
      </c>
      <c r="D2615" s="128">
        <v>43263</v>
      </c>
      <c r="E2615" s="395">
        <v>2018</v>
      </c>
      <c r="F2615" s="396">
        <v>3</v>
      </c>
      <c r="G2615" s="396">
        <v>6</v>
      </c>
      <c r="H2615" s="402">
        <v>28.080204952380949</v>
      </c>
      <c r="I2615">
        <v>2.2210000000000001</v>
      </c>
      <c r="X2615" s="455">
        <v>0.32536500000000002</v>
      </c>
      <c r="Y2615" s="14">
        <v>83</v>
      </c>
      <c r="Z2615" s="455">
        <v>0.53232000000000002</v>
      </c>
      <c r="AA2615" s="14">
        <v>108</v>
      </c>
      <c r="AB2615" s="391">
        <v>0.62742000000000009</v>
      </c>
      <c r="AC2615" s="14">
        <v>111</v>
      </c>
      <c r="AD2615" s="455">
        <v>0.63251499999999994</v>
      </c>
      <c r="AE2615" s="14">
        <v>113</v>
      </c>
    </row>
    <row r="2616" spans="1:31" ht="15">
      <c r="A2616" s="287" t="s">
        <v>109</v>
      </c>
      <c r="B2616" s="287" t="s">
        <v>166</v>
      </c>
      <c r="C2616" s="128">
        <v>43021</v>
      </c>
      <c r="D2616" s="128">
        <v>43263</v>
      </c>
      <c r="E2616" s="395">
        <v>2018</v>
      </c>
      <c r="F2616" s="396">
        <v>3</v>
      </c>
      <c r="G2616" s="396">
        <v>7</v>
      </c>
      <c r="H2616" s="402">
        <v>30.974893714285717</v>
      </c>
      <c r="I2616">
        <v>2.5903999999999998</v>
      </c>
      <c r="X2616" s="455">
        <v>0.25520500000000002</v>
      </c>
      <c r="Y2616" s="14">
        <v>83</v>
      </c>
      <c r="Z2616" s="455">
        <v>0.36928</v>
      </c>
      <c r="AA2616" s="14">
        <v>108</v>
      </c>
      <c r="AB2616" s="391">
        <v>0.50900000000000001</v>
      </c>
      <c r="AC2616" s="14">
        <v>111</v>
      </c>
      <c r="AD2616" s="455">
        <v>0.52848499999999998</v>
      </c>
      <c r="AE2616" s="14">
        <v>113</v>
      </c>
    </row>
    <row r="2617" spans="1:31" ht="15">
      <c r="A2617" s="289" t="s">
        <v>109</v>
      </c>
      <c r="B2617" s="287" t="s">
        <v>166</v>
      </c>
      <c r="C2617" s="128">
        <v>43021</v>
      </c>
      <c r="D2617" s="128">
        <v>43263</v>
      </c>
      <c r="E2617" s="395">
        <v>2018</v>
      </c>
      <c r="F2617" s="396">
        <v>3</v>
      </c>
      <c r="G2617" s="396">
        <v>8</v>
      </c>
      <c r="H2617" s="402">
        <v>33.108826666666666</v>
      </c>
      <c r="I2617">
        <v>2.3092000000000001</v>
      </c>
      <c r="X2617" s="455">
        <v>0.29561999999999999</v>
      </c>
      <c r="Y2617" s="14">
        <v>83</v>
      </c>
      <c r="Z2617" s="455">
        <v>0.42235</v>
      </c>
      <c r="AA2617" s="14">
        <v>108</v>
      </c>
      <c r="AB2617" s="391">
        <v>0.495305</v>
      </c>
      <c r="AC2617" s="14">
        <v>111</v>
      </c>
      <c r="AD2617" s="455">
        <v>0.50088500000000002</v>
      </c>
      <c r="AE2617" s="14">
        <v>113</v>
      </c>
    </row>
    <row r="2618" spans="1:31" ht="15">
      <c r="A2618" s="287" t="s">
        <v>109</v>
      </c>
      <c r="B2618" s="287" t="s">
        <v>166</v>
      </c>
      <c r="C2618" s="128">
        <v>43021</v>
      </c>
      <c r="D2618" s="128">
        <v>43263</v>
      </c>
      <c r="E2618" s="395">
        <v>2018</v>
      </c>
      <c r="F2618" s="396">
        <v>3</v>
      </c>
      <c r="G2618" s="396">
        <v>9</v>
      </c>
      <c r="H2618" s="402">
        <v>26.025555809523809</v>
      </c>
      <c r="I2618">
        <v>2.1177999999999999</v>
      </c>
      <c r="X2618" s="455">
        <v>0.37054500000000001</v>
      </c>
      <c r="Y2618" s="14">
        <v>83</v>
      </c>
      <c r="Z2618" s="455">
        <v>0.60451999999999995</v>
      </c>
      <c r="AA2618" s="14">
        <v>108</v>
      </c>
      <c r="AB2618" s="391">
        <v>0.5697350000000001</v>
      </c>
      <c r="AC2618" s="14">
        <v>111</v>
      </c>
      <c r="AD2618" s="455">
        <v>0.615425</v>
      </c>
      <c r="AE2618" s="14">
        <v>113</v>
      </c>
    </row>
    <row r="2619" spans="1:31" ht="15">
      <c r="A2619" s="289" t="s">
        <v>109</v>
      </c>
      <c r="B2619" s="287" t="s">
        <v>166</v>
      </c>
      <c r="C2619" s="128">
        <v>43021</v>
      </c>
      <c r="D2619" s="128">
        <v>43263</v>
      </c>
      <c r="E2619" s="395">
        <v>2018</v>
      </c>
      <c r="F2619" s="396">
        <v>3</v>
      </c>
      <c r="G2619" s="396">
        <v>10</v>
      </c>
      <c r="H2619" s="402">
        <v>35.994665142857151</v>
      </c>
      <c r="I2619">
        <v>1.9049</v>
      </c>
      <c r="X2619" s="455">
        <v>0.37038000000000004</v>
      </c>
      <c r="Y2619" s="14">
        <v>83</v>
      </c>
      <c r="Z2619" s="455">
        <v>0.62443500000000007</v>
      </c>
      <c r="AA2619" s="14">
        <v>108</v>
      </c>
      <c r="AB2619" s="391">
        <v>0.59901500000000008</v>
      </c>
      <c r="AC2619" s="14">
        <v>111</v>
      </c>
      <c r="AD2619" s="455">
        <v>0.62311000000000005</v>
      </c>
      <c r="AE2619" s="14">
        <v>113</v>
      </c>
    </row>
    <row r="2620" spans="1:31" ht="15">
      <c r="A2620" s="287" t="s">
        <v>109</v>
      </c>
      <c r="B2620" s="287" t="s">
        <v>166</v>
      </c>
      <c r="C2620" s="128">
        <v>43021</v>
      </c>
      <c r="D2620" s="128">
        <v>43263</v>
      </c>
      <c r="E2620" s="395">
        <v>2018</v>
      </c>
      <c r="F2620" s="396">
        <v>3</v>
      </c>
      <c r="G2620" s="396">
        <v>11</v>
      </c>
      <c r="H2620" s="402">
        <v>36.619854857142855</v>
      </c>
      <c r="I2620">
        <v>1.9165000000000001</v>
      </c>
      <c r="X2620" s="455">
        <v>0.32830000000000004</v>
      </c>
      <c r="Y2620" s="14">
        <v>83</v>
      </c>
      <c r="Z2620" s="455">
        <v>0.556925</v>
      </c>
      <c r="AA2620" s="14">
        <v>108</v>
      </c>
      <c r="AB2620" s="391">
        <v>0.60731000000000002</v>
      </c>
      <c r="AC2620" s="14">
        <v>111</v>
      </c>
      <c r="AD2620" s="455">
        <v>0.64681</v>
      </c>
      <c r="AE2620" s="14">
        <v>113</v>
      </c>
    </row>
    <row r="2621" spans="1:31" ht="15">
      <c r="A2621" s="289" t="s">
        <v>109</v>
      </c>
      <c r="B2621" s="287" t="s">
        <v>166</v>
      </c>
      <c r="C2621" s="128">
        <v>43021</v>
      </c>
      <c r="D2621" s="128">
        <v>43263</v>
      </c>
      <c r="E2621" s="395">
        <v>2018</v>
      </c>
      <c r="F2621" s="396">
        <v>3</v>
      </c>
      <c r="G2621" s="396">
        <v>12</v>
      </c>
      <c r="H2621" s="402">
        <v>22.608884571428575</v>
      </c>
      <c r="I2621">
        <v>2.048</v>
      </c>
      <c r="X2621" s="455">
        <v>0.40416999999999997</v>
      </c>
      <c r="Y2621" s="14">
        <v>83</v>
      </c>
      <c r="Z2621" s="455">
        <v>0.58179999999999998</v>
      </c>
      <c r="AA2621" s="14">
        <v>108</v>
      </c>
      <c r="AB2621" s="391">
        <v>0.60149999999999992</v>
      </c>
      <c r="AC2621" s="14">
        <v>111</v>
      </c>
      <c r="AD2621" s="455">
        <v>0.64664999999999995</v>
      </c>
      <c r="AE2621" s="14">
        <v>113</v>
      </c>
    </row>
    <row r="2622" spans="1:31" ht="15">
      <c r="A2622" s="287" t="s">
        <v>109</v>
      </c>
      <c r="B2622" s="287" t="s">
        <v>166</v>
      </c>
      <c r="C2622" s="128">
        <v>43021</v>
      </c>
      <c r="D2622" s="128">
        <v>43263</v>
      </c>
      <c r="E2622" s="395">
        <v>2018</v>
      </c>
      <c r="F2622" s="396">
        <v>3</v>
      </c>
      <c r="G2622" s="396">
        <v>13</v>
      </c>
      <c r="H2622" s="402">
        <v>32.211167999999994</v>
      </c>
      <c r="I2622">
        <v>1.8126</v>
      </c>
      <c r="X2622" s="455">
        <v>0.30689500000000003</v>
      </c>
      <c r="Y2622" s="14">
        <v>83</v>
      </c>
      <c r="Z2622" s="455">
        <v>0.48446500000000003</v>
      </c>
      <c r="AA2622" s="14">
        <v>108</v>
      </c>
      <c r="AB2622" s="391">
        <v>0.50505</v>
      </c>
      <c r="AC2622" s="14">
        <v>111</v>
      </c>
      <c r="AD2622" s="455">
        <v>0.48290499999999997</v>
      </c>
      <c r="AE2622" s="14">
        <v>113</v>
      </c>
    </row>
    <row r="2623" spans="1:31" ht="15">
      <c r="A2623" s="289" t="s">
        <v>109</v>
      </c>
      <c r="B2623" s="287" t="s">
        <v>166</v>
      </c>
      <c r="C2623" s="128">
        <v>43021</v>
      </c>
      <c r="D2623" s="128">
        <v>43263</v>
      </c>
      <c r="E2623" s="395">
        <v>2018</v>
      </c>
      <c r="F2623" s="396">
        <v>3</v>
      </c>
      <c r="G2623" s="396">
        <v>14</v>
      </c>
      <c r="H2623" s="402">
        <v>26.311415428571422</v>
      </c>
      <c r="I2623">
        <v>1.877</v>
      </c>
      <c r="X2623" s="455">
        <v>0.408225</v>
      </c>
      <c r="Y2623" s="14">
        <v>83</v>
      </c>
      <c r="Z2623" s="455">
        <v>0.62036500000000006</v>
      </c>
      <c r="AA2623" s="14">
        <v>108</v>
      </c>
      <c r="AB2623" s="391">
        <v>0.61263500000000004</v>
      </c>
      <c r="AC2623" s="14">
        <v>111</v>
      </c>
      <c r="AD2623" s="455">
        <v>0.62505999999999995</v>
      </c>
      <c r="AE2623" s="14">
        <v>113</v>
      </c>
    </row>
    <row r="2624" spans="1:31" ht="15">
      <c r="A2624" s="287" t="s">
        <v>109</v>
      </c>
      <c r="B2624" s="287" t="s">
        <v>166</v>
      </c>
      <c r="C2624" s="128">
        <v>43021</v>
      </c>
      <c r="D2624" s="128">
        <v>43263</v>
      </c>
      <c r="E2624" s="395">
        <v>2018</v>
      </c>
      <c r="F2624" s="396">
        <v>4</v>
      </c>
      <c r="G2624" s="396">
        <v>1</v>
      </c>
      <c r="H2624" s="402">
        <v>28.324094857142857</v>
      </c>
      <c r="I2624">
        <v>1.5813999999999999</v>
      </c>
      <c r="X2624" s="455">
        <v>0.37795000000000001</v>
      </c>
      <c r="Y2624" s="14">
        <v>83</v>
      </c>
      <c r="Z2624" s="455">
        <v>0.4032</v>
      </c>
      <c r="AA2624" s="14">
        <v>108</v>
      </c>
      <c r="AB2624" s="391">
        <v>0.39593</v>
      </c>
      <c r="AC2624" s="14">
        <v>111</v>
      </c>
      <c r="AD2624" s="455">
        <v>0.39443499999999998</v>
      </c>
      <c r="AE2624" s="14">
        <v>113</v>
      </c>
    </row>
    <row r="2625" spans="1:37" ht="15">
      <c r="A2625" s="289" t="s">
        <v>109</v>
      </c>
      <c r="B2625" s="287" t="s">
        <v>166</v>
      </c>
      <c r="C2625" s="128">
        <v>43021</v>
      </c>
      <c r="D2625" s="128">
        <v>43263</v>
      </c>
      <c r="E2625" s="395">
        <v>2018</v>
      </c>
      <c r="F2625" s="396">
        <v>4</v>
      </c>
      <c r="G2625" s="396">
        <v>2</v>
      </c>
      <c r="H2625" s="402">
        <v>27.149807142857139</v>
      </c>
      <c r="I2625">
        <v>1.677</v>
      </c>
      <c r="X2625" s="455">
        <v>0.39101999999999998</v>
      </c>
      <c r="Y2625" s="14">
        <v>83</v>
      </c>
      <c r="Z2625" s="455">
        <v>0.41068499999999997</v>
      </c>
      <c r="AA2625" s="14">
        <v>108</v>
      </c>
      <c r="AB2625" s="391">
        <v>0.40608500000000003</v>
      </c>
      <c r="AC2625" s="14">
        <v>111</v>
      </c>
      <c r="AD2625" s="455">
        <v>0.39700000000000002</v>
      </c>
      <c r="AE2625" s="14">
        <v>113</v>
      </c>
    </row>
    <row r="2626" spans="1:37" ht="15">
      <c r="A2626" s="287" t="s">
        <v>109</v>
      </c>
      <c r="B2626" s="287" t="s">
        <v>166</v>
      </c>
      <c r="C2626" s="128">
        <v>43021</v>
      </c>
      <c r="D2626" s="128">
        <v>43263</v>
      </c>
      <c r="E2626" s="395">
        <v>2018</v>
      </c>
      <c r="F2626" s="396">
        <v>4</v>
      </c>
      <c r="G2626" s="396">
        <v>3</v>
      </c>
      <c r="H2626" s="402">
        <v>30.409581714285714</v>
      </c>
      <c r="I2626">
        <v>1.7248000000000001</v>
      </c>
      <c r="X2626" s="455">
        <v>0.39129999999999998</v>
      </c>
      <c r="Y2626" s="14">
        <v>83</v>
      </c>
      <c r="Z2626" s="455">
        <v>0.45062999999999998</v>
      </c>
      <c r="AA2626" s="14">
        <v>108</v>
      </c>
      <c r="AB2626" s="391">
        <v>0.45035000000000003</v>
      </c>
      <c r="AC2626" s="14">
        <v>111</v>
      </c>
      <c r="AD2626" s="455">
        <v>0.41885</v>
      </c>
      <c r="AE2626" s="14">
        <v>113</v>
      </c>
    </row>
    <row r="2627" spans="1:37" ht="15">
      <c r="A2627" s="289" t="s">
        <v>109</v>
      </c>
      <c r="B2627" s="287" t="s">
        <v>166</v>
      </c>
      <c r="C2627" s="128">
        <v>43021</v>
      </c>
      <c r="D2627" s="128">
        <v>43263</v>
      </c>
      <c r="E2627" s="395">
        <v>2018</v>
      </c>
      <c r="F2627" s="396">
        <v>4</v>
      </c>
      <c r="G2627" s="396">
        <v>4</v>
      </c>
      <c r="H2627" s="402">
        <v>32.244149142857133</v>
      </c>
      <c r="I2627">
        <v>1.8207</v>
      </c>
      <c r="X2627" s="455">
        <v>0.45519500000000002</v>
      </c>
      <c r="Y2627" s="14">
        <v>83</v>
      </c>
      <c r="Z2627" s="455">
        <v>0.5926800000000001</v>
      </c>
      <c r="AA2627" s="14">
        <v>108</v>
      </c>
      <c r="AB2627" s="391">
        <v>0.63261000000000001</v>
      </c>
      <c r="AC2627" s="14">
        <v>111</v>
      </c>
      <c r="AD2627" s="455">
        <v>0.58318000000000003</v>
      </c>
      <c r="AE2627" s="14">
        <v>113</v>
      </c>
    </row>
    <row r="2628" spans="1:37" ht="15">
      <c r="A2628" s="287" t="s">
        <v>109</v>
      </c>
      <c r="B2628" s="287" t="s">
        <v>166</v>
      </c>
      <c r="C2628" s="128">
        <v>43021</v>
      </c>
      <c r="D2628" s="128">
        <v>43263</v>
      </c>
      <c r="E2628" s="395">
        <v>2018</v>
      </c>
      <c r="F2628" s="396">
        <v>4</v>
      </c>
      <c r="G2628" s="396">
        <v>5</v>
      </c>
      <c r="H2628" s="402">
        <v>27.115062857142853</v>
      </c>
      <c r="I2628">
        <v>1.8677999999999999</v>
      </c>
      <c r="X2628" s="455">
        <v>0.39077499999999998</v>
      </c>
      <c r="Y2628" s="14">
        <v>83</v>
      </c>
      <c r="Z2628" s="455">
        <v>0.58377999999999997</v>
      </c>
      <c r="AA2628" s="14">
        <v>108</v>
      </c>
      <c r="AB2628" s="391">
        <v>0.58426</v>
      </c>
      <c r="AC2628" s="14">
        <v>111</v>
      </c>
      <c r="AD2628" s="455">
        <v>0.59471000000000007</v>
      </c>
      <c r="AE2628" s="14">
        <v>113</v>
      </c>
    </row>
    <row r="2629" spans="1:37" ht="15">
      <c r="A2629" s="289" t="s">
        <v>109</v>
      </c>
      <c r="B2629" s="287" t="s">
        <v>166</v>
      </c>
      <c r="C2629" s="128">
        <v>43021</v>
      </c>
      <c r="D2629" s="128">
        <v>43263</v>
      </c>
      <c r="E2629" s="395">
        <v>2018</v>
      </c>
      <c r="F2629" s="396">
        <v>4</v>
      </c>
      <c r="G2629" s="396">
        <v>6</v>
      </c>
      <c r="H2629" s="402">
        <v>30.717474857142854</v>
      </c>
      <c r="I2629">
        <v>2.3180000000000001</v>
      </c>
      <c r="X2629" s="455">
        <v>0.34089000000000003</v>
      </c>
      <c r="Y2629" s="14">
        <v>83</v>
      </c>
      <c r="Z2629" s="455">
        <v>0.54021000000000008</v>
      </c>
      <c r="AA2629" s="14">
        <v>108</v>
      </c>
      <c r="AB2629" s="391">
        <v>0.60963499999999993</v>
      </c>
      <c r="AC2629" s="14">
        <v>111</v>
      </c>
      <c r="AD2629" s="455">
        <v>0.63507999999999998</v>
      </c>
      <c r="AE2629" s="14">
        <v>113</v>
      </c>
    </row>
    <row r="2630" spans="1:37" ht="15">
      <c r="A2630" s="287" t="s">
        <v>109</v>
      </c>
      <c r="B2630" s="287" t="s">
        <v>166</v>
      </c>
      <c r="C2630" s="128">
        <v>43021</v>
      </c>
      <c r="D2630" s="128">
        <v>43263</v>
      </c>
      <c r="E2630" s="395">
        <v>2018</v>
      </c>
      <c r="F2630" s="396">
        <v>4</v>
      </c>
      <c r="G2630" s="396">
        <v>7</v>
      </c>
      <c r="H2630" s="402">
        <v>29.218181142857141</v>
      </c>
      <c r="I2630">
        <v>2.6518999999999999</v>
      </c>
      <c r="X2630" s="455">
        <v>0.31840499999999999</v>
      </c>
      <c r="Y2630" s="14">
        <v>83</v>
      </c>
      <c r="Z2630" s="455">
        <v>0.50749500000000003</v>
      </c>
      <c r="AA2630" s="14">
        <v>108</v>
      </c>
      <c r="AB2630" s="391">
        <v>0.59010499999999999</v>
      </c>
      <c r="AC2630" s="14">
        <v>111</v>
      </c>
      <c r="AD2630" s="455">
        <v>0.64968000000000004</v>
      </c>
      <c r="AE2630" s="14">
        <v>113</v>
      </c>
    </row>
    <row r="2631" spans="1:37" ht="15">
      <c r="A2631" s="289" t="s">
        <v>109</v>
      </c>
      <c r="B2631" s="287" t="s">
        <v>166</v>
      </c>
      <c r="C2631" s="128">
        <v>43021</v>
      </c>
      <c r="D2631" s="128">
        <v>43263</v>
      </c>
      <c r="E2631" s="395">
        <v>2018</v>
      </c>
      <c r="F2631" s="396">
        <v>4</v>
      </c>
      <c r="G2631" s="396">
        <v>8</v>
      </c>
      <c r="H2631" s="402">
        <v>37.876975714285713</v>
      </c>
      <c r="I2631">
        <v>2.4436</v>
      </c>
      <c r="X2631" s="455">
        <v>0.38527500000000003</v>
      </c>
      <c r="Y2631" s="14">
        <v>83</v>
      </c>
      <c r="Z2631" s="455">
        <v>0.54269500000000004</v>
      </c>
      <c r="AA2631" s="14">
        <v>108</v>
      </c>
      <c r="AB2631" s="391">
        <v>0.56278499999999998</v>
      </c>
      <c r="AC2631" s="14">
        <v>111</v>
      </c>
      <c r="AD2631" s="455">
        <v>0.60333499999999995</v>
      </c>
      <c r="AE2631" s="14">
        <v>113</v>
      </c>
    </row>
    <row r="2632" spans="1:37" ht="15">
      <c r="A2632" s="287" t="s">
        <v>109</v>
      </c>
      <c r="B2632" s="287" t="s">
        <v>166</v>
      </c>
      <c r="C2632" s="128">
        <v>43021</v>
      </c>
      <c r="D2632" s="128">
        <v>43263</v>
      </c>
      <c r="E2632" s="395">
        <v>2018</v>
      </c>
      <c r="F2632" s="396">
        <v>4</v>
      </c>
      <c r="G2632" s="396">
        <v>9</v>
      </c>
      <c r="H2632" s="402">
        <v>37.716737142857141</v>
      </c>
      <c r="I2632">
        <v>2.0436000000000001</v>
      </c>
      <c r="X2632" s="455">
        <v>0.38375999999999999</v>
      </c>
      <c r="Y2632" s="14">
        <v>83</v>
      </c>
      <c r="Z2632" s="455">
        <v>0.57888499999999998</v>
      </c>
      <c r="AA2632" s="14">
        <v>108</v>
      </c>
      <c r="AB2632" s="391">
        <v>0.611595</v>
      </c>
      <c r="AC2632" s="14">
        <v>111</v>
      </c>
      <c r="AD2632" s="455">
        <v>0.57199500000000003</v>
      </c>
      <c r="AE2632" s="14">
        <v>113</v>
      </c>
    </row>
    <row r="2633" spans="1:37" ht="15">
      <c r="A2633" s="289" t="s">
        <v>109</v>
      </c>
      <c r="B2633" s="287" t="s">
        <v>166</v>
      </c>
      <c r="C2633" s="128">
        <v>43021</v>
      </c>
      <c r="D2633" s="128">
        <v>43263</v>
      </c>
      <c r="E2633" s="395">
        <v>2018</v>
      </c>
      <c r="F2633" s="396">
        <v>4</v>
      </c>
      <c r="G2633" s="396">
        <v>10</v>
      </c>
      <c r="H2633" s="402">
        <v>32.61109028571429</v>
      </c>
      <c r="I2633">
        <v>2.1011000000000002</v>
      </c>
      <c r="X2633" s="455">
        <v>0.40365499999999999</v>
      </c>
      <c r="Y2633" s="14">
        <v>83</v>
      </c>
      <c r="Z2633" s="455">
        <v>0.60044500000000001</v>
      </c>
      <c r="AA2633" s="14">
        <v>108</v>
      </c>
      <c r="AB2633" s="391">
        <v>0.64247500000000002</v>
      </c>
      <c r="AC2633" s="14">
        <v>111</v>
      </c>
      <c r="AD2633" s="455">
        <v>0.62677499999999997</v>
      </c>
      <c r="AE2633" s="14">
        <v>113</v>
      </c>
    </row>
    <row r="2634" spans="1:37" ht="15">
      <c r="A2634" s="287" t="s">
        <v>109</v>
      </c>
      <c r="B2634" s="287" t="s">
        <v>166</v>
      </c>
      <c r="C2634" s="128">
        <v>43021</v>
      </c>
      <c r="D2634" s="128">
        <v>43263</v>
      </c>
      <c r="E2634" s="395">
        <v>2018</v>
      </c>
      <c r="F2634" s="396">
        <v>4</v>
      </c>
      <c r="G2634" s="396">
        <v>11</v>
      </c>
      <c r="H2634" s="402">
        <v>36.164168857142855</v>
      </c>
      <c r="I2634">
        <v>1.7666999999999999</v>
      </c>
      <c r="X2634" s="455">
        <v>0.395455</v>
      </c>
      <c r="Y2634" s="14">
        <v>83</v>
      </c>
      <c r="Z2634" s="455">
        <v>0.58806000000000003</v>
      </c>
      <c r="AA2634" s="14">
        <v>108</v>
      </c>
      <c r="AB2634" s="391">
        <v>0.61665999999999999</v>
      </c>
      <c r="AC2634" s="14">
        <v>111</v>
      </c>
      <c r="AD2634" s="455">
        <v>0.52764999999999995</v>
      </c>
      <c r="AE2634" s="14">
        <v>113</v>
      </c>
    </row>
    <row r="2635" spans="1:37" ht="15">
      <c r="A2635" s="289" t="s">
        <v>109</v>
      </c>
      <c r="B2635" s="287" t="s">
        <v>166</v>
      </c>
      <c r="C2635" s="128">
        <v>43021</v>
      </c>
      <c r="D2635" s="128">
        <v>43263</v>
      </c>
      <c r="E2635" s="395">
        <v>2018</v>
      </c>
      <c r="F2635" s="396">
        <v>4</v>
      </c>
      <c r="G2635" s="396">
        <v>12</v>
      </c>
      <c r="H2635" s="402">
        <v>35.915219999999998</v>
      </c>
      <c r="I2635">
        <v>2.0547</v>
      </c>
      <c r="X2635" s="455">
        <v>0.36856999999999995</v>
      </c>
      <c r="Y2635" s="14">
        <v>83</v>
      </c>
      <c r="Z2635" s="455">
        <v>0.56820000000000004</v>
      </c>
      <c r="AA2635" s="14">
        <v>108</v>
      </c>
      <c r="AB2635" s="391">
        <v>0.60458999999999996</v>
      </c>
      <c r="AC2635" s="14">
        <v>111</v>
      </c>
      <c r="AD2635" s="455">
        <v>0.60874500000000009</v>
      </c>
      <c r="AE2635" s="14">
        <v>113</v>
      </c>
    </row>
    <row r="2636" spans="1:37" ht="15">
      <c r="A2636" s="287" t="s">
        <v>109</v>
      </c>
      <c r="B2636" s="287" t="s">
        <v>166</v>
      </c>
      <c r="C2636" s="128">
        <v>43021</v>
      </c>
      <c r="D2636" s="128">
        <v>43263</v>
      </c>
      <c r="E2636" s="395">
        <v>2018</v>
      </c>
      <c r="F2636" s="396">
        <v>4</v>
      </c>
      <c r="G2636" s="396">
        <v>13</v>
      </c>
      <c r="H2636" s="402">
        <v>30.102656571428572</v>
      </c>
      <c r="I2636">
        <v>2.6640999999999999</v>
      </c>
      <c r="X2636" s="455">
        <v>0.37596499999999999</v>
      </c>
      <c r="Y2636" s="14">
        <v>83</v>
      </c>
      <c r="Z2636" s="455">
        <v>0.60843000000000003</v>
      </c>
      <c r="AA2636" s="14">
        <v>108</v>
      </c>
      <c r="AB2636" s="391">
        <v>0.64901500000000001</v>
      </c>
      <c r="AC2636" s="14">
        <v>111</v>
      </c>
      <c r="AD2636" s="455">
        <v>0.67086000000000001</v>
      </c>
      <c r="AE2636" s="14">
        <v>113</v>
      </c>
    </row>
    <row r="2637" spans="1:37" ht="15">
      <c r="A2637" s="289" t="s">
        <v>109</v>
      </c>
      <c r="B2637" s="287" t="s">
        <v>166</v>
      </c>
      <c r="C2637" s="128">
        <v>43021</v>
      </c>
      <c r="D2637" s="128">
        <v>43263</v>
      </c>
      <c r="E2637" s="395">
        <v>2018</v>
      </c>
      <c r="F2637" s="396">
        <v>4</v>
      </c>
      <c r="G2637" s="396">
        <v>14</v>
      </c>
      <c r="H2637" s="402">
        <v>38.755643142857139</v>
      </c>
      <c r="I2637">
        <v>1.91</v>
      </c>
      <c r="X2637" s="455">
        <v>0.38987000000000005</v>
      </c>
      <c r="Y2637" s="14">
        <v>83</v>
      </c>
      <c r="Z2637" s="455">
        <v>0.61505500000000002</v>
      </c>
      <c r="AA2637" s="14">
        <v>108</v>
      </c>
      <c r="AB2637" s="391">
        <v>0.64876</v>
      </c>
      <c r="AC2637" s="14">
        <v>111</v>
      </c>
      <c r="AD2637" s="455">
        <v>0.61472499999999997</v>
      </c>
      <c r="AE2637" s="14">
        <v>113</v>
      </c>
    </row>
    <row r="2638" spans="1:37" ht="15">
      <c r="A2638" s="289" t="s">
        <v>109</v>
      </c>
      <c r="B2638" s="287" t="s">
        <v>799</v>
      </c>
      <c r="C2638" s="128">
        <v>43391</v>
      </c>
      <c r="D2638" s="128">
        <v>43638</v>
      </c>
      <c r="E2638" s="395">
        <v>2019</v>
      </c>
      <c r="F2638" s="396">
        <v>1</v>
      </c>
      <c r="G2638" s="396">
        <v>1</v>
      </c>
      <c r="H2638">
        <v>28.793851428571429</v>
      </c>
      <c r="I2638">
        <v>1.7367999999999999</v>
      </c>
      <c r="X2638" s="506">
        <v>0.36179</v>
      </c>
      <c r="Y2638" s="14">
        <v>59</v>
      </c>
      <c r="Z2638" s="506">
        <v>0.38926499999999997</v>
      </c>
      <c r="AA2638" s="14">
        <v>67</v>
      </c>
      <c r="AB2638" s="506">
        <v>0.41286999999999996</v>
      </c>
      <c r="AC2638" s="14">
        <v>71</v>
      </c>
      <c r="AD2638" s="506">
        <v>0.39920500000000003</v>
      </c>
      <c r="AE2638" s="14">
        <v>78</v>
      </c>
      <c r="AF2638" s="506">
        <v>0.40798499999999999</v>
      </c>
      <c r="AG2638">
        <v>97</v>
      </c>
      <c r="AH2638" s="506">
        <v>0.34155000000000002</v>
      </c>
      <c r="AI2638">
        <v>104</v>
      </c>
      <c r="AJ2638" s="506">
        <v>0.41711999999999999</v>
      </c>
      <c r="AK2638">
        <v>118</v>
      </c>
    </row>
    <row r="2639" spans="1:37" ht="15">
      <c r="A2639" s="289" t="s">
        <v>109</v>
      </c>
      <c r="B2639" s="287" t="s">
        <v>799</v>
      </c>
      <c r="C2639" s="128">
        <v>43391</v>
      </c>
      <c r="D2639" s="128">
        <v>43638</v>
      </c>
      <c r="E2639" s="395">
        <v>2019</v>
      </c>
      <c r="F2639" s="396">
        <v>1</v>
      </c>
      <c r="G2639" s="396">
        <v>2</v>
      </c>
      <c r="H2639">
        <v>19.908164571428575</v>
      </c>
      <c r="I2639">
        <v>1.9933000000000001</v>
      </c>
      <c r="X2639" s="506">
        <v>0.29852500000000004</v>
      </c>
      <c r="Y2639" s="14">
        <v>59</v>
      </c>
      <c r="Z2639" s="506">
        <v>0.46717500000000001</v>
      </c>
      <c r="AA2639" s="14">
        <v>67</v>
      </c>
      <c r="AB2639" s="506">
        <v>0.33577499999999999</v>
      </c>
      <c r="AC2639" s="14">
        <v>71</v>
      </c>
      <c r="AD2639" s="506">
        <v>0.320905</v>
      </c>
      <c r="AE2639" s="14">
        <v>78</v>
      </c>
      <c r="AF2639" s="506">
        <v>0.28859000000000001</v>
      </c>
      <c r="AG2639">
        <v>97</v>
      </c>
      <c r="AH2639" s="506">
        <v>0.26374500000000001</v>
      </c>
      <c r="AI2639">
        <v>104</v>
      </c>
      <c r="AJ2639" s="506">
        <v>0.34187999999999996</v>
      </c>
      <c r="AK2639">
        <v>118</v>
      </c>
    </row>
    <row r="2640" spans="1:37" ht="15">
      <c r="A2640" s="289" t="s">
        <v>109</v>
      </c>
      <c r="B2640" s="287" t="s">
        <v>799</v>
      </c>
      <c r="C2640" s="128">
        <v>43391</v>
      </c>
      <c r="D2640" s="128">
        <v>43638</v>
      </c>
      <c r="E2640" s="395">
        <v>2019</v>
      </c>
      <c r="F2640" s="396">
        <v>1</v>
      </c>
      <c r="G2640" s="396">
        <v>3</v>
      </c>
      <c r="H2640">
        <v>44.488450285714293</v>
      </c>
      <c r="I2640">
        <v>1.7264999999999999</v>
      </c>
      <c r="X2640" s="506">
        <v>0.39052999999999999</v>
      </c>
      <c r="Y2640" s="14">
        <v>59</v>
      </c>
      <c r="Z2640" s="506">
        <v>0.42615500000000001</v>
      </c>
      <c r="AA2640" s="14">
        <v>67</v>
      </c>
      <c r="AB2640" s="506">
        <v>0.46173500000000001</v>
      </c>
      <c r="AC2640" s="14">
        <v>71</v>
      </c>
      <c r="AD2640" s="506">
        <v>0.45148500000000003</v>
      </c>
      <c r="AE2640" s="14">
        <v>78</v>
      </c>
      <c r="AF2640" s="506">
        <v>0.45005499999999998</v>
      </c>
      <c r="AG2640">
        <v>97</v>
      </c>
      <c r="AH2640" s="506">
        <v>0.40654999999999997</v>
      </c>
      <c r="AI2640">
        <v>104</v>
      </c>
      <c r="AJ2640" s="506">
        <v>0.45441999999999999</v>
      </c>
      <c r="AK2640">
        <v>118</v>
      </c>
    </row>
    <row r="2641" spans="1:37" ht="15">
      <c r="A2641" s="289" t="s">
        <v>109</v>
      </c>
      <c r="B2641" s="287" t="s">
        <v>799</v>
      </c>
      <c r="C2641" s="128">
        <v>43391</v>
      </c>
      <c r="D2641" s="128">
        <v>43638</v>
      </c>
      <c r="E2641" s="395">
        <v>2019</v>
      </c>
      <c r="F2641" s="396">
        <v>1</v>
      </c>
      <c r="G2641" s="396">
        <v>4</v>
      </c>
      <c r="H2641">
        <v>56.691427047619058</v>
      </c>
      <c r="I2641">
        <v>1.6143000000000001</v>
      </c>
      <c r="X2641" s="506">
        <v>0.41195000000000004</v>
      </c>
      <c r="Y2641" s="14">
        <v>59</v>
      </c>
      <c r="Z2641" s="506">
        <v>0.43242999999999998</v>
      </c>
      <c r="AA2641" s="14">
        <v>67</v>
      </c>
      <c r="AB2641" s="506">
        <v>0.49587000000000003</v>
      </c>
      <c r="AC2641" s="14">
        <v>71</v>
      </c>
      <c r="AD2641" s="506">
        <v>0.46731500000000004</v>
      </c>
      <c r="AE2641" s="14">
        <v>78</v>
      </c>
      <c r="AF2641" s="506">
        <v>0.47029500000000002</v>
      </c>
      <c r="AG2641">
        <v>97</v>
      </c>
      <c r="AH2641" s="506">
        <v>0.45499999999999996</v>
      </c>
      <c r="AI2641">
        <v>104</v>
      </c>
      <c r="AJ2641" s="506">
        <v>0.46926000000000001</v>
      </c>
      <c r="AK2641">
        <v>118</v>
      </c>
    </row>
    <row r="2642" spans="1:37" ht="15">
      <c r="A2642" s="289" t="s">
        <v>109</v>
      </c>
      <c r="B2642" s="287" t="s">
        <v>799</v>
      </c>
      <c r="C2642" s="128">
        <v>43391</v>
      </c>
      <c r="D2642" s="128">
        <v>43638</v>
      </c>
      <c r="E2642" s="395">
        <v>2019</v>
      </c>
      <c r="F2642" s="396">
        <v>1</v>
      </c>
      <c r="G2642" s="396">
        <v>5</v>
      </c>
      <c r="H2642">
        <v>66.57682742857142</v>
      </c>
      <c r="I2642">
        <v>1.8273999999999999</v>
      </c>
      <c r="X2642" s="506">
        <v>0.37373500000000004</v>
      </c>
      <c r="Y2642" s="14">
        <v>59</v>
      </c>
      <c r="Z2642" s="506">
        <v>0.42491999999999996</v>
      </c>
      <c r="AA2642" s="14">
        <v>67</v>
      </c>
      <c r="AB2642" s="506">
        <v>0.47525499999999998</v>
      </c>
      <c r="AC2642" s="14">
        <v>71</v>
      </c>
      <c r="AD2642" s="506">
        <v>0.50447500000000001</v>
      </c>
      <c r="AE2642" s="14">
        <v>78</v>
      </c>
      <c r="AF2642" s="506">
        <v>0.60572000000000004</v>
      </c>
      <c r="AG2642">
        <v>97</v>
      </c>
      <c r="AH2642" s="506">
        <v>0.58959000000000006</v>
      </c>
      <c r="AI2642">
        <v>104</v>
      </c>
      <c r="AJ2642" s="506">
        <v>0.60331999999999997</v>
      </c>
      <c r="AK2642">
        <v>118</v>
      </c>
    </row>
    <row r="2643" spans="1:37" ht="15">
      <c r="A2643" s="289" t="s">
        <v>109</v>
      </c>
      <c r="B2643" s="287" t="s">
        <v>799</v>
      </c>
      <c r="C2643" s="128">
        <v>43391</v>
      </c>
      <c r="D2643" s="128">
        <v>43638</v>
      </c>
      <c r="E2643" s="395">
        <v>2019</v>
      </c>
      <c r="F2643" s="396">
        <v>1</v>
      </c>
      <c r="G2643" s="396">
        <v>6</v>
      </c>
      <c r="H2643">
        <v>71.574634476190482</v>
      </c>
      <c r="I2643">
        <v>1.9129</v>
      </c>
      <c r="X2643" s="506">
        <v>0.38271500000000003</v>
      </c>
      <c r="Y2643" s="14">
        <v>59</v>
      </c>
      <c r="Z2643" s="506">
        <v>0.41619499999999998</v>
      </c>
      <c r="AA2643" s="14">
        <v>67</v>
      </c>
      <c r="AB2643" s="506">
        <v>0.50817000000000001</v>
      </c>
      <c r="AC2643" s="14">
        <v>71</v>
      </c>
      <c r="AD2643" s="506">
        <v>0.50665500000000008</v>
      </c>
      <c r="AE2643" s="14">
        <v>78</v>
      </c>
      <c r="AF2643" s="506">
        <v>0.70960999999999996</v>
      </c>
      <c r="AG2643">
        <v>97</v>
      </c>
      <c r="AH2643" s="506">
        <v>0.74070999999999998</v>
      </c>
      <c r="AI2643">
        <v>104</v>
      </c>
      <c r="AJ2643" s="506">
        <v>0.63661499999999993</v>
      </c>
      <c r="AK2643">
        <v>118</v>
      </c>
    </row>
    <row r="2644" spans="1:37" ht="15">
      <c r="A2644" s="289" t="s">
        <v>109</v>
      </c>
      <c r="B2644" s="287" t="s">
        <v>799</v>
      </c>
      <c r="C2644" s="128">
        <v>43391</v>
      </c>
      <c r="D2644" s="128">
        <v>43638</v>
      </c>
      <c r="E2644" s="395">
        <v>2019</v>
      </c>
      <c r="F2644" s="396">
        <v>1</v>
      </c>
      <c r="G2644" s="396">
        <v>7</v>
      </c>
      <c r="H2644">
        <v>73.985622857142843</v>
      </c>
      <c r="I2644">
        <v>2.1059000000000001</v>
      </c>
      <c r="X2644" s="506">
        <v>0.35496499999999997</v>
      </c>
      <c r="Y2644" s="14">
        <v>59</v>
      </c>
      <c r="Z2644" s="506">
        <v>0.40420500000000004</v>
      </c>
      <c r="AA2644" s="14">
        <v>67</v>
      </c>
      <c r="AB2644" s="506">
        <v>0.45363500000000001</v>
      </c>
      <c r="AC2644" s="14">
        <v>71</v>
      </c>
      <c r="AD2644" s="506">
        <v>0.45586500000000002</v>
      </c>
      <c r="AE2644" s="14">
        <v>78</v>
      </c>
      <c r="AF2644" s="506">
        <v>0.71041500000000002</v>
      </c>
      <c r="AG2644">
        <v>97</v>
      </c>
      <c r="AH2644" s="506">
        <v>0.71435000000000004</v>
      </c>
      <c r="AI2644">
        <v>104</v>
      </c>
      <c r="AJ2644" s="506">
        <v>0.70595000000000008</v>
      </c>
      <c r="AK2644">
        <v>118</v>
      </c>
    </row>
    <row r="2645" spans="1:37" ht="15">
      <c r="A2645" s="289" t="s">
        <v>109</v>
      </c>
      <c r="B2645" s="287" t="s">
        <v>799</v>
      </c>
      <c r="C2645" s="128">
        <v>43391</v>
      </c>
      <c r="D2645" s="128">
        <v>43638</v>
      </c>
      <c r="E2645" s="395">
        <v>2019</v>
      </c>
      <c r="F2645" s="396">
        <v>1</v>
      </c>
      <c r="G2645" s="396">
        <v>8</v>
      </c>
      <c r="H2645">
        <v>41.925850057142853</v>
      </c>
      <c r="I2645">
        <v>2.2216999999999998</v>
      </c>
      <c r="X2645" s="506">
        <v>0.34570000000000001</v>
      </c>
      <c r="Y2645" s="14">
        <v>59</v>
      </c>
      <c r="Z2645" s="506">
        <v>0.43868000000000001</v>
      </c>
      <c r="AA2645" s="14">
        <v>67</v>
      </c>
      <c r="AB2645" s="506">
        <v>0.39305499999999999</v>
      </c>
      <c r="AC2645" s="14">
        <v>71</v>
      </c>
      <c r="AD2645" s="506">
        <v>0.37396499999999999</v>
      </c>
      <c r="AE2645" s="14">
        <v>78</v>
      </c>
      <c r="AF2645" s="506">
        <v>0.48179500000000003</v>
      </c>
      <c r="AG2645">
        <v>97</v>
      </c>
      <c r="AH2645" s="506">
        <v>0.42719499999999999</v>
      </c>
      <c r="AI2645">
        <v>104</v>
      </c>
      <c r="AJ2645" s="506">
        <v>0.53144499999999995</v>
      </c>
      <c r="AK2645">
        <v>118</v>
      </c>
    </row>
    <row r="2646" spans="1:37" ht="15">
      <c r="A2646" s="289" t="s">
        <v>109</v>
      </c>
      <c r="B2646" s="287" t="s">
        <v>799</v>
      </c>
      <c r="C2646" s="128">
        <v>43391</v>
      </c>
      <c r="D2646" s="128">
        <v>43638</v>
      </c>
      <c r="E2646" s="395">
        <v>2019</v>
      </c>
      <c r="F2646" s="396">
        <v>1</v>
      </c>
      <c r="G2646" s="396">
        <v>9</v>
      </c>
      <c r="H2646">
        <v>55.378242857142865</v>
      </c>
      <c r="I2646">
        <v>1.8142</v>
      </c>
      <c r="X2646" s="506">
        <v>0.36471500000000001</v>
      </c>
      <c r="Y2646" s="14">
        <v>59</v>
      </c>
      <c r="Z2646" s="506">
        <v>0.41303999999999996</v>
      </c>
      <c r="AA2646" s="14">
        <v>67</v>
      </c>
      <c r="AB2646" s="506">
        <v>0.45164000000000004</v>
      </c>
      <c r="AC2646" s="14">
        <v>71</v>
      </c>
      <c r="AD2646" s="506">
        <v>0.44657999999999998</v>
      </c>
      <c r="AE2646" s="14">
        <v>78</v>
      </c>
      <c r="AF2646" s="506">
        <v>0.59492499999999993</v>
      </c>
      <c r="AG2646">
        <v>97</v>
      </c>
      <c r="AH2646" s="506">
        <v>0.59302500000000002</v>
      </c>
      <c r="AI2646">
        <v>104</v>
      </c>
      <c r="AJ2646" s="506">
        <v>0.57662499999999994</v>
      </c>
      <c r="AK2646">
        <v>118</v>
      </c>
    </row>
    <row r="2647" spans="1:37" ht="15">
      <c r="A2647" s="289" t="s">
        <v>109</v>
      </c>
      <c r="B2647" s="287" t="s">
        <v>799</v>
      </c>
      <c r="C2647" s="128">
        <v>43391</v>
      </c>
      <c r="D2647" s="128">
        <v>43638</v>
      </c>
      <c r="E2647" s="395">
        <v>2019</v>
      </c>
      <c r="F2647" s="396">
        <v>1</v>
      </c>
      <c r="G2647" s="396">
        <v>10</v>
      </c>
      <c r="H2647">
        <v>46.791045714285715</v>
      </c>
      <c r="I2647">
        <v>1.7374000000000001</v>
      </c>
      <c r="X2647" s="506">
        <v>0.40661000000000003</v>
      </c>
      <c r="Y2647" s="14">
        <v>59</v>
      </c>
      <c r="Z2647" s="506">
        <v>0.46266499999999999</v>
      </c>
      <c r="AA2647" s="14">
        <v>67</v>
      </c>
      <c r="AB2647" s="506">
        <v>0.50414000000000003</v>
      </c>
      <c r="AC2647" s="14">
        <v>71</v>
      </c>
      <c r="AD2647" s="506">
        <v>0.49008499999999999</v>
      </c>
      <c r="AE2647" s="14">
        <v>78</v>
      </c>
      <c r="AF2647" s="506">
        <v>0.60809500000000005</v>
      </c>
      <c r="AG2647">
        <v>97</v>
      </c>
      <c r="AH2647" s="506">
        <v>0.58471499999999998</v>
      </c>
      <c r="AI2647">
        <v>104</v>
      </c>
      <c r="AJ2647" s="506">
        <v>0.58269499999999996</v>
      </c>
      <c r="AK2647">
        <v>118</v>
      </c>
    </row>
    <row r="2648" spans="1:37" ht="15">
      <c r="A2648" s="289" t="s">
        <v>109</v>
      </c>
      <c r="B2648" s="287" t="s">
        <v>799</v>
      </c>
      <c r="C2648" s="128">
        <v>43391</v>
      </c>
      <c r="D2648" s="128">
        <v>43638</v>
      </c>
      <c r="E2648" s="395">
        <v>2019</v>
      </c>
      <c r="F2648" s="396">
        <v>1</v>
      </c>
      <c r="G2648" s="396">
        <v>11</v>
      </c>
      <c r="H2648">
        <v>70.175966666666667</v>
      </c>
      <c r="I2648">
        <v>1.7895000000000001</v>
      </c>
      <c r="X2648" s="506">
        <v>0.36870000000000003</v>
      </c>
      <c r="Y2648" s="14">
        <v>59</v>
      </c>
      <c r="Z2648" s="506">
        <v>0.41578999999999999</v>
      </c>
      <c r="AA2648" s="14">
        <v>67</v>
      </c>
      <c r="AB2648" s="506">
        <v>0.48653000000000002</v>
      </c>
      <c r="AC2648" s="14">
        <v>71</v>
      </c>
      <c r="AD2648" s="506">
        <v>0.47925499999999999</v>
      </c>
      <c r="AE2648" s="14">
        <v>78</v>
      </c>
      <c r="AF2648" s="506">
        <v>0.65940500000000002</v>
      </c>
      <c r="AG2648">
        <v>97</v>
      </c>
      <c r="AH2648" s="506">
        <v>0.66253499999999999</v>
      </c>
      <c r="AI2648">
        <v>104</v>
      </c>
      <c r="AJ2648" s="506">
        <v>0.68415000000000004</v>
      </c>
      <c r="AK2648">
        <v>118</v>
      </c>
    </row>
    <row r="2649" spans="1:37" ht="15">
      <c r="A2649" s="289" t="s">
        <v>109</v>
      </c>
      <c r="B2649" s="287" t="s">
        <v>799</v>
      </c>
      <c r="C2649" s="128">
        <v>43391</v>
      </c>
      <c r="D2649" s="128">
        <v>43638</v>
      </c>
      <c r="E2649" s="395">
        <v>2019</v>
      </c>
      <c r="F2649" s="396">
        <v>1</v>
      </c>
      <c r="G2649" s="396">
        <v>12</v>
      </c>
      <c r="H2649">
        <v>73.410584761904786</v>
      </c>
      <c r="I2649">
        <v>1.8927</v>
      </c>
      <c r="X2649" s="506">
        <v>0.36343999999999999</v>
      </c>
      <c r="Y2649" s="14">
        <v>59</v>
      </c>
      <c r="Z2649" s="506">
        <v>0.409335</v>
      </c>
      <c r="AA2649" s="14">
        <v>67</v>
      </c>
      <c r="AB2649" s="506">
        <v>0.45426</v>
      </c>
      <c r="AC2649" s="14">
        <v>71</v>
      </c>
      <c r="AD2649" s="506">
        <v>0.47028500000000001</v>
      </c>
      <c r="AE2649" s="14">
        <v>78</v>
      </c>
      <c r="AF2649" s="506">
        <v>0.64549499999999993</v>
      </c>
      <c r="AG2649">
        <v>97</v>
      </c>
      <c r="AH2649" s="506">
        <v>0.65713500000000002</v>
      </c>
      <c r="AI2649">
        <v>104</v>
      </c>
      <c r="AJ2649" s="506">
        <v>0.64274500000000001</v>
      </c>
      <c r="AK2649">
        <v>118</v>
      </c>
    </row>
    <row r="2650" spans="1:37" ht="15">
      <c r="A2650" s="287" t="s">
        <v>109</v>
      </c>
      <c r="B2650" s="287" t="s">
        <v>799</v>
      </c>
      <c r="C2650" s="128">
        <v>43391</v>
      </c>
      <c r="D2650" s="128">
        <v>43638</v>
      </c>
      <c r="E2650" s="395">
        <v>2019</v>
      </c>
      <c r="F2650" s="396">
        <v>1</v>
      </c>
      <c r="G2650" s="396">
        <v>13</v>
      </c>
      <c r="H2650">
        <v>66.733758666666674</v>
      </c>
      <c r="I2650">
        <v>2.1318000000000001</v>
      </c>
      <c r="X2650" s="506">
        <v>0.36011499999999996</v>
      </c>
      <c r="Y2650" s="14">
        <v>59</v>
      </c>
      <c r="Z2650" s="506">
        <v>0.42303999999999997</v>
      </c>
      <c r="AA2650" s="14">
        <v>67</v>
      </c>
      <c r="AB2650" s="506">
        <v>0.47198000000000001</v>
      </c>
      <c r="AC2650" s="14">
        <v>71</v>
      </c>
      <c r="AD2650" s="506">
        <v>0.47953999999999997</v>
      </c>
      <c r="AE2650" s="14">
        <v>78</v>
      </c>
      <c r="AF2650" s="506">
        <v>0.71924500000000002</v>
      </c>
      <c r="AG2650">
        <v>97</v>
      </c>
      <c r="AH2650" s="506">
        <v>0.74593500000000001</v>
      </c>
      <c r="AI2650">
        <v>104</v>
      </c>
      <c r="AJ2650" s="506">
        <v>0.73856500000000003</v>
      </c>
      <c r="AK2650">
        <v>118</v>
      </c>
    </row>
    <row r="2651" spans="1:37" ht="15">
      <c r="A2651" s="289" t="s">
        <v>109</v>
      </c>
      <c r="B2651" s="287" t="s">
        <v>799</v>
      </c>
      <c r="C2651" s="128">
        <v>43391</v>
      </c>
      <c r="D2651" s="128">
        <v>43638</v>
      </c>
      <c r="E2651" s="395">
        <v>2019</v>
      </c>
      <c r="F2651" s="396">
        <v>1</v>
      </c>
      <c r="G2651" s="396">
        <v>14</v>
      </c>
      <c r="H2651">
        <v>56.09426323809523</v>
      </c>
      <c r="I2651">
        <v>1.6900999999999999</v>
      </c>
      <c r="X2651" s="506">
        <v>0.40892499999999998</v>
      </c>
      <c r="Y2651" s="14">
        <v>59</v>
      </c>
      <c r="Z2651" s="506">
        <v>0.42114000000000001</v>
      </c>
      <c r="AA2651" s="14">
        <v>67</v>
      </c>
      <c r="AB2651" s="506">
        <v>0.50868999999999998</v>
      </c>
      <c r="AC2651" s="14">
        <v>71</v>
      </c>
      <c r="AD2651" s="506">
        <v>0.50117999999999996</v>
      </c>
      <c r="AE2651" s="14">
        <v>78</v>
      </c>
      <c r="AF2651" s="506">
        <v>0.61375500000000005</v>
      </c>
      <c r="AG2651">
        <v>97</v>
      </c>
      <c r="AH2651" s="506">
        <v>0.56838500000000003</v>
      </c>
      <c r="AI2651">
        <v>104</v>
      </c>
      <c r="AJ2651" s="506">
        <v>0.51756000000000002</v>
      </c>
      <c r="AK2651">
        <v>118</v>
      </c>
    </row>
    <row r="2652" spans="1:37" ht="15">
      <c r="A2652" s="289" t="s">
        <v>109</v>
      </c>
      <c r="B2652" s="287" t="s">
        <v>799</v>
      </c>
      <c r="C2652" s="128">
        <v>43391</v>
      </c>
      <c r="D2652" s="128">
        <v>43638</v>
      </c>
      <c r="E2652" s="395">
        <v>2019</v>
      </c>
      <c r="F2652" s="396">
        <v>2</v>
      </c>
      <c r="G2652" s="396">
        <v>1</v>
      </c>
      <c r="H2652">
        <v>19.792603809523808</v>
      </c>
      <c r="I2652">
        <v>1.861</v>
      </c>
      <c r="X2652" s="506">
        <v>0.31566</v>
      </c>
      <c r="Y2652" s="14">
        <v>59</v>
      </c>
      <c r="Z2652" s="506">
        <v>0.42516500000000002</v>
      </c>
      <c r="AA2652" s="14">
        <v>67</v>
      </c>
      <c r="AB2652" s="506">
        <v>0.35199000000000003</v>
      </c>
      <c r="AC2652" s="14">
        <v>71</v>
      </c>
      <c r="AD2652" s="506">
        <v>0.33847000000000005</v>
      </c>
      <c r="AE2652" s="14">
        <v>78</v>
      </c>
      <c r="AF2652" s="506">
        <v>0.32410499999999998</v>
      </c>
      <c r="AG2652">
        <v>97</v>
      </c>
      <c r="AH2652" s="506">
        <v>0.26594000000000001</v>
      </c>
      <c r="AI2652">
        <v>104</v>
      </c>
      <c r="AJ2652" s="506">
        <v>0.36879499999999998</v>
      </c>
      <c r="AK2652">
        <v>118</v>
      </c>
    </row>
    <row r="2653" spans="1:37" ht="15">
      <c r="A2653" s="289" t="s">
        <v>109</v>
      </c>
      <c r="B2653" s="287" t="s">
        <v>799</v>
      </c>
      <c r="C2653" s="128">
        <v>43391</v>
      </c>
      <c r="D2653" s="128">
        <v>43638</v>
      </c>
      <c r="E2653" s="395">
        <v>2019</v>
      </c>
      <c r="F2653" s="396">
        <v>2</v>
      </c>
      <c r="G2653" s="396">
        <v>2</v>
      </c>
      <c r="H2653">
        <v>37.418109142857141</v>
      </c>
      <c r="I2653">
        <v>1.6731</v>
      </c>
      <c r="X2653" s="506">
        <v>0.37728499999999998</v>
      </c>
      <c r="Y2653" s="14">
        <v>59</v>
      </c>
      <c r="Z2653" s="506">
        <v>0.50028499999999998</v>
      </c>
      <c r="AA2653" s="14">
        <v>67</v>
      </c>
      <c r="AB2653" s="506">
        <v>0.44366499999999998</v>
      </c>
      <c r="AC2653" s="14">
        <v>71</v>
      </c>
      <c r="AD2653" s="506">
        <v>0.43054499999999996</v>
      </c>
      <c r="AE2653" s="14">
        <v>78</v>
      </c>
      <c r="AF2653" s="506">
        <v>0.479605</v>
      </c>
      <c r="AG2653">
        <v>97</v>
      </c>
      <c r="AH2653" s="506">
        <v>0.41149000000000002</v>
      </c>
      <c r="AI2653">
        <v>104</v>
      </c>
      <c r="AJ2653" s="506">
        <v>0.47748999999999997</v>
      </c>
      <c r="AK2653">
        <v>118</v>
      </c>
    </row>
    <row r="2654" spans="1:37" ht="15">
      <c r="A2654" s="289" t="s">
        <v>109</v>
      </c>
      <c r="B2654" s="287" t="s">
        <v>799</v>
      </c>
      <c r="C2654" s="128">
        <v>43391</v>
      </c>
      <c r="D2654" s="128">
        <v>43638</v>
      </c>
      <c r="E2654" s="395">
        <v>2019</v>
      </c>
      <c r="F2654" s="396">
        <v>2</v>
      </c>
      <c r="G2654" s="396">
        <v>3</v>
      </c>
      <c r="H2654">
        <v>40.784398285714289</v>
      </c>
      <c r="I2654">
        <v>1.7081</v>
      </c>
      <c r="X2654" s="506">
        <v>0.36814000000000002</v>
      </c>
      <c r="Y2654" s="14">
        <v>59</v>
      </c>
      <c r="Z2654" s="506">
        <v>0.39514499999999997</v>
      </c>
      <c r="AA2654" s="14">
        <v>67</v>
      </c>
      <c r="AB2654" s="506">
        <v>0.41412499999999997</v>
      </c>
      <c r="AC2654" s="14">
        <v>71</v>
      </c>
      <c r="AD2654" s="506">
        <v>0.40168499999999996</v>
      </c>
      <c r="AE2654" s="14">
        <v>78</v>
      </c>
      <c r="AF2654" s="506">
        <v>0.35265000000000002</v>
      </c>
      <c r="AG2654">
        <v>97</v>
      </c>
      <c r="AH2654" s="506">
        <v>0.30916500000000002</v>
      </c>
      <c r="AI2654">
        <v>104</v>
      </c>
      <c r="AJ2654" s="506">
        <v>0.39637500000000003</v>
      </c>
      <c r="AK2654">
        <v>118</v>
      </c>
    </row>
    <row r="2655" spans="1:37" ht="15">
      <c r="A2655" s="289" t="s">
        <v>109</v>
      </c>
      <c r="B2655" s="287" t="s">
        <v>799</v>
      </c>
      <c r="C2655" s="128">
        <v>43391</v>
      </c>
      <c r="D2655" s="128">
        <v>43638</v>
      </c>
      <c r="E2655" s="395">
        <v>2019</v>
      </c>
      <c r="F2655" s="396">
        <v>2</v>
      </c>
      <c r="G2655" s="396">
        <v>4</v>
      </c>
      <c r="H2655">
        <v>40.494924799999993</v>
      </c>
      <c r="I2655">
        <v>1.7246999999999999</v>
      </c>
      <c r="X2655" s="506">
        <v>0.43794</v>
      </c>
      <c r="Y2655" s="14">
        <v>59</v>
      </c>
      <c r="Z2655" s="506">
        <v>0.38632499999999997</v>
      </c>
      <c r="AA2655" s="14">
        <v>67</v>
      </c>
      <c r="AB2655" s="506">
        <v>0.51829999999999998</v>
      </c>
      <c r="AC2655" s="14">
        <v>71</v>
      </c>
      <c r="AD2655" s="506">
        <v>0.52501500000000001</v>
      </c>
      <c r="AE2655" s="14">
        <v>78</v>
      </c>
      <c r="AF2655" s="506">
        <v>0.55410999999999999</v>
      </c>
      <c r="AG2655">
        <v>97</v>
      </c>
      <c r="AH2655" s="506">
        <v>0.41105000000000003</v>
      </c>
      <c r="AI2655">
        <v>104</v>
      </c>
      <c r="AJ2655" s="506">
        <v>0.49045500000000003</v>
      </c>
      <c r="AK2655">
        <v>118</v>
      </c>
    </row>
    <row r="2656" spans="1:37" ht="15">
      <c r="A2656" s="289" t="s">
        <v>109</v>
      </c>
      <c r="B2656" s="287" t="s">
        <v>799</v>
      </c>
      <c r="C2656" s="128">
        <v>43391</v>
      </c>
      <c r="D2656" s="128">
        <v>43638</v>
      </c>
      <c r="E2656" s="395">
        <v>2019</v>
      </c>
      <c r="F2656" s="396">
        <v>2</v>
      </c>
      <c r="G2656" s="396">
        <v>5</v>
      </c>
      <c r="H2656">
        <v>46.26726552380952</v>
      </c>
      <c r="I2656">
        <v>1.6919999999999999</v>
      </c>
      <c r="X2656" s="506">
        <v>0.49277000000000004</v>
      </c>
      <c r="Y2656" s="14">
        <v>59</v>
      </c>
      <c r="Z2656" s="506">
        <v>0.56989999999999996</v>
      </c>
      <c r="AA2656" s="14">
        <v>67</v>
      </c>
      <c r="AB2656" s="506">
        <v>0.54178999999999999</v>
      </c>
      <c r="AC2656" s="14">
        <v>71</v>
      </c>
      <c r="AD2656" s="506">
        <v>0.55841499999999999</v>
      </c>
      <c r="AE2656" s="14">
        <v>78</v>
      </c>
      <c r="AF2656" s="506">
        <v>0.70896999999999999</v>
      </c>
      <c r="AG2656">
        <v>97</v>
      </c>
      <c r="AH2656" s="506">
        <v>0.67966499999999996</v>
      </c>
      <c r="AI2656">
        <v>104</v>
      </c>
      <c r="AJ2656" s="506">
        <v>0.63587499999999997</v>
      </c>
      <c r="AK2656">
        <v>118</v>
      </c>
    </row>
    <row r="2657" spans="1:37" ht="15">
      <c r="A2657" s="289" t="s">
        <v>109</v>
      </c>
      <c r="B2657" s="287" t="s">
        <v>799</v>
      </c>
      <c r="C2657" s="128">
        <v>43391</v>
      </c>
      <c r="D2657" s="128">
        <v>43638</v>
      </c>
      <c r="E2657" s="395">
        <v>2019</v>
      </c>
      <c r="F2657" s="396">
        <v>2</v>
      </c>
      <c r="G2657" s="396">
        <v>6</v>
      </c>
      <c r="H2657">
        <v>80.184256952380949</v>
      </c>
      <c r="I2657">
        <v>1.9321999999999999</v>
      </c>
      <c r="X2657" s="506">
        <v>0.33711999999999998</v>
      </c>
      <c r="Y2657" s="14">
        <v>59</v>
      </c>
      <c r="Z2657" s="506">
        <v>0.40801500000000002</v>
      </c>
      <c r="AA2657" s="14">
        <v>67</v>
      </c>
      <c r="AB2657" s="506">
        <v>0.42706999999999995</v>
      </c>
      <c r="AC2657" s="14">
        <v>71</v>
      </c>
      <c r="AD2657" s="506">
        <v>0.43802000000000002</v>
      </c>
      <c r="AE2657" s="14">
        <v>78</v>
      </c>
      <c r="AF2657" s="506">
        <v>0.65997499999999998</v>
      </c>
      <c r="AG2657">
        <v>97</v>
      </c>
      <c r="AH2657" s="506">
        <v>0.67601500000000003</v>
      </c>
      <c r="AI2657">
        <v>104</v>
      </c>
      <c r="AJ2657" s="506">
        <v>0.65432000000000001</v>
      </c>
      <c r="AK2657">
        <v>118</v>
      </c>
    </row>
    <row r="2658" spans="1:37" ht="15">
      <c r="A2658" s="289" t="s">
        <v>109</v>
      </c>
      <c r="B2658" s="287" t="s">
        <v>799</v>
      </c>
      <c r="C2658" s="128">
        <v>43391</v>
      </c>
      <c r="D2658" s="128">
        <v>43638</v>
      </c>
      <c r="E2658" s="395">
        <v>2019</v>
      </c>
      <c r="F2658" s="396">
        <v>2</v>
      </c>
      <c r="G2658" s="396">
        <v>7</v>
      </c>
      <c r="H2658">
        <v>70.339881333333324</v>
      </c>
      <c r="I2658">
        <v>1.9497</v>
      </c>
      <c r="X2658" s="506">
        <v>0.35319</v>
      </c>
      <c r="Y2658" s="14">
        <v>59</v>
      </c>
      <c r="Z2658" s="506">
        <v>0.47478500000000001</v>
      </c>
      <c r="AA2658" s="14">
        <v>67</v>
      </c>
      <c r="AB2658" s="506">
        <v>0.43906500000000004</v>
      </c>
      <c r="AC2658" s="14">
        <v>71</v>
      </c>
      <c r="AD2658" s="506">
        <v>0.46229500000000001</v>
      </c>
      <c r="AE2658" s="14">
        <v>78</v>
      </c>
      <c r="AF2658" s="506">
        <v>0.67945500000000003</v>
      </c>
      <c r="AG2658">
        <v>97</v>
      </c>
      <c r="AH2658" s="506">
        <v>0.68978499999999998</v>
      </c>
      <c r="AI2658">
        <v>104</v>
      </c>
      <c r="AJ2658" s="506">
        <v>0.66266500000000006</v>
      </c>
      <c r="AK2658">
        <v>118</v>
      </c>
    </row>
    <row r="2659" spans="1:37" ht="15">
      <c r="A2659" s="289" t="s">
        <v>109</v>
      </c>
      <c r="B2659" s="287" t="s">
        <v>799</v>
      </c>
      <c r="C2659" s="128">
        <v>43391</v>
      </c>
      <c r="D2659" s="128">
        <v>43638</v>
      </c>
      <c r="E2659" s="395">
        <v>2019</v>
      </c>
      <c r="F2659" s="396">
        <v>2</v>
      </c>
      <c r="G2659" s="396">
        <v>8</v>
      </c>
      <c r="H2659">
        <v>36.409407047619041</v>
      </c>
      <c r="I2659">
        <v>2.2004000000000001</v>
      </c>
      <c r="X2659" s="506">
        <v>0.36839500000000003</v>
      </c>
      <c r="Y2659" s="14">
        <v>59</v>
      </c>
      <c r="Z2659" s="506">
        <v>0.48516500000000001</v>
      </c>
      <c r="AA2659" s="14">
        <v>67</v>
      </c>
      <c r="AB2659" s="506">
        <v>0.41134499999999996</v>
      </c>
      <c r="AC2659" s="14">
        <v>71</v>
      </c>
      <c r="AD2659" s="506">
        <v>0.41230500000000003</v>
      </c>
      <c r="AE2659" s="14">
        <v>78</v>
      </c>
      <c r="AF2659" s="506">
        <v>0.51297999999999999</v>
      </c>
      <c r="AG2659">
        <v>97</v>
      </c>
      <c r="AH2659" s="506">
        <v>0.45457999999999998</v>
      </c>
      <c r="AI2659">
        <v>104</v>
      </c>
      <c r="AJ2659" s="506">
        <v>0.55049499999999996</v>
      </c>
      <c r="AK2659">
        <v>118</v>
      </c>
    </row>
    <row r="2660" spans="1:37" ht="15">
      <c r="A2660" s="289" t="s">
        <v>109</v>
      </c>
      <c r="B2660" s="287" t="s">
        <v>799</v>
      </c>
      <c r="C2660" s="128">
        <v>43391</v>
      </c>
      <c r="D2660" s="128">
        <v>43638</v>
      </c>
      <c r="E2660" s="395">
        <v>2019</v>
      </c>
      <c r="F2660" s="396">
        <v>2</v>
      </c>
      <c r="G2660" s="396">
        <v>9</v>
      </c>
      <c r="H2660">
        <v>70.064185714285728</v>
      </c>
      <c r="I2660">
        <v>1.8282</v>
      </c>
      <c r="X2660" s="506">
        <v>0.31681499999999996</v>
      </c>
      <c r="Y2660" s="14">
        <v>59</v>
      </c>
      <c r="Z2660" s="506">
        <v>0.43447000000000002</v>
      </c>
      <c r="AA2660" s="14">
        <v>67</v>
      </c>
      <c r="AB2660" s="506">
        <v>0.40349499999999999</v>
      </c>
      <c r="AC2660" s="14">
        <v>71</v>
      </c>
      <c r="AD2660" s="506">
        <v>0.41513999999999995</v>
      </c>
      <c r="AE2660" s="14">
        <v>78</v>
      </c>
      <c r="AF2660" s="506">
        <v>0.61621000000000004</v>
      </c>
      <c r="AG2660">
        <v>97</v>
      </c>
      <c r="AH2660" s="506">
        <v>0.61799000000000004</v>
      </c>
      <c r="AI2660">
        <v>104</v>
      </c>
      <c r="AJ2660" s="506">
        <v>0.64433499999999999</v>
      </c>
      <c r="AK2660">
        <v>118</v>
      </c>
    </row>
    <row r="2661" spans="1:37" ht="15">
      <c r="A2661" s="289" t="s">
        <v>109</v>
      </c>
      <c r="B2661" s="287" t="s">
        <v>799</v>
      </c>
      <c r="C2661" s="128">
        <v>43391</v>
      </c>
      <c r="D2661" s="128">
        <v>43638</v>
      </c>
      <c r="E2661" s="395">
        <v>2019</v>
      </c>
      <c r="F2661" s="396">
        <v>2</v>
      </c>
      <c r="G2661" s="396">
        <v>10</v>
      </c>
      <c r="H2661">
        <v>73.557398095238085</v>
      </c>
      <c r="I2661">
        <v>1.9821</v>
      </c>
      <c r="X2661" s="506">
        <v>0.35422500000000001</v>
      </c>
      <c r="Y2661" s="14">
        <v>59</v>
      </c>
      <c r="Z2661" s="506">
        <v>0.35034500000000002</v>
      </c>
      <c r="AA2661" s="14">
        <v>67</v>
      </c>
      <c r="AB2661" s="506">
        <v>0.440635</v>
      </c>
      <c r="AC2661" s="14">
        <v>71</v>
      </c>
      <c r="AD2661" s="506">
        <v>0.46087499999999998</v>
      </c>
      <c r="AE2661" s="14">
        <v>78</v>
      </c>
      <c r="AF2661" s="506">
        <v>0.65886500000000003</v>
      </c>
      <c r="AG2661">
        <v>97</v>
      </c>
      <c r="AH2661" s="506">
        <v>0.65639000000000003</v>
      </c>
      <c r="AI2661">
        <v>104</v>
      </c>
      <c r="AJ2661" s="506">
        <v>0.628305</v>
      </c>
      <c r="AK2661">
        <v>118</v>
      </c>
    </row>
    <row r="2662" spans="1:37" ht="15">
      <c r="A2662" s="289" t="s">
        <v>109</v>
      </c>
      <c r="B2662" s="287" t="s">
        <v>799</v>
      </c>
      <c r="C2662" s="128">
        <v>43391</v>
      </c>
      <c r="D2662" s="128">
        <v>43638</v>
      </c>
      <c r="E2662" s="395">
        <v>2019</v>
      </c>
      <c r="F2662" s="396">
        <v>2</v>
      </c>
      <c r="G2662" s="396">
        <v>11</v>
      </c>
      <c r="H2662">
        <v>70.485888000000003</v>
      </c>
      <c r="I2662">
        <v>1.7362</v>
      </c>
      <c r="X2662" s="506">
        <v>0.39185999999999999</v>
      </c>
      <c r="Y2662" s="14">
        <v>59</v>
      </c>
      <c r="Z2662" s="506">
        <v>0.42650500000000002</v>
      </c>
      <c r="AA2662" s="14">
        <v>67</v>
      </c>
      <c r="AB2662" s="506">
        <v>0.48763500000000004</v>
      </c>
      <c r="AC2662" s="14">
        <v>71</v>
      </c>
      <c r="AD2662" s="506">
        <v>0.49787500000000001</v>
      </c>
      <c r="AE2662" s="14">
        <v>78</v>
      </c>
      <c r="AF2662" s="506">
        <v>0.61572499999999997</v>
      </c>
      <c r="AG2662">
        <v>97</v>
      </c>
      <c r="AH2662" s="506">
        <v>0.55350999999999995</v>
      </c>
      <c r="AI2662">
        <v>104</v>
      </c>
      <c r="AJ2662" s="506">
        <v>0.60182999999999998</v>
      </c>
      <c r="AK2662">
        <v>118</v>
      </c>
    </row>
    <row r="2663" spans="1:37" ht="15">
      <c r="A2663" s="289" t="s">
        <v>109</v>
      </c>
      <c r="B2663" s="287" t="s">
        <v>799</v>
      </c>
      <c r="C2663" s="128">
        <v>43391</v>
      </c>
      <c r="D2663" s="128">
        <v>43638</v>
      </c>
      <c r="E2663" s="395">
        <v>2019</v>
      </c>
      <c r="F2663" s="396">
        <v>2</v>
      </c>
      <c r="G2663" s="396">
        <v>12</v>
      </c>
      <c r="H2663">
        <v>87.500516190476205</v>
      </c>
      <c r="I2663">
        <v>1.9225000000000001</v>
      </c>
      <c r="X2663" s="506">
        <v>0.33994000000000002</v>
      </c>
      <c r="Y2663" s="14">
        <v>59</v>
      </c>
      <c r="Z2663" s="506">
        <v>0.41754999999999998</v>
      </c>
      <c r="AA2663" s="14">
        <v>67</v>
      </c>
      <c r="AB2663" s="506">
        <v>0.43730999999999998</v>
      </c>
      <c r="AC2663" s="14">
        <v>71</v>
      </c>
      <c r="AD2663" s="506">
        <v>0.43642500000000001</v>
      </c>
      <c r="AE2663" s="14">
        <v>78</v>
      </c>
      <c r="AF2663" s="506">
        <v>0.62236500000000006</v>
      </c>
      <c r="AG2663">
        <v>97</v>
      </c>
      <c r="AH2663" s="506">
        <v>0.66542000000000001</v>
      </c>
      <c r="AI2663">
        <v>104</v>
      </c>
      <c r="AJ2663" s="506">
        <v>0.6628099999999999</v>
      </c>
      <c r="AK2663">
        <v>118</v>
      </c>
    </row>
    <row r="2664" spans="1:37" ht="15">
      <c r="A2664" s="289" t="s">
        <v>109</v>
      </c>
      <c r="B2664" s="287" t="s">
        <v>799</v>
      </c>
      <c r="C2664" s="128">
        <v>43391</v>
      </c>
      <c r="D2664" s="128">
        <v>43638</v>
      </c>
      <c r="E2664" s="395">
        <v>2019</v>
      </c>
      <c r="F2664" s="396">
        <v>2</v>
      </c>
      <c r="G2664" s="396">
        <v>13</v>
      </c>
      <c r="H2664">
        <v>70.486533333333327</v>
      </c>
      <c r="I2664">
        <v>2.101</v>
      </c>
      <c r="X2664" s="506">
        <v>0.35211499999999996</v>
      </c>
      <c r="Y2664" s="14">
        <v>59</v>
      </c>
      <c r="Z2664" s="506">
        <v>0.43869000000000002</v>
      </c>
      <c r="AA2664" s="14">
        <v>67</v>
      </c>
      <c r="AB2664" s="506">
        <v>0.44341999999999998</v>
      </c>
      <c r="AC2664" s="14">
        <v>71</v>
      </c>
      <c r="AD2664" s="506">
        <v>0.47765000000000002</v>
      </c>
      <c r="AE2664" s="14">
        <v>78</v>
      </c>
      <c r="AF2664" s="506">
        <v>0.73927500000000002</v>
      </c>
      <c r="AG2664">
        <v>97</v>
      </c>
      <c r="AH2664" s="506">
        <v>0.74879499999999999</v>
      </c>
      <c r="AI2664">
        <v>104</v>
      </c>
      <c r="AJ2664" s="506">
        <v>0.73165499999999994</v>
      </c>
      <c r="AK2664">
        <v>118</v>
      </c>
    </row>
    <row r="2665" spans="1:37" ht="15">
      <c r="A2665" s="289" t="s">
        <v>109</v>
      </c>
      <c r="B2665" s="287" t="s">
        <v>799</v>
      </c>
      <c r="C2665" s="128">
        <v>43391</v>
      </c>
      <c r="D2665" s="128">
        <v>43638</v>
      </c>
      <c r="E2665" s="395">
        <v>2019</v>
      </c>
      <c r="F2665" s="396">
        <v>2</v>
      </c>
      <c r="G2665" s="396">
        <v>14</v>
      </c>
      <c r="H2665">
        <v>76.502976000000004</v>
      </c>
      <c r="I2665">
        <v>1.9373</v>
      </c>
      <c r="X2665" s="506">
        <v>0.34537499999999999</v>
      </c>
      <c r="Y2665" s="14">
        <v>59</v>
      </c>
      <c r="Z2665" s="506">
        <v>0.53342500000000004</v>
      </c>
      <c r="AA2665" s="14">
        <v>67</v>
      </c>
      <c r="AB2665" s="506">
        <v>0.43090000000000001</v>
      </c>
      <c r="AC2665" s="14">
        <v>71</v>
      </c>
      <c r="AD2665" s="506">
        <v>0.43905</v>
      </c>
      <c r="AE2665" s="14">
        <v>78</v>
      </c>
      <c r="AF2665" s="506">
        <v>0.62908499999999989</v>
      </c>
      <c r="AG2665">
        <v>97</v>
      </c>
      <c r="AH2665" s="506">
        <v>0.63968000000000003</v>
      </c>
      <c r="AI2665">
        <v>104</v>
      </c>
      <c r="AJ2665" s="506">
        <v>0.64929000000000003</v>
      </c>
      <c r="AK2665">
        <v>118</v>
      </c>
    </row>
    <row r="2666" spans="1:37" ht="15">
      <c r="A2666" s="289" t="s">
        <v>109</v>
      </c>
      <c r="B2666" s="287" t="s">
        <v>799</v>
      </c>
      <c r="C2666" s="128">
        <v>43391</v>
      </c>
      <c r="D2666" s="128">
        <v>43638</v>
      </c>
      <c r="E2666" s="395">
        <v>2019</v>
      </c>
      <c r="F2666" s="396">
        <v>3</v>
      </c>
      <c r="G2666" s="396">
        <v>1</v>
      </c>
      <c r="H2666">
        <v>28.714544571428569</v>
      </c>
      <c r="I2666">
        <v>1.7927999999999999</v>
      </c>
      <c r="X2666" s="506">
        <v>0.34645499999999996</v>
      </c>
      <c r="Y2666" s="14">
        <v>59</v>
      </c>
      <c r="Z2666" s="506">
        <v>0.45322000000000001</v>
      </c>
      <c r="AA2666" s="14">
        <v>67</v>
      </c>
      <c r="AB2666" s="506">
        <v>0.40369500000000003</v>
      </c>
      <c r="AC2666" s="14">
        <v>71</v>
      </c>
      <c r="AD2666" s="506">
        <v>0.37831999999999999</v>
      </c>
      <c r="AE2666" s="14">
        <v>78</v>
      </c>
      <c r="AF2666" s="506">
        <v>0.36908000000000002</v>
      </c>
      <c r="AG2666">
        <v>97</v>
      </c>
      <c r="AH2666" s="506">
        <v>0.308195</v>
      </c>
      <c r="AI2666">
        <v>104</v>
      </c>
      <c r="AJ2666" s="506">
        <v>0.39907000000000004</v>
      </c>
      <c r="AK2666">
        <v>118</v>
      </c>
    </row>
    <row r="2667" spans="1:37" ht="15">
      <c r="A2667" s="289" t="s">
        <v>109</v>
      </c>
      <c r="B2667" s="287" t="s">
        <v>799</v>
      </c>
      <c r="C2667" s="128">
        <v>43391</v>
      </c>
      <c r="D2667" s="128">
        <v>43638</v>
      </c>
      <c r="E2667" s="395">
        <v>2019</v>
      </c>
      <c r="F2667" s="396">
        <v>3</v>
      </c>
      <c r="G2667" s="396">
        <v>2</v>
      </c>
      <c r="H2667">
        <v>28.998860000000001</v>
      </c>
      <c r="I2667">
        <v>1.7329000000000001</v>
      </c>
      <c r="X2667" s="506">
        <v>0.36641000000000001</v>
      </c>
      <c r="Y2667" s="14">
        <v>59</v>
      </c>
      <c r="Z2667" s="506">
        <v>0.39485999999999999</v>
      </c>
      <c r="AA2667" s="14">
        <v>67</v>
      </c>
      <c r="AB2667" s="506">
        <v>0.4153</v>
      </c>
      <c r="AC2667" s="14">
        <v>71</v>
      </c>
      <c r="AD2667" s="506">
        <v>0.39356000000000002</v>
      </c>
      <c r="AE2667" s="14">
        <v>78</v>
      </c>
      <c r="AF2667" s="506">
        <v>0.37097000000000002</v>
      </c>
      <c r="AG2667">
        <v>97</v>
      </c>
      <c r="AH2667" s="506">
        <v>0.330845</v>
      </c>
      <c r="AI2667">
        <v>104</v>
      </c>
      <c r="AJ2667" s="506">
        <v>0.40783000000000003</v>
      </c>
      <c r="AK2667">
        <v>118</v>
      </c>
    </row>
    <row r="2668" spans="1:37" ht="15">
      <c r="A2668" s="289" t="s">
        <v>109</v>
      </c>
      <c r="B2668" s="287" t="s">
        <v>799</v>
      </c>
      <c r="C2668" s="128">
        <v>43391</v>
      </c>
      <c r="D2668" s="128">
        <v>43638</v>
      </c>
      <c r="E2668" s="395">
        <v>2019</v>
      </c>
      <c r="F2668" s="396">
        <v>3</v>
      </c>
      <c r="G2668" s="396">
        <v>3</v>
      </c>
      <c r="H2668">
        <v>50.386935238095241</v>
      </c>
      <c r="I2668">
        <v>1.8061</v>
      </c>
      <c r="X2668" s="506">
        <v>0.39432500000000004</v>
      </c>
      <c r="Y2668" s="14">
        <v>59</v>
      </c>
      <c r="Z2668" s="506">
        <v>0.39875499999999997</v>
      </c>
      <c r="AA2668" s="14">
        <v>67</v>
      </c>
      <c r="AB2668" s="506">
        <v>0.48182999999999998</v>
      </c>
      <c r="AC2668" s="14">
        <v>71</v>
      </c>
      <c r="AD2668" s="506">
        <v>0.473775</v>
      </c>
      <c r="AE2668" s="14">
        <v>78</v>
      </c>
      <c r="AF2668" s="506">
        <v>0.54339000000000004</v>
      </c>
      <c r="AG2668">
        <v>97</v>
      </c>
      <c r="AH2668" s="506">
        <v>0.50600500000000004</v>
      </c>
      <c r="AI2668">
        <v>104</v>
      </c>
      <c r="AJ2668" s="506">
        <v>0.5524</v>
      </c>
      <c r="AK2668">
        <v>118</v>
      </c>
    </row>
    <row r="2669" spans="1:37" ht="15">
      <c r="A2669" s="289" t="s">
        <v>109</v>
      </c>
      <c r="B2669" s="287" t="s">
        <v>799</v>
      </c>
      <c r="C2669" s="128">
        <v>43391</v>
      </c>
      <c r="D2669" s="128">
        <v>43638</v>
      </c>
      <c r="E2669" s="395">
        <v>2019</v>
      </c>
      <c r="F2669" s="396">
        <v>3</v>
      </c>
      <c r="G2669" s="396">
        <v>4</v>
      </c>
      <c r="H2669">
        <v>70.685664761904761</v>
      </c>
      <c r="I2669">
        <v>1.8867</v>
      </c>
      <c r="X2669" s="506">
        <v>0.39876</v>
      </c>
      <c r="Y2669" s="14">
        <v>59</v>
      </c>
      <c r="Z2669" s="506">
        <v>0.37585499999999999</v>
      </c>
      <c r="AA2669" s="14">
        <v>67</v>
      </c>
      <c r="AB2669" s="506">
        <v>0.49331999999999998</v>
      </c>
      <c r="AC2669" s="14">
        <v>71</v>
      </c>
      <c r="AD2669" s="506">
        <v>0.48932500000000001</v>
      </c>
      <c r="AE2669" s="14">
        <v>78</v>
      </c>
      <c r="AF2669" s="506">
        <v>0.66454000000000002</v>
      </c>
      <c r="AG2669">
        <v>97</v>
      </c>
      <c r="AH2669" s="506">
        <v>0.68996499999999994</v>
      </c>
      <c r="AI2669">
        <v>104</v>
      </c>
      <c r="AJ2669" s="506">
        <v>0.67188500000000007</v>
      </c>
      <c r="AK2669">
        <v>118</v>
      </c>
    </row>
    <row r="2670" spans="1:37" ht="15">
      <c r="A2670" s="289" t="s">
        <v>109</v>
      </c>
      <c r="B2670" s="287" t="s">
        <v>799</v>
      </c>
      <c r="C2670" s="128">
        <v>43391</v>
      </c>
      <c r="D2670" s="128">
        <v>43638</v>
      </c>
      <c r="E2670" s="395">
        <v>2019</v>
      </c>
      <c r="F2670" s="396">
        <v>3</v>
      </c>
      <c r="G2670" s="396">
        <v>5</v>
      </c>
      <c r="H2670">
        <v>28.10021028571429</v>
      </c>
      <c r="I2670">
        <v>1.7805</v>
      </c>
      <c r="X2670" s="506">
        <v>0.509795</v>
      </c>
      <c r="Y2670" s="14">
        <v>59</v>
      </c>
      <c r="Z2670" s="506">
        <v>0.38785500000000001</v>
      </c>
      <c r="AA2670" s="14">
        <v>67</v>
      </c>
      <c r="AB2670" s="506">
        <v>0.56767499999999993</v>
      </c>
      <c r="AC2670" s="14">
        <v>71</v>
      </c>
      <c r="AD2670" s="506">
        <v>0.56773499999999999</v>
      </c>
      <c r="AE2670" s="14">
        <v>78</v>
      </c>
      <c r="AF2670" s="506">
        <v>0.68498999999999999</v>
      </c>
      <c r="AG2670">
        <v>97</v>
      </c>
      <c r="AH2670" s="506">
        <v>0.65439500000000006</v>
      </c>
      <c r="AI2670">
        <v>104</v>
      </c>
      <c r="AJ2670" s="506">
        <v>0.64832000000000001</v>
      </c>
      <c r="AK2670">
        <v>118</v>
      </c>
    </row>
    <row r="2671" spans="1:37" ht="15">
      <c r="A2671" s="289" t="s">
        <v>109</v>
      </c>
      <c r="B2671" s="287" t="s">
        <v>799</v>
      </c>
      <c r="C2671" s="128">
        <v>43391</v>
      </c>
      <c r="D2671" s="128">
        <v>43638</v>
      </c>
      <c r="E2671" s="395">
        <v>2019</v>
      </c>
      <c r="F2671" s="396">
        <v>3</v>
      </c>
      <c r="G2671" s="396">
        <v>6</v>
      </c>
      <c r="H2671">
        <v>42.644917333333339</v>
      </c>
      <c r="I2671">
        <v>2.2509999999999999</v>
      </c>
      <c r="X2671" s="506">
        <v>0.516015</v>
      </c>
      <c r="Y2671" s="14">
        <v>59</v>
      </c>
      <c r="Z2671" s="506">
        <v>0.52539000000000002</v>
      </c>
      <c r="AA2671" s="14">
        <v>67</v>
      </c>
      <c r="AB2671" s="506">
        <v>0.59151500000000001</v>
      </c>
      <c r="AC2671" s="14">
        <v>71</v>
      </c>
      <c r="AD2671" s="506">
        <v>0.61438999999999999</v>
      </c>
      <c r="AE2671" s="14">
        <v>78</v>
      </c>
      <c r="AF2671" s="506">
        <v>0.77838499999999999</v>
      </c>
      <c r="AG2671">
        <v>97</v>
      </c>
      <c r="AH2671" s="506">
        <v>0.7797400000000001</v>
      </c>
      <c r="AI2671">
        <v>104</v>
      </c>
      <c r="AJ2671" s="506">
        <v>0.73084000000000005</v>
      </c>
      <c r="AK2671">
        <v>118</v>
      </c>
    </row>
    <row r="2672" spans="1:37" ht="15">
      <c r="A2672" s="289" t="s">
        <v>109</v>
      </c>
      <c r="B2672" s="287" t="s">
        <v>799</v>
      </c>
      <c r="C2672" s="128">
        <v>43391</v>
      </c>
      <c r="D2672" s="128">
        <v>43638</v>
      </c>
      <c r="E2672" s="395">
        <v>2019</v>
      </c>
      <c r="F2672" s="396">
        <v>3</v>
      </c>
      <c r="G2672" s="396">
        <v>7</v>
      </c>
      <c r="H2672">
        <v>71.306014476190484</v>
      </c>
      <c r="I2672">
        <v>2.1419999999999999</v>
      </c>
      <c r="X2672" s="506">
        <v>0.37797999999999998</v>
      </c>
      <c r="Y2672" s="14">
        <v>59</v>
      </c>
      <c r="Z2672" s="506">
        <v>0.35159000000000001</v>
      </c>
      <c r="AA2672" s="14">
        <v>67</v>
      </c>
      <c r="AB2672" s="506">
        <v>0.47552499999999998</v>
      </c>
      <c r="AC2672" s="14">
        <v>71</v>
      </c>
      <c r="AD2672" s="506">
        <v>0.49293999999999999</v>
      </c>
      <c r="AE2672" s="14">
        <v>78</v>
      </c>
      <c r="AF2672" s="506">
        <v>0.72126999999999997</v>
      </c>
      <c r="AG2672">
        <v>97</v>
      </c>
      <c r="AH2672" s="506">
        <v>0.745645</v>
      </c>
      <c r="AI2672">
        <v>104</v>
      </c>
      <c r="AJ2672" s="506">
        <v>0.79525500000000005</v>
      </c>
      <c r="AK2672">
        <v>118</v>
      </c>
    </row>
    <row r="2673" spans="1:37" ht="15">
      <c r="A2673" s="289" t="s">
        <v>109</v>
      </c>
      <c r="B2673" s="287" t="s">
        <v>799</v>
      </c>
      <c r="C2673" s="128">
        <v>43391</v>
      </c>
      <c r="D2673" s="128">
        <v>43638</v>
      </c>
      <c r="E2673" s="395">
        <v>2019</v>
      </c>
      <c r="F2673" s="396">
        <v>3</v>
      </c>
      <c r="G2673" s="396">
        <v>8</v>
      </c>
      <c r="H2673">
        <v>59.86628266666667</v>
      </c>
      <c r="I2673">
        <v>1.8758999999999999</v>
      </c>
      <c r="X2673" s="506">
        <v>0.32171499999999997</v>
      </c>
      <c r="Y2673" s="14">
        <v>59</v>
      </c>
      <c r="Z2673" s="506">
        <v>0.40439000000000003</v>
      </c>
      <c r="AA2673" s="14">
        <v>67</v>
      </c>
      <c r="AB2673" s="506">
        <v>0.40561999999999998</v>
      </c>
      <c r="AC2673" s="14">
        <v>71</v>
      </c>
      <c r="AD2673" s="506">
        <v>0.38963000000000003</v>
      </c>
      <c r="AE2673" s="14">
        <v>78</v>
      </c>
      <c r="AF2673" s="506">
        <v>0.53103499999999992</v>
      </c>
      <c r="AG2673">
        <v>97</v>
      </c>
      <c r="AH2673" s="506">
        <v>0.56950999999999996</v>
      </c>
      <c r="AI2673">
        <v>104</v>
      </c>
      <c r="AJ2673" s="506">
        <v>0.63275499999999996</v>
      </c>
      <c r="AK2673">
        <v>118</v>
      </c>
    </row>
    <row r="2674" spans="1:37" ht="15">
      <c r="A2674" s="289" t="s">
        <v>109</v>
      </c>
      <c r="B2674" s="287" t="s">
        <v>799</v>
      </c>
      <c r="C2674" s="128">
        <v>43391</v>
      </c>
      <c r="D2674" s="128">
        <v>43638</v>
      </c>
      <c r="E2674" s="395">
        <v>2019</v>
      </c>
      <c r="F2674" s="396">
        <v>3</v>
      </c>
      <c r="G2674" s="396">
        <v>9</v>
      </c>
      <c r="H2674">
        <v>73.61478666666666</v>
      </c>
      <c r="I2674">
        <v>1.7372000000000001</v>
      </c>
      <c r="X2674" s="506">
        <v>0.36631999999999998</v>
      </c>
      <c r="Y2674" s="14">
        <v>59</v>
      </c>
      <c r="Z2674" s="506">
        <v>0.40259</v>
      </c>
      <c r="AA2674" s="14">
        <v>67</v>
      </c>
      <c r="AB2674" s="506">
        <v>0.48046</v>
      </c>
      <c r="AC2674" s="14">
        <v>71</v>
      </c>
      <c r="AD2674" s="506">
        <v>0.47494500000000001</v>
      </c>
      <c r="AE2674" s="14">
        <v>78</v>
      </c>
      <c r="AF2674" s="506">
        <v>0.56012499999999998</v>
      </c>
      <c r="AG2674">
        <v>97</v>
      </c>
      <c r="AH2674" s="506">
        <v>0.55115500000000006</v>
      </c>
      <c r="AI2674">
        <v>104</v>
      </c>
      <c r="AJ2674" s="506">
        <v>0.60852499999999998</v>
      </c>
      <c r="AK2674">
        <v>118</v>
      </c>
    </row>
    <row r="2675" spans="1:37" ht="15">
      <c r="A2675" s="289" t="s">
        <v>109</v>
      </c>
      <c r="B2675" s="287" t="s">
        <v>799</v>
      </c>
      <c r="C2675" s="128">
        <v>43391</v>
      </c>
      <c r="D2675" s="128">
        <v>43638</v>
      </c>
      <c r="E2675" s="395">
        <v>2019</v>
      </c>
      <c r="F2675" s="396">
        <v>3</v>
      </c>
      <c r="G2675" s="396">
        <v>10</v>
      </c>
      <c r="H2675">
        <v>48.763414857142855</v>
      </c>
      <c r="I2675">
        <v>1.7739</v>
      </c>
      <c r="X2675" s="506">
        <v>0.48797999999999997</v>
      </c>
      <c r="Y2675" s="14">
        <v>59</v>
      </c>
      <c r="Z2675" s="506">
        <v>0.42221999999999998</v>
      </c>
      <c r="AA2675" s="14">
        <v>67</v>
      </c>
      <c r="AB2675" s="506">
        <v>0.55000500000000008</v>
      </c>
      <c r="AC2675" s="14">
        <v>71</v>
      </c>
      <c r="AD2675" s="506">
        <v>0.53580500000000009</v>
      </c>
      <c r="AE2675" s="14">
        <v>78</v>
      </c>
      <c r="AF2675" s="506">
        <v>0.70228500000000005</v>
      </c>
      <c r="AG2675">
        <v>97</v>
      </c>
      <c r="AH2675" s="506">
        <v>0.70157500000000006</v>
      </c>
      <c r="AI2675">
        <v>104</v>
      </c>
      <c r="AJ2675" s="506">
        <v>0.68958999999999993</v>
      </c>
      <c r="AK2675">
        <v>118</v>
      </c>
    </row>
    <row r="2676" spans="1:37" ht="15">
      <c r="A2676" s="289" t="s">
        <v>109</v>
      </c>
      <c r="B2676" s="287" t="s">
        <v>799</v>
      </c>
      <c r="C2676" s="128">
        <v>43391</v>
      </c>
      <c r="D2676" s="128">
        <v>43638</v>
      </c>
      <c r="E2676" s="395">
        <v>2019</v>
      </c>
      <c r="F2676" s="396">
        <v>3</v>
      </c>
      <c r="G2676" s="396">
        <v>11</v>
      </c>
      <c r="H2676">
        <v>78.174942476190481</v>
      </c>
      <c r="I2676">
        <v>1.8791</v>
      </c>
      <c r="X2676" s="506">
        <v>0.3785</v>
      </c>
      <c r="Y2676" s="14">
        <v>59</v>
      </c>
      <c r="Z2676" s="506">
        <v>0.45479000000000003</v>
      </c>
      <c r="AA2676" s="14">
        <v>67</v>
      </c>
      <c r="AB2676" s="506">
        <v>0.47089999999999999</v>
      </c>
      <c r="AC2676" s="14">
        <v>71</v>
      </c>
      <c r="AD2676" s="506">
        <v>0.48625499999999999</v>
      </c>
      <c r="AE2676" s="14">
        <v>78</v>
      </c>
      <c r="AF2676" s="506">
        <v>0.63397000000000003</v>
      </c>
      <c r="AG2676">
        <v>97</v>
      </c>
      <c r="AH2676" s="506">
        <v>0.66074499999999992</v>
      </c>
      <c r="AI2676">
        <v>104</v>
      </c>
      <c r="AJ2676" s="506">
        <v>0.69431500000000002</v>
      </c>
      <c r="AK2676">
        <v>118</v>
      </c>
    </row>
    <row r="2677" spans="1:37" ht="15">
      <c r="A2677" s="289" t="s">
        <v>109</v>
      </c>
      <c r="B2677" s="287" t="s">
        <v>799</v>
      </c>
      <c r="C2677" s="128">
        <v>43391</v>
      </c>
      <c r="D2677" s="128">
        <v>43638</v>
      </c>
      <c r="E2677" s="395">
        <v>2019</v>
      </c>
      <c r="F2677" s="396">
        <v>3</v>
      </c>
      <c r="G2677" s="396">
        <v>12</v>
      </c>
      <c r="H2677">
        <v>49.936538666666657</v>
      </c>
      <c r="I2677">
        <v>1.7594000000000001</v>
      </c>
      <c r="X2677" s="506">
        <v>0.43070999999999998</v>
      </c>
      <c r="Y2677" s="14">
        <v>59</v>
      </c>
      <c r="Z2677" s="506">
        <v>0.40501500000000001</v>
      </c>
      <c r="AA2677" s="14">
        <v>67</v>
      </c>
      <c r="AB2677" s="506">
        <v>0.51810500000000004</v>
      </c>
      <c r="AC2677" s="14">
        <v>71</v>
      </c>
      <c r="AD2677" s="506">
        <v>0.53847500000000004</v>
      </c>
      <c r="AE2677" s="14">
        <v>78</v>
      </c>
      <c r="AF2677" s="506">
        <v>0.63070999999999999</v>
      </c>
      <c r="AG2677">
        <v>97</v>
      </c>
      <c r="AH2677" s="506">
        <v>0.65317000000000003</v>
      </c>
      <c r="AI2677">
        <v>104</v>
      </c>
      <c r="AJ2677" s="506">
        <v>0.59760999999999997</v>
      </c>
      <c r="AK2677">
        <v>118</v>
      </c>
    </row>
    <row r="2678" spans="1:37" ht="15">
      <c r="A2678" s="289" t="s">
        <v>109</v>
      </c>
      <c r="B2678" s="287" t="s">
        <v>799</v>
      </c>
      <c r="C2678" s="128">
        <v>43391</v>
      </c>
      <c r="D2678" s="128">
        <v>43638</v>
      </c>
      <c r="E2678" s="395">
        <v>2019</v>
      </c>
      <c r="F2678" s="396">
        <v>3</v>
      </c>
      <c r="G2678" s="396">
        <v>13</v>
      </c>
      <c r="H2678">
        <v>71.195017142857139</v>
      </c>
      <c r="I2678">
        <v>1.7564</v>
      </c>
      <c r="X2678" s="506">
        <v>0.36730499999999999</v>
      </c>
      <c r="Y2678" s="14">
        <v>59</v>
      </c>
      <c r="Z2678" s="506">
        <v>0.38314000000000004</v>
      </c>
      <c r="AA2678" s="14">
        <v>67</v>
      </c>
      <c r="AB2678" s="506">
        <v>0.47541999999999995</v>
      </c>
      <c r="AC2678" s="14">
        <v>71</v>
      </c>
      <c r="AD2678" s="506">
        <v>0.490425</v>
      </c>
      <c r="AE2678" s="14">
        <v>78</v>
      </c>
      <c r="AF2678" s="506">
        <v>0.66170499999999999</v>
      </c>
      <c r="AG2678">
        <v>97</v>
      </c>
      <c r="AH2678" s="506">
        <v>0.66637999999999997</v>
      </c>
      <c r="AI2678">
        <v>104</v>
      </c>
      <c r="AJ2678" s="506">
        <v>0.69089500000000004</v>
      </c>
      <c r="AK2678">
        <v>118</v>
      </c>
    </row>
    <row r="2679" spans="1:37" ht="15">
      <c r="A2679" s="289" t="s">
        <v>109</v>
      </c>
      <c r="B2679" s="287" t="s">
        <v>799</v>
      </c>
      <c r="C2679" s="128">
        <v>43391</v>
      </c>
      <c r="D2679" s="128">
        <v>43638</v>
      </c>
      <c r="E2679" s="395">
        <v>2019</v>
      </c>
      <c r="F2679" s="396">
        <v>3</v>
      </c>
      <c r="G2679" s="396">
        <v>14</v>
      </c>
      <c r="H2679">
        <v>73.654082857142853</v>
      </c>
      <c r="I2679">
        <v>1.7497</v>
      </c>
      <c r="X2679" s="506">
        <v>0.41609000000000002</v>
      </c>
      <c r="Y2679" s="14">
        <v>59</v>
      </c>
      <c r="Z2679" s="506">
        <v>0.39074999999999999</v>
      </c>
      <c r="AA2679" s="14">
        <v>67</v>
      </c>
      <c r="AB2679" s="506">
        <v>0.52438000000000007</v>
      </c>
      <c r="AC2679" s="14">
        <v>71</v>
      </c>
      <c r="AD2679" s="506">
        <v>0.52510499999999993</v>
      </c>
      <c r="AE2679" s="14">
        <v>78</v>
      </c>
      <c r="AF2679" s="506">
        <v>0.64595999999999998</v>
      </c>
      <c r="AG2679">
        <v>97</v>
      </c>
      <c r="AH2679" s="506">
        <v>0.65097499999999997</v>
      </c>
      <c r="AI2679">
        <v>104</v>
      </c>
      <c r="AJ2679" s="506">
        <v>0.65947500000000003</v>
      </c>
      <c r="AK2679">
        <v>118</v>
      </c>
    </row>
    <row r="2680" spans="1:37" ht="15">
      <c r="A2680" s="289" t="s">
        <v>109</v>
      </c>
      <c r="B2680" s="287" t="s">
        <v>799</v>
      </c>
      <c r="C2680" s="128">
        <v>43391</v>
      </c>
      <c r="D2680" s="128">
        <v>43638</v>
      </c>
      <c r="E2680" s="395">
        <v>2019</v>
      </c>
      <c r="F2680" s="396">
        <v>4</v>
      </c>
      <c r="G2680" s="396">
        <v>1</v>
      </c>
      <c r="H2680">
        <v>44.995405714285717</v>
      </c>
      <c r="I2680">
        <v>1.6852</v>
      </c>
      <c r="X2680" s="506">
        <v>0.36449500000000001</v>
      </c>
      <c r="Y2680" s="14">
        <v>59</v>
      </c>
      <c r="Z2680" s="506">
        <v>0.41012499999999996</v>
      </c>
      <c r="AA2680" s="14">
        <v>67</v>
      </c>
      <c r="AB2680" s="506">
        <v>0.42720000000000002</v>
      </c>
      <c r="AC2680" s="14">
        <v>71</v>
      </c>
      <c r="AD2680" s="506">
        <v>0.41974</v>
      </c>
      <c r="AE2680" s="14">
        <v>78</v>
      </c>
      <c r="AF2680" s="506">
        <v>0.44878000000000001</v>
      </c>
      <c r="AG2680">
        <v>97</v>
      </c>
      <c r="AH2680" s="506">
        <v>0.38938</v>
      </c>
      <c r="AI2680">
        <v>104</v>
      </c>
      <c r="AJ2680" s="506">
        <v>0.50277000000000005</v>
      </c>
      <c r="AK2680">
        <v>118</v>
      </c>
    </row>
    <row r="2681" spans="1:37" ht="15">
      <c r="A2681" s="289" t="s">
        <v>109</v>
      </c>
      <c r="B2681" s="287" t="s">
        <v>799</v>
      </c>
      <c r="C2681" s="128">
        <v>43391</v>
      </c>
      <c r="D2681" s="128">
        <v>43638</v>
      </c>
      <c r="E2681" s="395">
        <v>2019</v>
      </c>
      <c r="F2681" s="396">
        <v>4</v>
      </c>
      <c r="G2681" s="396">
        <v>2</v>
      </c>
      <c r="H2681">
        <v>31.860198857142858</v>
      </c>
      <c r="I2681">
        <v>1.7343</v>
      </c>
      <c r="X2681" s="506">
        <v>0.37618000000000001</v>
      </c>
      <c r="Y2681" s="14">
        <v>59</v>
      </c>
      <c r="Z2681" s="506">
        <v>0.417825</v>
      </c>
      <c r="AA2681" s="14">
        <v>67</v>
      </c>
      <c r="AB2681" s="506">
        <v>0.43442000000000003</v>
      </c>
      <c r="AC2681" s="14">
        <v>71</v>
      </c>
      <c r="AD2681" s="506">
        <v>0.41986000000000001</v>
      </c>
      <c r="AE2681" s="14">
        <v>78</v>
      </c>
      <c r="AF2681" s="506">
        <v>0.421375</v>
      </c>
      <c r="AG2681">
        <v>97</v>
      </c>
      <c r="AH2681" s="506">
        <v>0.39339999999999997</v>
      </c>
      <c r="AI2681">
        <v>104</v>
      </c>
      <c r="AJ2681" s="506">
        <v>0.53388999999999998</v>
      </c>
      <c r="AK2681">
        <v>118</v>
      </c>
    </row>
    <row r="2682" spans="1:37" ht="15">
      <c r="A2682" s="289" t="s">
        <v>109</v>
      </c>
      <c r="B2682" s="287" t="s">
        <v>799</v>
      </c>
      <c r="C2682" s="128">
        <v>43391</v>
      </c>
      <c r="D2682" s="128">
        <v>43638</v>
      </c>
      <c r="E2682" s="395">
        <v>2019</v>
      </c>
      <c r="F2682" s="396">
        <v>4</v>
      </c>
      <c r="G2682" s="396">
        <v>3</v>
      </c>
      <c r="H2682">
        <v>44.903307428571438</v>
      </c>
      <c r="I2682">
        <v>1.6501999999999999</v>
      </c>
      <c r="X2682" s="506">
        <v>0.40705999999999998</v>
      </c>
      <c r="Y2682" s="14">
        <v>59</v>
      </c>
      <c r="Z2682" s="506">
        <v>0.35456500000000002</v>
      </c>
      <c r="AA2682" s="14">
        <v>67</v>
      </c>
      <c r="AB2682" s="506">
        <v>0.46296999999999999</v>
      </c>
      <c r="AC2682" s="14">
        <v>71</v>
      </c>
      <c r="AD2682" s="506">
        <v>0.46582499999999999</v>
      </c>
      <c r="AE2682" s="14">
        <v>78</v>
      </c>
      <c r="AF2682" s="506">
        <v>0.43284499999999998</v>
      </c>
      <c r="AG2682">
        <v>97</v>
      </c>
      <c r="AH2682" s="506">
        <v>0.36651</v>
      </c>
      <c r="AI2682">
        <v>104</v>
      </c>
      <c r="AJ2682" s="506">
        <v>0.473825</v>
      </c>
      <c r="AK2682">
        <v>118</v>
      </c>
    </row>
    <row r="2683" spans="1:37" ht="15">
      <c r="A2683" s="289" t="s">
        <v>109</v>
      </c>
      <c r="B2683" s="287" t="s">
        <v>799</v>
      </c>
      <c r="C2683" s="128">
        <v>43391</v>
      </c>
      <c r="D2683" s="128">
        <v>43638</v>
      </c>
      <c r="E2683" s="395">
        <v>2019</v>
      </c>
      <c r="F2683" s="396">
        <v>4</v>
      </c>
      <c r="G2683" s="396">
        <v>4</v>
      </c>
      <c r="H2683">
        <v>55.116767619047614</v>
      </c>
      <c r="I2683">
        <v>1.8788</v>
      </c>
      <c r="X2683" s="506">
        <v>0.428755</v>
      </c>
      <c r="Y2683" s="14">
        <v>59</v>
      </c>
      <c r="Z2683" s="506">
        <v>0.46549000000000001</v>
      </c>
      <c r="AA2683" s="14">
        <v>67</v>
      </c>
      <c r="AB2683" s="506">
        <v>0.51259500000000002</v>
      </c>
      <c r="AC2683" s="14">
        <v>71</v>
      </c>
      <c r="AD2683" s="506">
        <v>0.52988000000000002</v>
      </c>
      <c r="AE2683" s="14">
        <v>78</v>
      </c>
      <c r="AF2683" s="506">
        <v>0.61072499999999996</v>
      </c>
      <c r="AG2683">
        <v>97</v>
      </c>
      <c r="AH2683" s="506">
        <v>0.57091999999999998</v>
      </c>
      <c r="AI2683">
        <v>104</v>
      </c>
      <c r="AJ2683" s="506">
        <v>0.62660000000000005</v>
      </c>
      <c r="AK2683">
        <v>118</v>
      </c>
    </row>
    <row r="2684" spans="1:37" ht="15">
      <c r="A2684" s="289" t="s">
        <v>109</v>
      </c>
      <c r="B2684" s="287" t="s">
        <v>799</v>
      </c>
      <c r="C2684" s="128">
        <v>43391</v>
      </c>
      <c r="D2684" s="128">
        <v>43638</v>
      </c>
      <c r="E2684" s="395">
        <v>2019</v>
      </c>
      <c r="F2684" s="396">
        <v>4</v>
      </c>
      <c r="G2684" s="396">
        <v>5</v>
      </c>
      <c r="H2684">
        <v>63.440161714285715</v>
      </c>
      <c r="I2684">
        <v>1.6368</v>
      </c>
      <c r="X2684" s="506">
        <v>0.42213999999999996</v>
      </c>
      <c r="Y2684" s="14">
        <v>59</v>
      </c>
      <c r="Z2684" s="506">
        <v>0.33824500000000002</v>
      </c>
      <c r="AA2684" s="14">
        <v>67</v>
      </c>
      <c r="AB2684" s="506">
        <v>0.50285999999999997</v>
      </c>
      <c r="AC2684" s="14">
        <v>71</v>
      </c>
      <c r="AD2684" s="506">
        <v>0.52893999999999997</v>
      </c>
      <c r="AE2684" s="14">
        <v>78</v>
      </c>
      <c r="AF2684" s="506">
        <v>0.64324500000000007</v>
      </c>
      <c r="AG2684">
        <v>97</v>
      </c>
      <c r="AH2684" s="506">
        <v>0.54048499999999999</v>
      </c>
      <c r="AI2684">
        <v>104</v>
      </c>
      <c r="AJ2684" s="506">
        <v>0.60808499999999999</v>
      </c>
      <c r="AK2684">
        <v>118</v>
      </c>
    </row>
    <row r="2685" spans="1:37" ht="15">
      <c r="A2685" s="289" t="s">
        <v>109</v>
      </c>
      <c r="B2685" s="287" t="s">
        <v>799</v>
      </c>
      <c r="C2685" s="128">
        <v>43391</v>
      </c>
      <c r="D2685" s="128">
        <v>43638</v>
      </c>
      <c r="E2685" s="395">
        <v>2019</v>
      </c>
      <c r="F2685" s="396">
        <v>4</v>
      </c>
      <c r="G2685" s="396">
        <v>6</v>
      </c>
      <c r="H2685">
        <v>72.695417142857153</v>
      </c>
      <c r="I2685">
        <v>1.8960999999999999</v>
      </c>
      <c r="X2685" s="506">
        <v>0.36474499999999999</v>
      </c>
      <c r="Y2685" s="14">
        <v>59</v>
      </c>
      <c r="Z2685" s="506">
        <v>0.45661000000000002</v>
      </c>
      <c r="AA2685" s="14">
        <v>67</v>
      </c>
      <c r="AB2685" s="506">
        <v>0.47988999999999998</v>
      </c>
      <c r="AC2685" s="14">
        <v>71</v>
      </c>
      <c r="AD2685" s="506">
        <v>0.48985500000000004</v>
      </c>
      <c r="AE2685" s="14">
        <v>78</v>
      </c>
      <c r="AF2685" s="506">
        <v>0.68016499999999991</v>
      </c>
      <c r="AG2685">
        <v>97</v>
      </c>
      <c r="AH2685" s="506">
        <v>0.69662000000000002</v>
      </c>
      <c r="AI2685">
        <v>104</v>
      </c>
      <c r="AJ2685" s="506">
        <v>0.72997500000000004</v>
      </c>
      <c r="AK2685">
        <v>118</v>
      </c>
    </row>
    <row r="2686" spans="1:37" ht="15">
      <c r="A2686" s="289" t="s">
        <v>109</v>
      </c>
      <c r="B2686" s="287" t="s">
        <v>799</v>
      </c>
      <c r="C2686" s="128">
        <v>43391</v>
      </c>
      <c r="D2686" s="128">
        <v>43638</v>
      </c>
      <c r="E2686" s="395">
        <v>2019</v>
      </c>
      <c r="F2686" s="396">
        <v>4</v>
      </c>
      <c r="G2686" s="396">
        <v>7</v>
      </c>
      <c r="H2686">
        <v>69.216978285714291</v>
      </c>
      <c r="I2686">
        <v>2.0042</v>
      </c>
      <c r="X2686" s="506">
        <v>0.39156999999999997</v>
      </c>
      <c r="Y2686" s="14">
        <v>59</v>
      </c>
      <c r="Z2686" s="506">
        <v>0.44960999999999995</v>
      </c>
      <c r="AA2686" s="14">
        <v>67</v>
      </c>
      <c r="AB2686" s="506">
        <v>0.48693999999999998</v>
      </c>
      <c r="AC2686" s="14">
        <v>71</v>
      </c>
      <c r="AD2686" s="506">
        <v>0.48738999999999999</v>
      </c>
      <c r="AE2686" s="14">
        <v>78</v>
      </c>
      <c r="AF2686" s="506">
        <v>0.71249999999999991</v>
      </c>
      <c r="AG2686">
        <v>97</v>
      </c>
      <c r="AH2686" s="506">
        <v>0.67325000000000002</v>
      </c>
      <c r="AI2686">
        <v>104</v>
      </c>
      <c r="AJ2686" s="506">
        <v>0.71736</v>
      </c>
      <c r="AK2686">
        <v>118</v>
      </c>
    </row>
    <row r="2687" spans="1:37" ht="15">
      <c r="A2687" s="289" t="s">
        <v>109</v>
      </c>
      <c r="B2687" s="287" t="s">
        <v>799</v>
      </c>
      <c r="C2687" s="128">
        <v>43391</v>
      </c>
      <c r="D2687" s="128">
        <v>43638</v>
      </c>
      <c r="E2687" s="395">
        <v>2019</v>
      </c>
      <c r="F2687" s="396">
        <v>4</v>
      </c>
      <c r="G2687" s="396">
        <v>8</v>
      </c>
      <c r="H2687">
        <v>61.819337904761902</v>
      </c>
      <c r="I2687">
        <v>2.3129</v>
      </c>
      <c r="X2687" s="506">
        <v>0.34678500000000001</v>
      </c>
      <c r="Y2687" s="14">
        <v>59</v>
      </c>
      <c r="Z2687" s="506">
        <v>0.39883999999999997</v>
      </c>
      <c r="AA2687" s="14">
        <v>67</v>
      </c>
      <c r="AB2687" s="506">
        <v>0.426205</v>
      </c>
      <c r="AC2687" s="14">
        <v>71</v>
      </c>
      <c r="AD2687" s="506">
        <v>0.43189500000000003</v>
      </c>
      <c r="AE2687" s="14">
        <v>78</v>
      </c>
      <c r="AF2687" s="506">
        <v>0.56373000000000006</v>
      </c>
      <c r="AG2687">
        <v>97</v>
      </c>
      <c r="AH2687" s="506">
        <v>0.51880499999999996</v>
      </c>
      <c r="AI2687">
        <v>104</v>
      </c>
      <c r="AJ2687" s="506">
        <v>0.64156000000000002</v>
      </c>
      <c r="AK2687">
        <v>118</v>
      </c>
    </row>
    <row r="2688" spans="1:37" ht="15">
      <c r="A2688" s="289" t="s">
        <v>109</v>
      </c>
      <c r="B2688" s="287" t="s">
        <v>799</v>
      </c>
      <c r="C2688" s="128">
        <v>43391</v>
      </c>
      <c r="D2688" s="128">
        <v>43638</v>
      </c>
      <c r="E2688" s="395">
        <v>2019</v>
      </c>
      <c r="F2688" s="396">
        <v>4</v>
      </c>
      <c r="G2688" s="396">
        <v>9</v>
      </c>
      <c r="H2688">
        <v>57.90645142857143</v>
      </c>
      <c r="I2688">
        <v>1.8210999999999999</v>
      </c>
      <c r="X2688" s="506">
        <v>0.36704500000000001</v>
      </c>
      <c r="Y2688" s="14">
        <v>59</v>
      </c>
      <c r="Z2688" s="506">
        <v>0.40826499999999999</v>
      </c>
      <c r="AA2688" s="14">
        <v>67</v>
      </c>
      <c r="AB2688" s="506">
        <v>0.46767999999999998</v>
      </c>
      <c r="AC2688" s="14">
        <v>71</v>
      </c>
      <c r="AD2688" s="506">
        <v>0.47531999999999996</v>
      </c>
      <c r="AE2688" s="14">
        <v>78</v>
      </c>
      <c r="AF2688" s="506">
        <v>0.61736499999999994</v>
      </c>
      <c r="AG2688">
        <v>97</v>
      </c>
      <c r="AH2688" s="506">
        <v>0.58396000000000003</v>
      </c>
      <c r="AI2688">
        <v>104</v>
      </c>
      <c r="AJ2688" s="506">
        <v>0.62007999999999996</v>
      </c>
      <c r="AK2688">
        <v>118</v>
      </c>
    </row>
    <row r="2689" spans="1:37" ht="15">
      <c r="A2689" s="289" t="s">
        <v>109</v>
      </c>
      <c r="B2689" s="287" t="s">
        <v>799</v>
      </c>
      <c r="C2689" s="128">
        <v>43391</v>
      </c>
      <c r="D2689" s="128">
        <v>43638</v>
      </c>
      <c r="E2689" s="395">
        <v>2019</v>
      </c>
      <c r="F2689" s="396">
        <v>4</v>
      </c>
      <c r="G2689" s="396">
        <v>10</v>
      </c>
      <c r="H2689">
        <v>69.54443885714285</v>
      </c>
      <c r="I2689">
        <v>1.9164000000000001</v>
      </c>
      <c r="X2689" s="506">
        <v>0.38895000000000002</v>
      </c>
      <c r="Y2689" s="14">
        <v>59</v>
      </c>
      <c r="Z2689" s="506">
        <v>0.46718000000000004</v>
      </c>
      <c r="AA2689" s="14">
        <v>67</v>
      </c>
      <c r="AB2689" s="506">
        <v>0.47598000000000001</v>
      </c>
      <c r="AC2689" s="14">
        <v>71</v>
      </c>
      <c r="AD2689" s="506">
        <v>0.493755</v>
      </c>
      <c r="AE2689" s="14">
        <v>78</v>
      </c>
      <c r="AF2689" s="506">
        <v>0.64754500000000004</v>
      </c>
      <c r="AG2689">
        <v>97</v>
      </c>
      <c r="AH2689" s="506">
        <v>0.64429000000000003</v>
      </c>
      <c r="AI2689">
        <v>104</v>
      </c>
      <c r="AJ2689" s="506">
        <v>0.64496500000000001</v>
      </c>
      <c r="AK2689">
        <v>118</v>
      </c>
    </row>
    <row r="2690" spans="1:37" ht="15">
      <c r="A2690" s="289" t="s">
        <v>109</v>
      </c>
      <c r="B2690" s="287" t="s">
        <v>799</v>
      </c>
      <c r="C2690" s="128">
        <v>43391</v>
      </c>
      <c r="D2690" s="128">
        <v>43638</v>
      </c>
      <c r="E2690" s="395">
        <v>2019</v>
      </c>
      <c r="F2690" s="396">
        <v>4</v>
      </c>
      <c r="G2690" s="396">
        <v>11</v>
      </c>
      <c r="H2690">
        <v>70.199359999999984</v>
      </c>
      <c r="I2690">
        <v>1.8496999999999999</v>
      </c>
      <c r="X2690" s="506">
        <v>0.35806500000000002</v>
      </c>
      <c r="Y2690" s="14">
        <v>59</v>
      </c>
      <c r="Z2690" s="506">
        <v>0.42508000000000001</v>
      </c>
      <c r="AA2690" s="14">
        <v>67</v>
      </c>
      <c r="AB2690" s="506">
        <v>0.45583000000000001</v>
      </c>
      <c r="AC2690" s="14">
        <v>71</v>
      </c>
      <c r="AD2690" s="506">
        <v>0.46984000000000004</v>
      </c>
      <c r="AE2690" s="14">
        <v>78</v>
      </c>
      <c r="AF2690" s="506">
        <v>0.54488500000000006</v>
      </c>
      <c r="AG2690">
        <v>97</v>
      </c>
      <c r="AH2690" s="506">
        <v>0.52790500000000007</v>
      </c>
      <c r="AI2690">
        <v>104</v>
      </c>
      <c r="AJ2690" s="506">
        <v>0.57376000000000005</v>
      </c>
      <c r="AK2690">
        <v>118</v>
      </c>
    </row>
    <row r="2691" spans="1:37" ht="15">
      <c r="A2691" s="289" t="s">
        <v>109</v>
      </c>
      <c r="B2691" s="287" t="s">
        <v>799</v>
      </c>
      <c r="C2691" s="128">
        <v>43391</v>
      </c>
      <c r="D2691" s="128">
        <v>43638</v>
      </c>
      <c r="E2691" s="395">
        <v>2019</v>
      </c>
      <c r="F2691" s="396">
        <v>4</v>
      </c>
      <c r="G2691" s="396">
        <v>12</v>
      </c>
      <c r="H2691">
        <v>60.082676761904779</v>
      </c>
      <c r="I2691">
        <v>1.8378000000000001</v>
      </c>
      <c r="X2691" s="506">
        <v>0.3715</v>
      </c>
      <c r="Y2691" s="14">
        <v>59</v>
      </c>
      <c r="Z2691" s="506">
        <v>0.41173000000000004</v>
      </c>
      <c r="AA2691" s="14">
        <v>67</v>
      </c>
      <c r="AB2691" s="506">
        <v>0.46255500000000005</v>
      </c>
      <c r="AC2691" s="14">
        <v>71</v>
      </c>
      <c r="AD2691" s="506">
        <v>0.48582999999999998</v>
      </c>
      <c r="AE2691" s="14">
        <v>78</v>
      </c>
      <c r="AF2691" s="506">
        <v>0.62824000000000002</v>
      </c>
      <c r="AG2691">
        <v>97</v>
      </c>
      <c r="AH2691" s="506">
        <v>0.61955000000000005</v>
      </c>
      <c r="AI2691">
        <v>104</v>
      </c>
      <c r="AJ2691" s="506">
        <v>0.65668499999999996</v>
      </c>
      <c r="AK2691">
        <v>118</v>
      </c>
    </row>
    <row r="2692" spans="1:37" ht="15">
      <c r="A2692" s="289" t="s">
        <v>109</v>
      </c>
      <c r="B2692" s="287" t="s">
        <v>799</v>
      </c>
      <c r="C2692" s="128">
        <v>43391</v>
      </c>
      <c r="D2692" s="128">
        <v>43638</v>
      </c>
      <c r="E2692" s="395">
        <v>2019</v>
      </c>
      <c r="F2692" s="396">
        <v>4</v>
      </c>
      <c r="G2692" s="396">
        <v>13</v>
      </c>
      <c r="H2692">
        <v>77.894683428571426</v>
      </c>
      <c r="I2692">
        <v>2.2385999999999999</v>
      </c>
      <c r="X2692" s="506">
        <v>0.364595</v>
      </c>
      <c r="Y2692" s="14">
        <v>59</v>
      </c>
      <c r="Z2692" s="506">
        <v>0.459395</v>
      </c>
      <c r="AA2692" s="14">
        <v>67</v>
      </c>
      <c r="AB2692" s="506">
        <v>0.48123499999999997</v>
      </c>
      <c r="AC2692" s="14">
        <v>71</v>
      </c>
      <c r="AD2692" s="506">
        <v>0.52754999999999996</v>
      </c>
      <c r="AE2692" s="14">
        <v>78</v>
      </c>
      <c r="AF2692" s="506">
        <v>0.71345999999999998</v>
      </c>
      <c r="AG2692">
        <v>97</v>
      </c>
      <c r="AH2692" s="506">
        <v>0.71476499999999998</v>
      </c>
      <c r="AI2692">
        <v>104</v>
      </c>
      <c r="AJ2692" s="506">
        <v>0.76446499999999995</v>
      </c>
      <c r="AK2692">
        <v>118</v>
      </c>
    </row>
    <row r="2693" spans="1:37" ht="15">
      <c r="A2693" s="289" t="s">
        <v>109</v>
      </c>
      <c r="B2693" s="287" t="s">
        <v>799</v>
      </c>
      <c r="C2693" s="128">
        <v>43391</v>
      </c>
      <c r="D2693" s="128">
        <v>43638</v>
      </c>
      <c r="E2693" s="395">
        <v>2019</v>
      </c>
      <c r="F2693" s="396">
        <v>4</v>
      </c>
      <c r="G2693" s="396">
        <v>14</v>
      </c>
      <c r="H2693">
        <v>65.762693333333345</v>
      </c>
      <c r="I2693">
        <v>1.8224</v>
      </c>
      <c r="X2693" s="506">
        <v>0.36626999999999998</v>
      </c>
      <c r="Y2693" s="14">
        <v>59</v>
      </c>
      <c r="Z2693" s="506">
        <v>0.44395499999999999</v>
      </c>
      <c r="AA2693" s="14">
        <v>67</v>
      </c>
      <c r="AB2693" s="506">
        <v>0.47162500000000002</v>
      </c>
      <c r="AC2693" s="14">
        <v>71</v>
      </c>
      <c r="AD2693" s="506">
        <v>0.48684499999999997</v>
      </c>
      <c r="AE2693" s="14">
        <v>78</v>
      </c>
      <c r="AF2693" s="506">
        <v>0.67294000000000009</v>
      </c>
      <c r="AG2693">
        <v>97</v>
      </c>
      <c r="AH2693" s="506">
        <v>0.639845</v>
      </c>
      <c r="AI2693">
        <v>104</v>
      </c>
      <c r="AJ2693" s="506">
        <v>0.64949499999999993</v>
      </c>
      <c r="AK2693">
        <v>118</v>
      </c>
    </row>
    <row r="2694" spans="1:37">
      <c r="A2694" s="289" t="s">
        <v>109</v>
      </c>
      <c r="B2694" s="287" t="s">
        <v>897</v>
      </c>
      <c r="C2694" s="128">
        <v>43757</v>
      </c>
      <c r="D2694" s="128">
        <v>43992</v>
      </c>
      <c r="E2694" s="395">
        <v>2020</v>
      </c>
      <c r="F2694" s="396">
        <v>1</v>
      </c>
      <c r="G2694" s="396">
        <v>1</v>
      </c>
      <c r="H2694">
        <v>15.77415365625</v>
      </c>
      <c r="X2694" s="566">
        <v>0.21728500000000001</v>
      </c>
      <c r="Y2694" s="566">
        <v>63</v>
      </c>
      <c r="Z2694" s="566">
        <v>0.21712500000000001</v>
      </c>
      <c r="AA2694" s="566">
        <v>65</v>
      </c>
      <c r="AB2694" s="566">
        <v>0.26341999999999999</v>
      </c>
      <c r="AC2694" s="566">
        <v>166</v>
      </c>
      <c r="AD2694" s="566"/>
      <c r="AE2694" s="566"/>
    </row>
    <row r="2695" spans="1:37">
      <c r="A2695" s="289" t="s">
        <v>898</v>
      </c>
      <c r="B2695" s="287" t="s">
        <v>897</v>
      </c>
      <c r="C2695" s="128">
        <v>43757</v>
      </c>
      <c r="D2695" s="128">
        <v>43992</v>
      </c>
      <c r="E2695" s="395">
        <v>2020</v>
      </c>
      <c r="F2695" s="396">
        <v>1</v>
      </c>
      <c r="G2695" s="396">
        <v>2</v>
      </c>
      <c r="H2695">
        <v>20.816877056250004</v>
      </c>
      <c r="X2695" s="566">
        <v>0.21510499999999999</v>
      </c>
      <c r="Y2695" s="566">
        <v>63</v>
      </c>
      <c r="Z2695" s="566">
        <v>0.21800999999999998</v>
      </c>
      <c r="AA2695" s="566">
        <v>65</v>
      </c>
      <c r="AB2695" s="566">
        <v>0.21987999999999999</v>
      </c>
      <c r="AC2695" s="566">
        <v>166</v>
      </c>
      <c r="AD2695" s="566"/>
      <c r="AE2695" s="566"/>
    </row>
    <row r="2696" spans="1:37">
      <c r="A2696" s="289" t="s">
        <v>109</v>
      </c>
      <c r="B2696" s="287" t="s">
        <v>897</v>
      </c>
      <c r="C2696" s="128">
        <v>43757</v>
      </c>
      <c r="D2696" s="128">
        <v>43992</v>
      </c>
      <c r="E2696" s="395">
        <v>2020</v>
      </c>
      <c r="F2696" s="396">
        <v>1</v>
      </c>
      <c r="G2696" s="396">
        <v>3</v>
      </c>
      <c r="H2696">
        <v>23.651627999999995</v>
      </c>
      <c r="X2696" s="566">
        <v>0.21584500000000001</v>
      </c>
      <c r="Y2696" s="566">
        <v>63</v>
      </c>
      <c r="Z2696" s="566">
        <v>0.20888000000000001</v>
      </c>
      <c r="AA2696" s="566">
        <v>65</v>
      </c>
      <c r="AB2696" s="566">
        <v>0.257795</v>
      </c>
      <c r="AC2696" s="566">
        <v>166</v>
      </c>
      <c r="AD2696" s="566"/>
      <c r="AE2696" s="566"/>
    </row>
    <row r="2697" spans="1:37">
      <c r="A2697" s="289" t="s">
        <v>109</v>
      </c>
      <c r="B2697" s="287" t="s">
        <v>897</v>
      </c>
      <c r="C2697" s="128">
        <v>43757</v>
      </c>
      <c r="D2697" s="128">
        <v>43992</v>
      </c>
      <c r="E2697" s="395">
        <v>2020</v>
      </c>
      <c r="F2697" s="396">
        <v>1</v>
      </c>
      <c r="G2697" s="396">
        <v>4</v>
      </c>
      <c r="H2697">
        <v>26.09486075625</v>
      </c>
      <c r="X2697" s="566">
        <v>0.23169000000000001</v>
      </c>
      <c r="Y2697" s="566">
        <v>63</v>
      </c>
      <c r="Z2697" s="566">
        <v>0.22650999999999999</v>
      </c>
      <c r="AA2697" s="566">
        <v>65</v>
      </c>
      <c r="AB2697" s="566">
        <v>0.23793</v>
      </c>
      <c r="AC2697" s="566">
        <v>166</v>
      </c>
      <c r="AD2697" s="566"/>
      <c r="AE2697" s="566"/>
    </row>
    <row r="2698" spans="1:37">
      <c r="A2698" s="289" t="s">
        <v>109</v>
      </c>
      <c r="B2698" s="287" t="s">
        <v>897</v>
      </c>
      <c r="C2698" s="128">
        <v>43757</v>
      </c>
      <c r="D2698" s="128">
        <v>43992</v>
      </c>
      <c r="E2698" s="395">
        <v>2020</v>
      </c>
      <c r="F2698" s="396">
        <v>1</v>
      </c>
      <c r="G2698" s="396">
        <v>5</v>
      </c>
      <c r="H2698">
        <v>32.278277625000001</v>
      </c>
      <c r="X2698" s="566">
        <v>0.186165</v>
      </c>
      <c r="Y2698" s="566">
        <v>63</v>
      </c>
      <c r="Z2698" s="566">
        <v>0.18221000000000001</v>
      </c>
      <c r="AA2698" s="566">
        <v>65</v>
      </c>
      <c r="AB2698" s="566">
        <v>0.244035</v>
      </c>
      <c r="AC2698" s="566">
        <v>166</v>
      </c>
      <c r="AD2698" s="566"/>
      <c r="AE2698" s="566"/>
    </row>
    <row r="2699" spans="1:37">
      <c r="A2699" s="289" t="s">
        <v>109</v>
      </c>
      <c r="B2699" s="287" t="s">
        <v>897</v>
      </c>
      <c r="C2699" s="128">
        <v>43757</v>
      </c>
      <c r="D2699" s="128">
        <v>43992</v>
      </c>
      <c r="E2699" s="395">
        <v>2020</v>
      </c>
      <c r="F2699" s="396">
        <v>1</v>
      </c>
      <c r="G2699" s="396">
        <v>6</v>
      </c>
      <c r="H2699">
        <v>40.810492799999999</v>
      </c>
      <c r="X2699" s="566">
        <v>0.198105</v>
      </c>
      <c r="Y2699" s="566">
        <v>63</v>
      </c>
      <c r="Z2699" s="566">
        <v>0.19634499999999999</v>
      </c>
      <c r="AA2699" s="566">
        <v>65</v>
      </c>
      <c r="AB2699" s="566">
        <v>0.24153999999999998</v>
      </c>
      <c r="AC2699" s="566">
        <v>166</v>
      </c>
      <c r="AD2699" s="566"/>
      <c r="AE2699" s="566"/>
    </row>
    <row r="2700" spans="1:37">
      <c r="A2700" s="289" t="s">
        <v>109</v>
      </c>
      <c r="B2700" s="287" t="s">
        <v>897</v>
      </c>
      <c r="C2700" s="128">
        <v>43757</v>
      </c>
      <c r="D2700" s="128">
        <v>43992</v>
      </c>
      <c r="E2700" s="395">
        <v>2020</v>
      </c>
      <c r="F2700" s="396">
        <v>1</v>
      </c>
      <c r="G2700" s="396">
        <v>7</v>
      </c>
      <c r="H2700">
        <v>43.292813850000002</v>
      </c>
      <c r="X2700" s="566">
        <v>0.19306000000000001</v>
      </c>
      <c r="Y2700" s="566">
        <v>63</v>
      </c>
      <c r="Z2700" s="566">
        <v>0.18936999999999998</v>
      </c>
      <c r="AA2700" s="566">
        <v>65</v>
      </c>
      <c r="AB2700" s="566">
        <v>0.24481</v>
      </c>
      <c r="AC2700" s="566">
        <v>166</v>
      </c>
      <c r="AD2700" s="566"/>
      <c r="AE2700" s="566"/>
    </row>
    <row r="2701" spans="1:37">
      <c r="A2701" s="289" t="s">
        <v>109</v>
      </c>
      <c r="B2701" s="287" t="s">
        <v>897</v>
      </c>
      <c r="C2701" s="128">
        <v>43757</v>
      </c>
      <c r="D2701" s="128">
        <v>43992</v>
      </c>
      <c r="E2701" s="395">
        <v>2020</v>
      </c>
      <c r="F2701" s="396">
        <v>1</v>
      </c>
      <c r="G2701" s="396">
        <v>8</v>
      </c>
      <c r="H2701">
        <v>38.0132919375</v>
      </c>
      <c r="X2701" s="566">
        <v>0.235875</v>
      </c>
      <c r="Y2701" s="566">
        <v>63</v>
      </c>
      <c r="Z2701" s="566">
        <v>0.22848499999999999</v>
      </c>
      <c r="AA2701" s="566">
        <v>65</v>
      </c>
      <c r="AB2701" s="566">
        <v>0.25176999999999999</v>
      </c>
      <c r="AC2701" s="566">
        <v>166</v>
      </c>
      <c r="AD2701" s="566"/>
      <c r="AE2701" s="566"/>
    </row>
    <row r="2702" spans="1:37">
      <c r="A2702" s="289" t="s">
        <v>109</v>
      </c>
      <c r="B2702" s="287" t="s">
        <v>897</v>
      </c>
      <c r="C2702" s="128">
        <v>43757</v>
      </c>
      <c r="D2702" s="128">
        <v>43992</v>
      </c>
      <c r="E2702" s="395">
        <v>2020</v>
      </c>
      <c r="F2702" s="396">
        <v>1</v>
      </c>
      <c r="G2702" s="396">
        <v>9</v>
      </c>
      <c r="H2702">
        <v>33.094369687499999</v>
      </c>
      <c r="X2702" s="566">
        <v>0.20025499999999999</v>
      </c>
      <c r="Y2702" s="566">
        <v>63</v>
      </c>
      <c r="Z2702" s="566">
        <v>0.19333500000000001</v>
      </c>
      <c r="AA2702" s="566">
        <v>65</v>
      </c>
      <c r="AB2702" s="566">
        <v>0.22920499999999999</v>
      </c>
      <c r="AC2702" s="566">
        <v>166</v>
      </c>
      <c r="AD2702" s="566"/>
      <c r="AE2702" s="566"/>
    </row>
    <row r="2703" spans="1:37">
      <c r="A2703" s="289" t="s">
        <v>109</v>
      </c>
      <c r="B2703" s="287" t="s">
        <v>897</v>
      </c>
      <c r="C2703" s="128">
        <v>43757</v>
      </c>
      <c r="D2703" s="128">
        <v>43992</v>
      </c>
      <c r="E2703" s="395">
        <v>2020</v>
      </c>
      <c r="F2703" s="396">
        <v>1</v>
      </c>
      <c r="G2703" s="396">
        <v>10</v>
      </c>
      <c r="H2703">
        <v>33.964276500000004</v>
      </c>
      <c r="X2703" s="566">
        <v>0.20445000000000002</v>
      </c>
      <c r="Y2703" s="566">
        <v>63</v>
      </c>
      <c r="Z2703" s="566">
        <v>0.18568999999999999</v>
      </c>
      <c r="AA2703" s="566">
        <v>65</v>
      </c>
      <c r="AB2703" s="566">
        <v>0.25706000000000001</v>
      </c>
      <c r="AC2703" s="566">
        <v>166</v>
      </c>
      <c r="AD2703" s="566"/>
      <c r="AE2703" s="566"/>
    </row>
    <row r="2704" spans="1:37">
      <c r="A2704" s="289" t="s">
        <v>109</v>
      </c>
      <c r="B2704" s="287" t="s">
        <v>897</v>
      </c>
      <c r="C2704" s="128">
        <v>43757</v>
      </c>
      <c r="D2704" s="128">
        <v>43992</v>
      </c>
      <c r="E2704" s="395">
        <v>2020</v>
      </c>
      <c r="F2704" s="396">
        <v>1</v>
      </c>
      <c r="G2704" s="396">
        <v>11</v>
      </c>
      <c r="H2704">
        <v>35.364902924999996</v>
      </c>
      <c r="X2704" s="566">
        <v>0.19448499999999999</v>
      </c>
      <c r="Y2704" s="566">
        <v>63</v>
      </c>
      <c r="Z2704" s="566">
        <v>0.19668000000000002</v>
      </c>
      <c r="AA2704" s="566">
        <v>65</v>
      </c>
      <c r="AB2704" s="566">
        <v>0.25307499999999999</v>
      </c>
      <c r="AC2704" s="566">
        <v>166</v>
      </c>
      <c r="AD2704" s="566"/>
      <c r="AE2704" s="566"/>
    </row>
    <row r="2705" spans="1:31">
      <c r="A2705" s="289" t="s">
        <v>109</v>
      </c>
      <c r="B2705" s="287" t="s">
        <v>897</v>
      </c>
      <c r="C2705" s="128">
        <v>43757</v>
      </c>
      <c r="D2705" s="128">
        <v>43992</v>
      </c>
      <c r="E2705" s="395">
        <v>2020</v>
      </c>
      <c r="F2705" s="396">
        <v>1</v>
      </c>
      <c r="G2705" s="396">
        <v>12</v>
      </c>
      <c r="H2705">
        <v>38.882745</v>
      </c>
      <c r="X2705" s="566">
        <v>0.18063000000000001</v>
      </c>
      <c r="Y2705" s="566">
        <v>63</v>
      </c>
      <c r="Z2705" s="566">
        <v>0.18732500000000002</v>
      </c>
      <c r="AA2705" s="566">
        <v>65</v>
      </c>
      <c r="AB2705" s="566">
        <v>0.23515999999999998</v>
      </c>
      <c r="AC2705" s="566">
        <v>166</v>
      </c>
      <c r="AD2705" s="566"/>
      <c r="AE2705" s="566"/>
    </row>
    <row r="2706" spans="1:31">
      <c r="A2706" s="289" t="s">
        <v>109</v>
      </c>
      <c r="B2706" s="287" t="s">
        <v>897</v>
      </c>
      <c r="C2706" s="128">
        <v>43757</v>
      </c>
      <c r="D2706" s="128">
        <v>43992</v>
      </c>
      <c r="E2706" s="395">
        <v>2020</v>
      </c>
      <c r="F2706" s="396">
        <v>1</v>
      </c>
      <c r="G2706" s="396">
        <v>13</v>
      </c>
      <c r="H2706">
        <v>50.074007774999998</v>
      </c>
      <c r="X2706" s="566">
        <v>0.18714500000000001</v>
      </c>
      <c r="Y2706" s="566">
        <v>63</v>
      </c>
      <c r="Z2706" s="566">
        <v>0.19103500000000001</v>
      </c>
      <c r="AA2706" s="566">
        <v>65</v>
      </c>
      <c r="AB2706" s="566">
        <v>0.23475499999999999</v>
      </c>
      <c r="AC2706" s="566">
        <v>166</v>
      </c>
      <c r="AD2706" s="566"/>
      <c r="AE2706" s="566"/>
    </row>
    <row r="2707" spans="1:31">
      <c r="A2707" s="289" t="s">
        <v>109</v>
      </c>
      <c r="B2707" s="287" t="s">
        <v>897</v>
      </c>
      <c r="C2707" s="128">
        <v>43757</v>
      </c>
      <c r="D2707" s="128">
        <v>43992</v>
      </c>
      <c r="E2707" s="395">
        <v>2020</v>
      </c>
      <c r="F2707" s="396">
        <v>1</v>
      </c>
      <c r="G2707" s="396">
        <v>14</v>
      </c>
      <c r="H2707">
        <v>39.489712762500012</v>
      </c>
      <c r="X2707" s="566">
        <v>0.21647499999999997</v>
      </c>
      <c r="Y2707" s="566">
        <v>63</v>
      </c>
      <c r="Z2707" s="566">
        <v>0.19444500000000001</v>
      </c>
      <c r="AA2707" s="566">
        <v>65</v>
      </c>
      <c r="AB2707" s="566">
        <v>0.25477499999999997</v>
      </c>
      <c r="AC2707" s="566">
        <v>166</v>
      </c>
      <c r="AD2707" s="566"/>
      <c r="AE2707" s="566"/>
    </row>
    <row r="2708" spans="1:31">
      <c r="A2708" s="289" t="s">
        <v>109</v>
      </c>
      <c r="B2708" s="287" t="s">
        <v>897</v>
      </c>
      <c r="C2708" s="128">
        <v>43757</v>
      </c>
      <c r="D2708" s="128">
        <v>43992</v>
      </c>
      <c r="E2708" s="395">
        <v>2020</v>
      </c>
      <c r="F2708" s="396">
        <v>2</v>
      </c>
      <c r="G2708" s="396">
        <v>1</v>
      </c>
      <c r="H2708">
        <v>16.468184700000002</v>
      </c>
      <c r="X2708" s="566">
        <v>0.23411999999999999</v>
      </c>
      <c r="Y2708" s="566">
        <v>63</v>
      </c>
      <c r="Z2708" s="566">
        <v>0.23137000000000002</v>
      </c>
      <c r="AA2708" s="566">
        <v>65</v>
      </c>
      <c r="AB2708" s="566">
        <v>0.27294499999999999</v>
      </c>
      <c r="AC2708" s="566">
        <v>166</v>
      </c>
      <c r="AD2708" s="566"/>
      <c r="AE2708" s="566"/>
    </row>
    <row r="2709" spans="1:31">
      <c r="A2709" s="289" t="s">
        <v>109</v>
      </c>
      <c r="B2709" s="287" t="s">
        <v>897</v>
      </c>
      <c r="C2709" s="128">
        <v>43757</v>
      </c>
      <c r="D2709" s="128">
        <v>43992</v>
      </c>
      <c r="E2709" s="395">
        <v>2020</v>
      </c>
      <c r="F2709" s="396">
        <v>2</v>
      </c>
      <c r="G2709" s="396">
        <v>2</v>
      </c>
      <c r="H2709">
        <v>12.914727787500002</v>
      </c>
      <c r="X2709" s="566">
        <v>0.18649500000000002</v>
      </c>
      <c r="Y2709" s="566">
        <v>63</v>
      </c>
      <c r="Z2709" s="566">
        <v>0.19286</v>
      </c>
      <c r="AA2709" s="566">
        <v>65</v>
      </c>
      <c r="AB2709" s="566">
        <v>0.24912000000000001</v>
      </c>
      <c r="AC2709" s="566">
        <v>166</v>
      </c>
      <c r="AD2709" s="566"/>
      <c r="AE2709" s="566"/>
    </row>
    <row r="2710" spans="1:31">
      <c r="A2710" s="289" t="s">
        <v>109</v>
      </c>
      <c r="B2710" s="287" t="s">
        <v>897</v>
      </c>
      <c r="C2710" s="128">
        <v>43757</v>
      </c>
      <c r="D2710" s="128">
        <v>43992</v>
      </c>
      <c r="E2710" s="395">
        <v>2020</v>
      </c>
      <c r="F2710" s="396">
        <v>2</v>
      </c>
      <c r="G2710" s="396">
        <v>3</v>
      </c>
      <c r="H2710">
        <v>22.157456475</v>
      </c>
      <c r="X2710" s="566">
        <v>0.254135</v>
      </c>
      <c r="Y2710" s="566">
        <v>63</v>
      </c>
      <c r="Z2710" s="566">
        <v>0.23759999999999998</v>
      </c>
      <c r="AA2710" s="566">
        <v>65</v>
      </c>
      <c r="AB2710" s="566">
        <v>0.27544999999999997</v>
      </c>
      <c r="AC2710" s="566">
        <v>166</v>
      </c>
      <c r="AD2710" s="566"/>
      <c r="AE2710" s="566"/>
    </row>
    <row r="2711" spans="1:31">
      <c r="A2711" s="289" t="s">
        <v>109</v>
      </c>
      <c r="B2711" s="287" t="s">
        <v>897</v>
      </c>
      <c r="C2711" s="128">
        <v>43757</v>
      </c>
      <c r="D2711" s="128">
        <v>43992</v>
      </c>
      <c r="E2711" s="395">
        <v>2020</v>
      </c>
      <c r="F2711" s="396">
        <v>2</v>
      </c>
      <c r="G2711" s="396">
        <v>4</v>
      </c>
      <c r="H2711">
        <v>31.693225987499996</v>
      </c>
      <c r="X2711" s="566">
        <v>0.26127499999999998</v>
      </c>
      <c r="Y2711" s="566">
        <v>63</v>
      </c>
      <c r="Z2711" s="566">
        <v>0.21760000000000002</v>
      </c>
      <c r="AA2711" s="566">
        <v>65</v>
      </c>
      <c r="AB2711" s="566">
        <v>0.25672</v>
      </c>
      <c r="AC2711" s="566">
        <v>166</v>
      </c>
      <c r="AD2711" s="566"/>
      <c r="AE2711" s="566"/>
    </row>
    <row r="2712" spans="1:31">
      <c r="A2712" s="289" t="s">
        <v>109</v>
      </c>
      <c r="B2712" s="287" t="s">
        <v>897</v>
      </c>
      <c r="C2712" s="128">
        <v>43757</v>
      </c>
      <c r="D2712" s="128">
        <v>43992</v>
      </c>
      <c r="E2712" s="395">
        <v>2020</v>
      </c>
      <c r="F2712" s="396">
        <v>2</v>
      </c>
      <c r="G2712" s="396">
        <v>5</v>
      </c>
      <c r="H2712">
        <v>31.356393749999999</v>
      </c>
      <c r="X2712" s="566">
        <v>0.20411499999999999</v>
      </c>
      <c r="Y2712" s="566">
        <v>63</v>
      </c>
      <c r="Z2712" s="566">
        <v>0.19140000000000001</v>
      </c>
      <c r="AA2712" s="566">
        <v>65</v>
      </c>
      <c r="AB2712" s="566">
        <v>0.25719500000000001</v>
      </c>
      <c r="AC2712" s="566">
        <v>166</v>
      </c>
      <c r="AD2712" s="566"/>
      <c r="AE2712" s="566"/>
    </row>
    <row r="2713" spans="1:31">
      <c r="A2713" s="289" t="s">
        <v>109</v>
      </c>
      <c r="B2713" s="287" t="s">
        <v>897</v>
      </c>
      <c r="C2713" s="128">
        <v>43757</v>
      </c>
      <c r="D2713" s="128">
        <v>43992</v>
      </c>
      <c r="E2713" s="395">
        <v>2020</v>
      </c>
      <c r="F2713" s="396">
        <v>2</v>
      </c>
      <c r="G2713" s="396">
        <v>6</v>
      </c>
      <c r="H2713">
        <v>40.077641174999989</v>
      </c>
      <c r="X2713" s="566">
        <v>0.17785000000000001</v>
      </c>
      <c r="Y2713" s="566">
        <v>63</v>
      </c>
      <c r="Z2713" s="566">
        <v>0.17662</v>
      </c>
      <c r="AA2713" s="566">
        <v>65</v>
      </c>
      <c r="AB2713" s="566">
        <v>0.23622500000000002</v>
      </c>
      <c r="AC2713" s="566">
        <v>166</v>
      </c>
      <c r="AD2713" s="566"/>
      <c r="AE2713" s="566"/>
    </row>
    <row r="2714" spans="1:31">
      <c r="A2714" s="289" t="s">
        <v>109</v>
      </c>
      <c r="B2714" s="287" t="s">
        <v>897</v>
      </c>
      <c r="C2714" s="128">
        <v>43757</v>
      </c>
      <c r="D2714" s="128">
        <v>43992</v>
      </c>
      <c r="E2714" s="395">
        <v>2020</v>
      </c>
      <c r="F2714" s="396">
        <v>2</v>
      </c>
      <c r="G2714" s="396">
        <v>7</v>
      </c>
      <c r="H2714">
        <v>54.175027499999992</v>
      </c>
      <c r="X2714" s="566">
        <v>0.17122500000000002</v>
      </c>
      <c r="Y2714" s="566">
        <v>63</v>
      </c>
      <c r="Z2714" s="566">
        <v>0.17560500000000001</v>
      </c>
      <c r="AA2714" s="566">
        <v>65</v>
      </c>
      <c r="AB2714" s="566">
        <v>0.24208999999999997</v>
      </c>
      <c r="AC2714" s="566">
        <v>166</v>
      </c>
      <c r="AD2714" s="566"/>
      <c r="AE2714" s="566"/>
    </row>
    <row r="2715" spans="1:31">
      <c r="A2715" s="289" t="s">
        <v>109</v>
      </c>
      <c r="B2715" s="287" t="s">
        <v>897</v>
      </c>
      <c r="C2715" s="128">
        <v>43757</v>
      </c>
      <c r="D2715" s="128">
        <v>43992</v>
      </c>
      <c r="E2715" s="395">
        <v>2020</v>
      </c>
      <c r="F2715" s="396">
        <v>2</v>
      </c>
      <c r="G2715" s="396">
        <v>8</v>
      </c>
      <c r="H2715">
        <v>45.5946876</v>
      </c>
      <c r="X2715" s="566">
        <v>0.21056999999999998</v>
      </c>
      <c r="Y2715" s="566">
        <v>63</v>
      </c>
      <c r="Z2715" s="566">
        <v>0.206095</v>
      </c>
      <c r="AA2715" s="566">
        <v>65</v>
      </c>
      <c r="AB2715" s="566">
        <v>0.26926499999999998</v>
      </c>
      <c r="AC2715" s="566">
        <v>166</v>
      </c>
      <c r="AD2715" s="566"/>
      <c r="AE2715" s="566"/>
    </row>
    <row r="2716" spans="1:31">
      <c r="A2716" s="289" t="s">
        <v>109</v>
      </c>
      <c r="B2716" s="287" t="s">
        <v>897</v>
      </c>
      <c r="C2716" s="128">
        <v>43757</v>
      </c>
      <c r="D2716" s="128">
        <v>43992</v>
      </c>
      <c r="E2716" s="395">
        <v>2020</v>
      </c>
      <c r="F2716" s="396">
        <v>2</v>
      </c>
      <c r="G2716" s="396">
        <v>9</v>
      </c>
      <c r="H2716">
        <v>43.190420625000002</v>
      </c>
      <c r="X2716" s="566">
        <v>0.17675000000000002</v>
      </c>
      <c r="Y2716" s="566">
        <v>63</v>
      </c>
      <c r="Z2716" s="566">
        <v>0.17332500000000001</v>
      </c>
      <c r="AA2716" s="566">
        <v>65</v>
      </c>
      <c r="AB2716" s="566">
        <v>0.26151999999999997</v>
      </c>
      <c r="AC2716" s="566">
        <v>166</v>
      </c>
      <c r="AD2716" s="566"/>
      <c r="AE2716" s="566"/>
    </row>
    <row r="2717" spans="1:31">
      <c r="A2717" s="289" t="s">
        <v>109</v>
      </c>
      <c r="B2717" s="287" t="s">
        <v>897</v>
      </c>
      <c r="C2717" s="128">
        <v>43757</v>
      </c>
      <c r="D2717" s="128">
        <v>43992</v>
      </c>
      <c r="E2717" s="395">
        <v>2020</v>
      </c>
      <c r="F2717" s="396">
        <v>2</v>
      </c>
      <c r="G2717" s="396">
        <v>10</v>
      </c>
      <c r="H2717">
        <v>38.642804268750005</v>
      </c>
      <c r="X2717" s="566">
        <v>0.185005</v>
      </c>
      <c r="Y2717" s="566">
        <v>63</v>
      </c>
      <c r="Z2717" s="566">
        <v>0.18241499999999999</v>
      </c>
      <c r="AA2717" s="566">
        <v>65</v>
      </c>
      <c r="AB2717" s="566">
        <v>0.25085999999999997</v>
      </c>
      <c r="AC2717" s="566">
        <v>166</v>
      </c>
      <c r="AD2717" s="566"/>
      <c r="AE2717" s="566"/>
    </row>
    <row r="2718" spans="1:31">
      <c r="A2718" s="289" t="s">
        <v>109</v>
      </c>
      <c r="B2718" s="287" t="s">
        <v>897</v>
      </c>
      <c r="C2718" s="128">
        <v>43757</v>
      </c>
      <c r="D2718" s="128">
        <v>43992</v>
      </c>
      <c r="E2718" s="395">
        <v>2020</v>
      </c>
      <c r="F2718" s="396">
        <v>2</v>
      </c>
      <c r="G2718" s="396">
        <v>11</v>
      </c>
      <c r="H2718">
        <v>35.414860800000007</v>
      </c>
      <c r="X2718" s="566">
        <v>0.20515</v>
      </c>
      <c r="Y2718" s="566">
        <v>63</v>
      </c>
      <c r="Z2718" s="566">
        <v>0.20036000000000001</v>
      </c>
      <c r="AA2718" s="566">
        <v>65</v>
      </c>
      <c r="AB2718" s="566">
        <v>0.25890999999999997</v>
      </c>
      <c r="AC2718" s="566">
        <v>166</v>
      </c>
      <c r="AD2718" s="566"/>
      <c r="AE2718" s="566"/>
    </row>
    <row r="2719" spans="1:31">
      <c r="A2719" s="289" t="s">
        <v>109</v>
      </c>
      <c r="B2719" s="287" t="s">
        <v>897</v>
      </c>
      <c r="C2719" s="128">
        <v>43757</v>
      </c>
      <c r="D2719" s="128">
        <v>43992</v>
      </c>
      <c r="E2719" s="395">
        <v>2020</v>
      </c>
      <c r="F2719" s="396">
        <v>2</v>
      </c>
      <c r="G2719" s="396">
        <v>12</v>
      </c>
      <c r="H2719">
        <v>41.961348000000001</v>
      </c>
      <c r="X2719" s="566">
        <v>0.178345</v>
      </c>
      <c r="Y2719" s="566">
        <v>63</v>
      </c>
      <c r="Z2719" s="566">
        <v>0.17638500000000001</v>
      </c>
      <c r="AA2719" s="566">
        <v>65</v>
      </c>
      <c r="AB2719" s="566">
        <v>0.24357000000000001</v>
      </c>
      <c r="AC2719" s="566">
        <v>166</v>
      </c>
      <c r="AD2719" s="566"/>
      <c r="AE2719" s="566"/>
    </row>
    <row r="2720" spans="1:31">
      <c r="A2720" s="289" t="s">
        <v>109</v>
      </c>
      <c r="B2720" s="287" t="s">
        <v>897</v>
      </c>
      <c r="C2720" s="128">
        <v>43757</v>
      </c>
      <c r="D2720" s="128">
        <v>43992</v>
      </c>
      <c r="E2720" s="395">
        <v>2020</v>
      </c>
      <c r="F2720" s="396">
        <v>2</v>
      </c>
      <c r="G2720" s="396">
        <v>13</v>
      </c>
      <c r="H2720">
        <v>49.230858600000005</v>
      </c>
      <c r="X2720" s="566">
        <v>0.191695</v>
      </c>
      <c r="Y2720" s="566">
        <v>63</v>
      </c>
      <c r="Z2720" s="566">
        <v>0.17921999999999999</v>
      </c>
      <c r="AA2720" s="566">
        <v>65</v>
      </c>
      <c r="AB2720" s="566">
        <v>0.234045</v>
      </c>
      <c r="AC2720" s="566">
        <v>166</v>
      </c>
      <c r="AD2720" s="566"/>
      <c r="AE2720" s="566"/>
    </row>
    <row r="2721" spans="1:31">
      <c r="A2721" s="289" t="s">
        <v>109</v>
      </c>
      <c r="B2721" s="287" t="s">
        <v>897</v>
      </c>
      <c r="C2721" s="128">
        <v>43757</v>
      </c>
      <c r="D2721" s="128">
        <v>43992</v>
      </c>
      <c r="E2721" s="395">
        <v>2020</v>
      </c>
      <c r="F2721" s="396">
        <v>2</v>
      </c>
      <c r="G2721" s="396">
        <v>14</v>
      </c>
      <c r="H2721">
        <v>39.904045500000002</v>
      </c>
      <c r="X2721" s="566">
        <v>0.18291000000000002</v>
      </c>
      <c r="Y2721" s="566">
        <v>63</v>
      </c>
      <c r="Z2721" s="566">
        <v>0.16650000000000001</v>
      </c>
      <c r="AA2721" s="566">
        <v>65</v>
      </c>
      <c r="AB2721" s="566">
        <v>0.245755</v>
      </c>
      <c r="AC2721" s="566">
        <v>166</v>
      </c>
      <c r="AD2721" s="566"/>
      <c r="AE2721" s="566"/>
    </row>
    <row r="2722" spans="1:31">
      <c r="A2722" s="289" t="s">
        <v>109</v>
      </c>
      <c r="B2722" s="287" t="s">
        <v>897</v>
      </c>
      <c r="C2722" s="128">
        <v>43757</v>
      </c>
      <c r="D2722" s="128">
        <v>43992</v>
      </c>
      <c r="E2722" s="395">
        <v>2020</v>
      </c>
      <c r="F2722" s="396">
        <v>3</v>
      </c>
      <c r="G2722" s="396">
        <v>1</v>
      </c>
      <c r="H2722">
        <v>12.332380499999999</v>
      </c>
      <c r="X2722" s="566">
        <v>0.22747000000000001</v>
      </c>
      <c r="Y2722" s="566">
        <v>63</v>
      </c>
      <c r="Z2722" s="566">
        <v>0.227605</v>
      </c>
      <c r="AA2722" s="566">
        <v>65</v>
      </c>
      <c r="AB2722" s="566">
        <v>0.26746999999999999</v>
      </c>
      <c r="AC2722" s="566">
        <v>166</v>
      </c>
      <c r="AD2722" s="566"/>
      <c r="AE2722" s="566"/>
    </row>
    <row r="2723" spans="1:31">
      <c r="A2723" s="289" t="s">
        <v>109</v>
      </c>
      <c r="B2723" s="287" t="s">
        <v>897</v>
      </c>
      <c r="C2723" s="128">
        <v>43757</v>
      </c>
      <c r="D2723" s="128">
        <v>43992</v>
      </c>
      <c r="E2723" s="395">
        <v>2020</v>
      </c>
      <c r="F2723" s="396">
        <v>3</v>
      </c>
      <c r="G2723" s="396">
        <v>2</v>
      </c>
      <c r="H2723">
        <v>13.818919949999998</v>
      </c>
      <c r="X2723" s="566">
        <v>0.22023500000000001</v>
      </c>
      <c r="Y2723" s="566">
        <v>63</v>
      </c>
      <c r="Z2723" s="566">
        <v>0.21714</v>
      </c>
      <c r="AA2723" s="566">
        <v>65</v>
      </c>
      <c r="AB2723" s="566">
        <v>0.28406500000000001</v>
      </c>
      <c r="AC2723" s="566">
        <v>166</v>
      </c>
      <c r="AD2723" s="566"/>
      <c r="AE2723" s="566"/>
    </row>
    <row r="2724" spans="1:31">
      <c r="A2724" s="289" t="s">
        <v>109</v>
      </c>
      <c r="B2724" s="287" t="s">
        <v>897</v>
      </c>
      <c r="C2724" s="128">
        <v>43757</v>
      </c>
      <c r="D2724" s="128">
        <v>43992</v>
      </c>
      <c r="E2724" s="395">
        <v>2020</v>
      </c>
      <c r="F2724" s="396">
        <v>3</v>
      </c>
      <c r="G2724" s="396">
        <v>3</v>
      </c>
      <c r="H2724">
        <v>22.292510624999998</v>
      </c>
      <c r="X2724" s="566">
        <v>0.20172999999999999</v>
      </c>
      <c r="Y2724" s="566">
        <v>63</v>
      </c>
      <c r="Z2724" s="566">
        <v>0.19594499999999998</v>
      </c>
      <c r="AA2724" s="566">
        <v>65</v>
      </c>
      <c r="AB2724" s="566">
        <v>0.26744999999999997</v>
      </c>
      <c r="AC2724" s="566">
        <v>166</v>
      </c>
      <c r="AD2724" s="566"/>
      <c r="AE2724" s="566"/>
    </row>
    <row r="2725" spans="1:31">
      <c r="A2725" s="289" t="s">
        <v>109</v>
      </c>
      <c r="B2725" s="287" t="s">
        <v>897</v>
      </c>
      <c r="C2725" s="128">
        <v>43757</v>
      </c>
      <c r="D2725" s="128">
        <v>43992</v>
      </c>
      <c r="E2725" s="395">
        <v>2020</v>
      </c>
      <c r="F2725" s="396">
        <v>3</v>
      </c>
      <c r="G2725" s="396">
        <v>4</v>
      </c>
      <c r="H2725">
        <v>36.340392825000002</v>
      </c>
      <c r="X2725" s="566">
        <v>0.19472</v>
      </c>
      <c r="Y2725" s="566">
        <v>63</v>
      </c>
      <c r="Z2725" s="566">
        <v>0.20352999999999999</v>
      </c>
      <c r="AA2725" s="566">
        <v>65</v>
      </c>
      <c r="AB2725" s="566">
        <v>0.247915</v>
      </c>
      <c r="AC2725" s="566">
        <v>166</v>
      </c>
      <c r="AD2725" s="566"/>
      <c r="AE2725" s="566"/>
    </row>
    <row r="2726" spans="1:31">
      <c r="A2726" s="289" t="s">
        <v>109</v>
      </c>
      <c r="B2726" s="287" t="s">
        <v>897</v>
      </c>
      <c r="C2726" s="128">
        <v>43757</v>
      </c>
      <c r="D2726" s="128">
        <v>43992</v>
      </c>
      <c r="E2726" s="395">
        <v>2020</v>
      </c>
      <c r="F2726" s="396">
        <v>3</v>
      </c>
      <c r="G2726" s="396">
        <v>5</v>
      </c>
      <c r="H2726">
        <v>35.678884312499996</v>
      </c>
      <c r="X2726" s="566">
        <v>0.21847</v>
      </c>
      <c r="Y2726" s="566">
        <v>63</v>
      </c>
      <c r="Z2726" s="566">
        <v>0.21764</v>
      </c>
      <c r="AA2726" s="566">
        <v>65</v>
      </c>
      <c r="AB2726" s="566">
        <v>0.25945000000000001</v>
      </c>
      <c r="AC2726" s="566">
        <v>166</v>
      </c>
      <c r="AD2726" s="566"/>
      <c r="AE2726" s="566"/>
    </row>
    <row r="2727" spans="1:31">
      <c r="A2727" s="289" t="s">
        <v>109</v>
      </c>
      <c r="B2727" s="287" t="s">
        <v>897</v>
      </c>
      <c r="C2727" s="128">
        <v>43757</v>
      </c>
      <c r="D2727" s="128">
        <v>43992</v>
      </c>
      <c r="E2727" s="395">
        <v>2020</v>
      </c>
      <c r="F2727" s="396">
        <v>3</v>
      </c>
      <c r="G2727" s="396">
        <v>6</v>
      </c>
      <c r="H2727">
        <v>45.858041831250006</v>
      </c>
      <c r="X2727" s="566">
        <v>0.24929999999999997</v>
      </c>
      <c r="Y2727" s="566">
        <v>63</v>
      </c>
      <c r="Z2727" s="566">
        <v>0.22709000000000001</v>
      </c>
      <c r="AA2727" s="566">
        <v>65</v>
      </c>
      <c r="AB2727" s="566">
        <v>0.22864000000000001</v>
      </c>
      <c r="AC2727" s="566">
        <v>166</v>
      </c>
      <c r="AD2727" s="566"/>
      <c r="AE2727" s="566"/>
    </row>
    <row r="2728" spans="1:31">
      <c r="A2728" s="289" t="s">
        <v>109</v>
      </c>
      <c r="B2728" s="287" t="s">
        <v>897</v>
      </c>
      <c r="C2728" s="128">
        <v>43757</v>
      </c>
      <c r="D2728" s="128">
        <v>43992</v>
      </c>
      <c r="E2728" s="395">
        <v>2020</v>
      </c>
      <c r="F2728" s="396">
        <v>3</v>
      </c>
      <c r="G2728" s="396">
        <v>7</v>
      </c>
      <c r="H2728">
        <v>54.809315550000001</v>
      </c>
      <c r="X2728" s="566">
        <v>0.19120500000000001</v>
      </c>
      <c r="Y2728" s="566">
        <v>63</v>
      </c>
      <c r="Z2728" s="566">
        <v>0.19364999999999999</v>
      </c>
      <c r="AA2728" s="566">
        <v>65</v>
      </c>
      <c r="AB2728" s="566">
        <v>0.24488500000000002</v>
      </c>
      <c r="AC2728" s="566">
        <v>166</v>
      </c>
      <c r="AD2728" s="566"/>
      <c r="AE2728" s="566"/>
    </row>
    <row r="2729" spans="1:31">
      <c r="A2729" s="289" t="s">
        <v>109</v>
      </c>
      <c r="B2729" s="287" t="s">
        <v>897</v>
      </c>
      <c r="C2729" s="128">
        <v>43757</v>
      </c>
      <c r="D2729" s="128">
        <v>43992</v>
      </c>
      <c r="E2729" s="395">
        <v>2020</v>
      </c>
      <c r="F2729" s="396">
        <v>3</v>
      </c>
      <c r="G2729" s="396">
        <v>8</v>
      </c>
      <c r="H2729">
        <v>47.9754457875</v>
      </c>
      <c r="X2729" s="566">
        <v>0.19808999999999999</v>
      </c>
      <c r="Y2729" s="566">
        <v>63</v>
      </c>
      <c r="Z2729" s="566">
        <v>0.20391500000000001</v>
      </c>
      <c r="AA2729" s="566">
        <v>65</v>
      </c>
      <c r="AB2729" s="566">
        <v>0.24531999999999998</v>
      </c>
      <c r="AC2729" s="566">
        <v>166</v>
      </c>
      <c r="AD2729" s="566"/>
      <c r="AE2729" s="566"/>
    </row>
    <row r="2730" spans="1:31">
      <c r="A2730" s="289" t="s">
        <v>109</v>
      </c>
      <c r="B2730" s="287" t="s">
        <v>897</v>
      </c>
      <c r="C2730" s="128">
        <v>43757</v>
      </c>
      <c r="D2730" s="128">
        <v>43992</v>
      </c>
      <c r="E2730" s="395">
        <v>2020</v>
      </c>
      <c r="F2730" s="396">
        <v>3</v>
      </c>
      <c r="G2730" s="396">
        <v>9</v>
      </c>
      <c r="H2730">
        <v>45.359068837499997</v>
      </c>
      <c r="X2730" s="566">
        <v>0.18943499999999999</v>
      </c>
      <c r="Y2730" s="566">
        <v>63</v>
      </c>
      <c r="Z2730" s="566">
        <v>0.19164999999999999</v>
      </c>
      <c r="AA2730" s="566">
        <v>65</v>
      </c>
      <c r="AB2730" s="566">
        <v>0.25110499999999997</v>
      </c>
      <c r="AC2730" s="566">
        <v>166</v>
      </c>
      <c r="AD2730" s="566"/>
      <c r="AE2730" s="566"/>
    </row>
    <row r="2731" spans="1:31">
      <c r="A2731" s="289" t="s">
        <v>109</v>
      </c>
      <c r="B2731" s="287" t="s">
        <v>897</v>
      </c>
      <c r="C2731" s="128">
        <v>43757</v>
      </c>
      <c r="D2731" s="128">
        <v>43992</v>
      </c>
      <c r="E2731" s="395">
        <v>2020</v>
      </c>
      <c r="F2731" s="396">
        <v>3</v>
      </c>
      <c r="G2731" s="396">
        <v>10</v>
      </c>
      <c r="H2731">
        <v>35.263986656249998</v>
      </c>
      <c r="X2731" s="566">
        <v>0.22442000000000001</v>
      </c>
      <c r="Y2731" s="566">
        <v>63</v>
      </c>
      <c r="Z2731" s="566">
        <v>0.211285</v>
      </c>
      <c r="AA2731" s="566">
        <v>65</v>
      </c>
      <c r="AB2731" s="566">
        <v>0.23617500000000002</v>
      </c>
      <c r="AC2731" s="566">
        <v>166</v>
      </c>
      <c r="AD2731" s="566"/>
      <c r="AE2731" s="566"/>
    </row>
    <row r="2732" spans="1:31">
      <c r="A2732" s="289" t="s">
        <v>109</v>
      </c>
      <c r="B2732" s="287" t="s">
        <v>897</v>
      </c>
      <c r="C2732" s="128">
        <v>43757</v>
      </c>
      <c r="D2732" s="128">
        <v>43992</v>
      </c>
      <c r="E2732" s="395">
        <v>2020</v>
      </c>
      <c r="F2732" s="396">
        <v>3</v>
      </c>
      <c r="G2732" s="396">
        <v>11</v>
      </c>
      <c r="H2732">
        <v>48.225384900000002</v>
      </c>
      <c r="X2732" s="566">
        <v>0.19380500000000001</v>
      </c>
      <c r="Y2732" s="566">
        <v>63</v>
      </c>
      <c r="Z2732" s="566">
        <v>0.19708000000000001</v>
      </c>
      <c r="AA2732" s="566">
        <v>65</v>
      </c>
      <c r="AB2732" s="566">
        <v>0.23342499999999999</v>
      </c>
      <c r="AC2732" s="566">
        <v>166</v>
      </c>
      <c r="AD2732" s="566"/>
      <c r="AE2732" s="566"/>
    </row>
    <row r="2733" spans="1:31">
      <c r="A2733" s="289" t="s">
        <v>109</v>
      </c>
      <c r="B2733" s="287" t="s">
        <v>897</v>
      </c>
      <c r="C2733" s="128">
        <v>43757</v>
      </c>
      <c r="D2733" s="128">
        <v>43992</v>
      </c>
      <c r="E2733" s="395">
        <v>2020</v>
      </c>
      <c r="F2733" s="396">
        <v>3</v>
      </c>
      <c r="G2733" s="396">
        <v>12</v>
      </c>
      <c r="H2733">
        <v>33.310468125000007</v>
      </c>
      <c r="X2733" s="566">
        <v>0.19631500000000002</v>
      </c>
      <c r="Y2733" s="566">
        <v>63</v>
      </c>
      <c r="Z2733" s="566">
        <v>0.20285999999999998</v>
      </c>
      <c r="AA2733" s="566">
        <v>65</v>
      </c>
      <c r="AB2733" s="566">
        <v>0.25892000000000004</v>
      </c>
      <c r="AC2733" s="566">
        <v>166</v>
      </c>
      <c r="AD2733" s="566"/>
      <c r="AE2733" s="566"/>
    </row>
    <row r="2734" spans="1:31">
      <c r="A2734" s="289" t="s">
        <v>109</v>
      </c>
      <c r="B2734" s="287" t="s">
        <v>897</v>
      </c>
      <c r="C2734" s="128">
        <v>43757</v>
      </c>
      <c r="D2734" s="128">
        <v>43992</v>
      </c>
      <c r="E2734" s="395">
        <v>2020</v>
      </c>
      <c r="F2734" s="396">
        <v>3</v>
      </c>
      <c r="G2734" s="396">
        <v>13</v>
      </c>
      <c r="H2734">
        <v>47.550073312499997</v>
      </c>
      <c r="X2734" s="566">
        <v>0.18303</v>
      </c>
      <c r="Y2734" s="566">
        <v>63</v>
      </c>
      <c r="Z2734" s="566">
        <v>0.20328000000000002</v>
      </c>
      <c r="AA2734" s="566">
        <v>65</v>
      </c>
      <c r="AB2734" s="566">
        <v>0.24341000000000002</v>
      </c>
      <c r="AC2734" s="566">
        <v>166</v>
      </c>
      <c r="AD2734" s="566"/>
      <c r="AE2734" s="566"/>
    </row>
    <row r="2735" spans="1:31">
      <c r="A2735" s="289" t="s">
        <v>109</v>
      </c>
      <c r="B2735" s="287" t="s">
        <v>897</v>
      </c>
      <c r="C2735" s="128">
        <v>43757</v>
      </c>
      <c r="D2735" s="128">
        <v>43992</v>
      </c>
      <c r="E2735" s="395">
        <v>2020</v>
      </c>
      <c r="F2735" s="396">
        <v>3</v>
      </c>
      <c r="G2735" s="396">
        <v>14</v>
      </c>
      <c r="H2735">
        <v>37.435316531250002</v>
      </c>
      <c r="X2735" s="566">
        <v>0.22322</v>
      </c>
      <c r="Y2735" s="566">
        <v>63</v>
      </c>
      <c r="Z2735" s="566">
        <v>0.21066499999999999</v>
      </c>
      <c r="AA2735" s="566">
        <v>65</v>
      </c>
      <c r="AB2735" s="566">
        <v>0.23966999999999999</v>
      </c>
      <c r="AC2735" s="566">
        <v>166</v>
      </c>
      <c r="AD2735" s="566"/>
      <c r="AE2735" s="566"/>
    </row>
    <row r="2736" spans="1:31">
      <c r="A2736" s="289" t="s">
        <v>109</v>
      </c>
      <c r="B2736" s="287" t="s">
        <v>897</v>
      </c>
      <c r="C2736" s="128">
        <v>43757</v>
      </c>
      <c r="D2736" s="128">
        <v>43992</v>
      </c>
      <c r="E2736" s="395">
        <v>2020</v>
      </c>
      <c r="F2736" s="396">
        <v>4</v>
      </c>
      <c r="G2736" s="396">
        <v>1</v>
      </c>
      <c r="H2736">
        <v>15.236652749999998</v>
      </c>
      <c r="X2736" s="566">
        <v>0.2014</v>
      </c>
      <c r="Y2736" s="566">
        <v>63</v>
      </c>
      <c r="Z2736" s="566">
        <v>0.21309499999999998</v>
      </c>
      <c r="AA2736" s="566">
        <v>65</v>
      </c>
      <c r="AB2736" s="566">
        <v>0.25526499999999996</v>
      </c>
      <c r="AC2736" s="566">
        <v>166</v>
      </c>
      <c r="AD2736" s="566"/>
      <c r="AE2736" s="566"/>
    </row>
    <row r="2737" spans="1:31">
      <c r="A2737" s="289" t="s">
        <v>109</v>
      </c>
      <c r="B2737" s="287" t="s">
        <v>897</v>
      </c>
      <c r="C2737" s="128">
        <v>43757</v>
      </c>
      <c r="D2737" s="128">
        <v>43992</v>
      </c>
      <c r="E2737" s="395">
        <v>2020</v>
      </c>
      <c r="F2737" s="396">
        <v>4</v>
      </c>
      <c r="G2737" s="396">
        <v>2</v>
      </c>
      <c r="H2737">
        <v>21.373111031250001</v>
      </c>
      <c r="X2737" s="566">
        <v>0.20656000000000002</v>
      </c>
      <c r="Y2737" s="566">
        <v>63</v>
      </c>
      <c r="Z2737" s="566">
        <v>0.218115</v>
      </c>
      <c r="AA2737" s="566">
        <v>65</v>
      </c>
      <c r="AB2737" s="566">
        <v>0.27600999999999998</v>
      </c>
      <c r="AC2737" s="566">
        <v>166</v>
      </c>
      <c r="AD2737" s="566"/>
      <c r="AE2737" s="566"/>
    </row>
    <row r="2738" spans="1:31">
      <c r="A2738" s="289" t="s">
        <v>109</v>
      </c>
      <c r="B2738" s="287" t="s">
        <v>897</v>
      </c>
      <c r="C2738" s="128">
        <v>43757</v>
      </c>
      <c r="D2738" s="128">
        <v>43992</v>
      </c>
      <c r="E2738" s="395">
        <v>2020</v>
      </c>
      <c r="F2738" s="396">
        <v>4</v>
      </c>
      <c r="G2738" s="396">
        <v>3</v>
      </c>
      <c r="H2738">
        <v>23.4336601125</v>
      </c>
      <c r="X2738" s="566">
        <v>0.22375</v>
      </c>
      <c r="Y2738" s="566">
        <v>63</v>
      </c>
      <c r="Z2738" s="566">
        <v>0.22089999999999999</v>
      </c>
      <c r="AA2738" s="566">
        <v>65</v>
      </c>
      <c r="AB2738" s="566">
        <v>0.26175499999999996</v>
      </c>
      <c r="AC2738" s="566">
        <v>166</v>
      </c>
      <c r="AD2738" s="566"/>
      <c r="AE2738" s="566"/>
    </row>
    <row r="2739" spans="1:31">
      <c r="A2739" s="289" t="s">
        <v>109</v>
      </c>
      <c r="B2739" s="287" t="s">
        <v>897</v>
      </c>
      <c r="C2739" s="128">
        <v>43757</v>
      </c>
      <c r="D2739" s="128">
        <v>43992</v>
      </c>
      <c r="E2739" s="395">
        <v>2020</v>
      </c>
      <c r="F2739" s="396">
        <v>4</v>
      </c>
      <c r="G2739" s="396">
        <v>4</v>
      </c>
      <c r="H2739">
        <v>30.958003518750001</v>
      </c>
      <c r="X2739" s="566">
        <v>0.17365999999999998</v>
      </c>
      <c r="Y2739" s="566">
        <v>63</v>
      </c>
      <c r="Z2739" s="566">
        <v>0.18335499999999999</v>
      </c>
      <c r="AA2739" s="566">
        <v>65</v>
      </c>
      <c r="AB2739" s="566">
        <v>0.24556499999999998</v>
      </c>
      <c r="AC2739" s="566">
        <v>166</v>
      </c>
      <c r="AD2739" s="566"/>
      <c r="AE2739" s="566"/>
    </row>
    <row r="2740" spans="1:31">
      <c r="A2740" s="289" t="s">
        <v>109</v>
      </c>
      <c r="B2740" s="287" t="s">
        <v>897</v>
      </c>
      <c r="C2740" s="128">
        <v>43757</v>
      </c>
      <c r="D2740" s="128">
        <v>43992</v>
      </c>
      <c r="E2740" s="395">
        <v>2020</v>
      </c>
      <c r="F2740" s="396">
        <v>4</v>
      </c>
      <c r="G2740" s="396">
        <v>5</v>
      </c>
      <c r="H2740">
        <v>42.484385624999987</v>
      </c>
      <c r="X2740" s="566">
        <v>0.20378499999999999</v>
      </c>
      <c r="Y2740" s="566">
        <v>63</v>
      </c>
      <c r="Z2740" s="566">
        <v>0.192915</v>
      </c>
      <c r="AA2740" s="566">
        <v>65</v>
      </c>
      <c r="AB2740" s="566">
        <v>0.24738500000000002</v>
      </c>
      <c r="AC2740" s="566">
        <v>166</v>
      </c>
      <c r="AD2740" s="566"/>
      <c r="AE2740" s="566"/>
    </row>
    <row r="2741" spans="1:31">
      <c r="A2741" s="289" t="s">
        <v>109</v>
      </c>
      <c r="B2741" s="287" t="s">
        <v>897</v>
      </c>
      <c r="C2741" s="128">
        <v>43757</v>
      </c>
      <c r="D2741" s="128">
        <v>43992</v>
      </c>
      <c r="E2741" s="395">
        <v>2020</v>
      </c>
      <c r="F2741" s="396">
        <v>4</v>
      </c>
      <c r="G2741" s="396">
        <v>6</v>
      </c>
      <c r="H2741">
        <v>50.080210537500001</v>
      </c>
      <c r="X2741" s="566">
        <v>0.18142999999999998</v>
      </c>
      <c r="Y2741" s="566">
        <v>63</v>
      </c>
      <c r="Z2741" s="566">
        <v>0.190135</v>
      </c>
      <c r="AA2741" s="566">
        <v>65</v>
      </c>
      <c r="AB2741" s="566">
        <v>0.241895</v>
      </c>
      <c r="AC2741" s="566">
        <v>166</v>
      </c>
      <c r="AD2741" s="566"/>
      <c r="AE2741" s="566"/>
    </row>
    <row r="2742" spans="1:31">
      <c r="A2742" s="289" t="s">
        <v>109</v>
      </c>
      <c r="B2742" s="287" t="s">
        <v>897</v>
      </c>
      <c r="C2742" s="128">
        <v>43757</v>
      </c>
      <c r="D2742" s="128">
        <v>43992</v>
      </c>
      <c r="E2742" s="395">
        <v>2020</v>
      </c>
      <c r="F2742" s="396">
        <v>4</v>
      </c>
      <c r="G2742" s="396">
        <v>7</v>
      </c>
      <c r="H2742">
        <v>55.381333218750001</v>
      </c>
      <c r="X2742" s="566">
        <v>0.18709999999999999</v>
      </c>
      <c r="Y2742" s="566">
        <v>63</v>
      </c>
      <c r="Z2742" s="566">
        <v>0.18536</v>
      </c>
      <c r="AA2742" s="566">
        <v>65</v>
      </c>
      <c r="AB2742" s="566">
        <v>0.23443999999999998</v>
      </c>
      <c r="AC2742" s="566">
        <v>166</v>
      </c>
      <c r="AD2742" s="566"/>
      <c r="AE2742" s="566"/>
    </row>
    <row r="2743" spans="1:31">
      <c r="A2743" s="289" t="s">
        <v>109</v>
      </c>
      <c r="B2743" s="287" t="s">
        <v>897</v>
      </c>
      <c r="C2743" s="128">
        <v>43757</v>
      </c>
      <c r="D2743" s="128">
        <v>43992</v>
      </c>
      <c r="E2743" s="395">
        <v>2020</v>
      </c>
      <c r="F2743" s="396">
        <v>4</v>
      </c>
      <c r="G2743" s="396">
        <v>8</v>
      </c>
      <c r="H2743">
        <v>49.1615982</v>
      </c>
      <c r="X2743" s="566">
        <v>0.183085</v>
      </c>
      <c r="Y2743" s="566">
        <v>63</v>
      </c>
      <c r="Z2743" s="566">
        <v>0.18697999999999998</v>
      </c>
      <c r="AA2743" s="566">
        <v>65</v>
      </c>
      <c r="AB2743" s="566">
        <v>0.25950000000000001</v>
      </c>
      <c r="AC2743" s="566">
        <v>166</v>
      </c>
      <c r="AD2743" s="566"/>
      <c r="AE2743" s="566"/>
    </row>
    <row r="2744" spans="1:31">
      <c r="A2744" s="289" t="s">
        <v>109</v>
      </c>
      <c r="B2744" s="287" t="s">
        <v>897</v>
      </c>
      <c r="C2744" s="128">
        <v>43757</v>
      </c>
      <c r="D2744" s="128">
        <v>43992</v>
      </c>
      <c r="E2744" s="395">
        <v>2020</v>
      </c>
      <c r="F2744" s="396">
        <v>4</v>
      </c>
      <c r="G2744" s="396">
        <v>9</v>
      </c>
      <c r="H2744">
        <v>34.318019999999997</v>
      </c>
      <c r="X2744" s="566">
        <v>0.18407000000000001</v>
      </c>
      <c r="Y2744" s="566">
        <v>63</v>
      </c>
      <c r="Z2744" s="566">
        <v>0.19359999999999999</v>
      </c>
      <c r="AA2744" s="566">
        <v>65</v>
      </c>
      <c r="AB2744" s="566">
        <v>0.24918499999999999</v>
      </c>
      <c r="AC2744" s="566">
        <v>166</v>
      </c>
      <c r="AD2744" s="566"/>
      <c r="AE2744" s="566"/>
    </row>
    <row r="2745" spans="1:31">
      <c r="A2745" s="289" t="s">
        <v>109</v>
      </c>
      <c r="B2745" s="287" t="s">
        <v>897</v>
      </c>
      <c r="C2745" s="128">
        <v>43757</v>
      </c>
      <c r="D2745" s="128">
        <v>43992</v>
      </c>
      <c r="E2745" s="395">
        <v>2020</v>
      </c>
      <c r="F2745" s="396">
        <v>4</v>
      </c>
      <c r="G2745" s="396">
        <v>10</v>
      </c>
      <c r="H2745">
        <v>40.508404199999994</v>
      </c>
      <c r="X2745" s="566">
        <v>0.18543500000000002</v>
      </c>
      <c r="Y2745" s="566">
        <v>63</v>
      </c>
      <c r="Z2745" s="566">
        <v>0.19697999999999999</v>
      </c>
      <c r="AA2745" s="566">
        <v>65</v>
      </c>
      <c r="AB2745" s="566">
        <v>0.257525</v>
      </c>
      <c r="AC2745" s="566">
        <v>166</v>
      </c>
      <c r="AD2745" s="566"/>
      <c r="AE2745" s="566"/>
    </row>
    <row r="2746" spans="1:31">
      <c r="A2746" s="289" t="s">
        <v>109</v>
      </c>
      <c r="B2746" s="287" t="s">
        <v>897</v>
      </c>
      <c r="C2746" s="128">
        <v>43757</v>
      </c>
      <c r="D2746" s="128">
        <v>43992</v>
      </c>
      <c r="E2746" s="395">
        <v>2020</v>
      </c>
      <c r="F2746" s="396">
        <v>4</v>
      </c>
      <c r="G2746" s="396">
        <v>11</v>
      </c>
      <c r="H2746">
        <v>34.291770562499998</v>
      </c>
      <c r="X2746" s="566">
        <v>0.19388499999999997</v>
      </c>
      <c r="Y2746" s="566">
        <v>63</v>
      </c>
      <c r="Z2746" s="566">
        <v>0.20284999999999997</v>
      </c>
      <c r="AA2746" s="566">
        <v>65</v>
      </c>
      <c r="AB2746" s="566">
        <v>0.24959000000000001</v>
      </c>
      <c r="AC2746" s="566">
        <v>166</v>
      </c>
      <c r="AD2746" s="566"/>
      <c r="AE2746" s="566"/>
    </row>
    <row r="2747" spans="1:31">
      <c r="A2747" s="289" t="s">
        <v>109</v>
      </c>
      <c r="B2747" s="287" t="s">
        <v>897</v>
      </c>
      <c r="C2747" s="128">
        <v>43757</v>
      </c>
      <c r="D2747" s="128">
        <v>43992</v>
      </c>
      <c r="E2747" s="395">
        <v>2020</v>
      </c>
      <c r="F2747" s="396">
        <v>4</v>
      </c>
      <c r="G2747" s="396">
        <v>12</v>
      </c>
      <c r="H2747">
        <v>43.479411731249996</v>
      </c>
      <c r="X2747" s="566">
        <v>0.18132500000000001</v>
      </c>
      <c r="Y2747" s="566">
        <v>63</v>
      </c>
      <c r="Z2747" s="566">
        <v>0.18387000000000001</v>
      </c>
      <c r="AA2747" s="566">
        <v>65</v>
      </c>
      <c r="AB2747" s="566">
        <v>0.23220000000000002</v>
      </c>
      <c r="AC2747" s="566">
        <v>166</v>
      </c>
      <c r="AD2747" s="566"/>
      <c r="AE2747" s="566"/>
    </row>
    <row r="2748" spans="1:31">
      <c r="A2748" s="289" t="s">
        <v>109</v>
      </c>
      <c r="B2748" s="287" t="s">
        <v>897</v>
      </c>
      <c r="C2748" s="128">
        <v>43757</v>
      </c>
      <c r="D2748" s="128">
        <v>43992</v>
      </c>
      <c r="E2748" s="395">
        <v>2020</v>
      </c>
      <c r="F2748" s="396">
        <v>4</v>
      </c>
      <c r="G2748" s="396">
        <v>13</v>
      </c>
      <c r="H2748">
        <v>50.292694856250009</v>
      </c>
      <c r="X2748" s="566">
        <v>0.18121500000000001</v>
      </c>
      <c r="Y2748" s="566">
        <v>63</v>
      </c>
      <c r="Z2748" s="566">
        <v>0.18835499999999999</v>
      </c>
      <c r="AA2748" s="566">
        <v>65</v>
      </c>
      <c r="AB2748" s="566">
        <v>0.215285</v>
      </c>
      <c r="AC2748" s="566">
        <v>166</v>
      </c>
      <c r="AD2748" s="566"/>
      <c r="AE2748" s="566"/>
    </row>
    <row r="2749" spans="1:31">
      <c r="A2749" s="289" t="s">
        <v>109</v>
      </c>
      <c r="B2749" s="287" t="s">
        <v>897</v>
      </c>
      <c r="C2749" s="128">
        <v>43757</v>
      </c>
      <c r="D2749" s="128">
        <v>43992</v>
      </c>
      <c r="E2749" s="395">
        <v>2020</v>
      </c>
      <c r="F2749" s="396">
        <v>4</v>
      </c>
      <c r="G2749" s="396">
        <v>14</v>
      </c>
      <c r="H2749">
        <v>39.82103420624999</v>
      </c>
      <c r="X2749" s="566">
        <v>0.181975</v>
      </c>
      <c r="Y2749" s="566">
        <v>63</v>
      </c>
      <c r="Z2749" s="566">
        <v>0.18962999999999999</v>
      </c>
      <c r="AA2749" s="566">
        <v>65</v>
      </c>
      <c r="AB2749" s="566">
        <v>0.25145499999999998</v>
      </c>
      <c r="AC2749" s="566">
        <v>166</v>
      </c>
      <c r="AD2749" s="566"/>
      <c r="AE2749" s="566"/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X151"/>
  <sheetViews>
    <sheetView topLeftCell="A8" workbookViewId="0">
      <selection activeCell="M4" sqref="M4"/>
    </sheetView>
  </sheetViews>
  <sheetFormatPr defaultRowHeight="12.75"/>
  <cols>
    <col min="3" max="3" width="9.140625" style="14"/>
    <col min="13" max="13" width="19" customWidth="1"/>
  </cols>
  <sheetData>
    <row r="1" spans="3:15">
      <c r="C1" s="567"/>
      <c r="D1" s="262"/>
      <c r="E1" s="262"/>
      <c r="F1" s="262"/>
    </row>
    <row r="2" spans="3:15">
      <c r="C2" s="567"/>
      <c r="D2" s="262">
        <v>2</v>
      </c>
      <c r="E2" s="262">
        <v>3</v>
      </c>
      <c r="F2" s="262">
        <v>4</v>
      </c>
      <c r="G2" s="577">
        <v>5</v>
      </c>
      <c r="H2" s="577">
        <v>6</v>
      </c>
      <c r="I2" s="577">
        <v>7</v>
      </c>
    </row>
    <row r="3" spans="3:15">
      <c r="C3" s="31" t="s">
        <v>0</v>
      </c>
      <c r="D3" s="403" t="s">
        <v>724</v>
      </c>
      <c r="E3" s="404" t="s">
        <v>725</v>
      </c>
      <c r="F3" s="404" t="s">
        <v>726</v>
      </c>
      <c r="G3" s="404" t="s">
        <v>727</v>
      </c>
      <c r="H3" s="404" t="s">
        <v>728</v>
      </c>
      <c r="I3" s="404" t="s">
        <v>729</v>
      </c>
      <c r="J3" s="403" t="s">
        <v>730</v>
      </c>
      <c r="K3" s="404" t="s">
        <v>150</v>
      </c>
      <c r="L3" s="404" t="s">
        <v>731</v>
      </c>
      <c r="M3" s="400"/>
    </row>
    <row r="4" spans="3:15">
      <c r="C4" s="14">
        <v>1971</v>
      </c>
      <c r="D4">
        <v>2467.92</v>
      </c>
      <c r="E4">
        <v>2399.0400000000004</v>
      </c>
      <c r="F4">
        <v>2387.2800000000002</v>
      </c>
      <c r="G4">
        <v>2367.1200000000003</v>
      </c>
      <c r="H4">
        <v>2380.5600000000004</v>
      </c>
      <c r="I4">
        <v>2514.96</v>
      </c>
      <c r="J4" s="132">
        <v>2514.96</v>
      </c>
      <c r="K4">
        <v>1.0190605854322667</v>
      </c>
      <c r="L4">
        <v>1.0534834623504601</v>
      </c>
      <c r="M4" s="129"/>
    </row>
    <row r="5" spans="3:15">
      <c r="C5" s="14">
        <v>1972</v>
      </c>
      <c r="D5">
        <v>1878.2400000000002</v>
      </c>
      <c r="E5">
        <v>1851.8640000000003</v>
      </c>
      <c r="F5">
        <v>1705.3680000000002</v>
      </c>
      <c r="G5">
        <v>1681.1760000000002</v>
      </c>
      <c r="H5">
        <v>1548.7920000000001</v>
      </c>
      <c r="I5">
        <v>1467.6480000000001</v>
      </c>
      <c r="J5" s="132">
        <v>1878.2400000000002</v>
      </c>
      <c r="K5">
        <v>0.78139534883720929</v>
      </c>
      <c r="L5">
        <v>0.86060486651561419</v>
      </c>
    </row>
    <row r="6" spans="3:15">
      <c r="C6" s="14">
        <v>1974</v>
      </c>
      <c r="D6">
        <v>1111.9416000000001</v>
      </c>
      <c r="E6">
        <v>1817.3232000000003</v>
      </c>
      <c r="F6">
        <v>2191.3584000000001</v>
      </c>
      <c r="G6">
        <v>2036.8656000000003</v>
      </c>
      <c r="H6">
        <v>1992.1440000000002</v>
      </c>
      <c r="I6">
        <v>1868.1432</v>
      </c>
      <c r="J6" s="132">
        <v>2191.3584000000001</v>
      </c>
      <c r="K6">
        <v>1.6800731261425959</v>
      </c>
      <c r="L6">
        <v>0.85250463821892386</v>
      </c>
    </row>
    <row r="7" spans="3:15">
      <c r="C7" s="14">
        <v>1975</v>
      </c>
      <c r="D7">
        <v>1805.1263999999999</v>
      </c>
      <c r="E7">
        <v>2343.8184000000006</v>
      </c>
      <c r="F7">
        <v>2669.0664000000002</v>
      </c>
      <c r="G7">
        <v>3148.8072000000002</v>
      </c>
      <c r="H7">
        <v>3445.5960000000005</v>
      </c>
      <c r="I7">
        <v>3396.8088000000007</v>
      </c>
      <c r="J7" s="132">
        <v>3445.5960000000005</v>
      </c>
      <c r="K7">
        <v>1.8817567567567572</v>
      </c>
      <c r="L7">
        <v>1.2726580350342729</v>
      </c>
      <c r="O7" t="s">
        <v>732</v>
      </c>
    </row>
    <row r="8" spans="3:15">
      <c r="C8" s="14">
        <v>1976</v>
      </c>
      <c r="D8">
        <v>1563.2232000000004</v>
      </c>
      <c r="E8">
        <v>1847.8152000000002</v>
      </c>
      <c r="F8">
        <v>2154.768</v>
      </c>
      <c r="G8">
        <v>2695.4928000000004</v>
      </c>
      <c r="H8">
        <v>2996.3472000000006</v>
      </c>
      <c r="I8">
        <v>3140.6759999999999</v>
      </c>
      <c r="J8" s="132">
        <v>3140.6759999999999</v>
      </c>
      <c r="K8">
        <v>2.0091027308192451</v>
      </c>
      <c r="L8">
        <v>1.4575471698113207</v>
      </c>
    </row>
    <row r="9" spans="3:15">
      <c r="C9" s="14">
        <v>1977</v>
      </c>
      <c r="D9">
        <v>1140.4008000000001</v>
      </c>
      <c r="E9">
        <v>1805.1263999999999</v>
      </c>
      <c r="F9">
        <v>1890.5040000000001</v>
      </c>
      <c r="G9">
        <v>1931.16</v>
      </c>
      <c r="H9">
        <v>1981.9800000000002</v>
      </c>
      <c r="I9">
        <v>1937.2584000000002</v>
      </c>
      <c r="J9" s="132">
        <v>1981.9800000000002</v>
      </c>
      <c r="K9">
        <v>1.6987522281639929</v>
      </c>
      <c r="L9">
        <v>1.0247311827956989</v>
      </c>
    </row>
    <row r="10" spans="3:15">
      <c r="C10" s="14">
        <v>1978</v>
      </c>
      <c r="D10">
        <v>1392.4680000000003</v>
      </c>
      <c r="E10">
        <v>1766.5032000000003</v>
      </c>
      <c r="F10">
        <v>2260.4736000000003</v>
      </c>
      <c r="G10">
        <v>2667.0336000000007</v>
      </c>
      <c r="H10">
        <v>2980.0848000000001</v>
      </c>
      <c r="I10">
        <v>2591.8200000000002</v>
      </c>
      <c r="J10" s="132">
        <v>2980.0848000000001</v>
      </c>
      <c r="K10">
        <v>1.8613138686131383</v>
      </c>
      <c r="L10">
        <v>1.1465827338129495</v>
      </c>
    </row>
    <row r="11" spans="3:15">
      <c r="C11" s="14">
        <v>1979</v>
      </c>
      <c r="D11">
        <v>2531.7600000000002</v>
      </c>
      <c r="E11">
        <v>3002.4960000000005</v>
      </c>
      <c r="F11">
        <v>2406.2640000000001</v>
      </c>
      <c r="G11">
        <v>2577.6240000000007</v>
      </c>
      <c r="H11">
        <v>2834.3280000000004</v>
      </c>
      <c r="I11">
        <v>2659.9440000000004</v>
      </c>
      <c r="J11" s="132">
        <v>3002.4960000000005</v>
      </c>
      <c r="K11">
        <v>1.050630391506304</v>
      </c>
      <c r="L11">
        <v>1.1054248411645606</v>
      </c>
    </row>
    <row r="12" spans="3:15">
      <c r="C12" s="14">
        <v>1980</v>
      </c>
      <c r="D12">
        <v>1400.6160000000004</v>
      </c>
      <c r="E12">
        <v>1908.8160000000005</v>
      </c>
      <c r="F12">
        <v>2514.4560000000001</v>
      </c>
      <c r="G12">
        <v>3514.7280000000005</v>
      </c>
      <c r="H12">
        <v>4079.8800000000006</v>
      </c>
      <c r="I12">
        <v>3715.9920000000002</v>
      </c>
      <c r="J12" s="132">
        <v>4079.8800000000006</v>
      </c>
      <c r="K12">
        <v>2.6531126304426045</v>
      </c>
      <c r="L12">
        <v>1.4778512728001603</v>
      </c>
    </row>
    <row r="13" spans="3:15">
      <c r="C13" s="14">
        <v>1981</v>
      </c>
      <c r="D13">
        <v>1313.2560000000001</v>
      </c>
      <c r="E13">
        <v>2130.576</v>
      </c>
      <c r="F13">
        <v>2169.0480000000002</v>
      </c>
      <c r="G13">
        <v>2345.6160000000004</v>
      </c>
      <c r="H13">
        <v>2522.6880000000006</v>
      </c>
      <c r="I13">
        <v>2606.1840000000002</v>
      </c>
      <c r="J13" s="132">
        <v>2606.1840000000002</v>
      </c>
      <c r="K13">
        <v>1.9845209159524115</v>
      </c>
      <c r="L13">
        <v>1.2015335760204477</v>
      </c>
    </row>
    <row r="14" spans="3:15">
      <c r="C14" s="14">
        <v>1982</v>
      </c>
      <c r="D14">
        <v>1847.8320000000001</v>
      </c>
      <c r="E14">
        <v>2423.0639999999999</v>
      </c>
      <c r="F14">
        <v>2205.5040000000004</v>
      </c>
      <c r="G14">
        <v>2199.4560000000001</v>
      </c>
      <c r="H14">
        <v>1998.3600000000001</v>
      </c>
      <c r="I14">
        <v>1868.16</v>
      </c>
      <c r="J14" s="132">
        <v>2423.0639999999999</v>
      </c>
      <c r="K14">
        <v>1.0110010000909173</v>
      </c>
      <c r="L14">
        <v>0.84704448507007912</v>
      </c>
    </row>
    <row r="15" spans="3:15">
      <c r="C15" s="14">
        <v>1983</v>
      </c>
      <c r="D15">
        <v>2589.7200000000003</v>
      </c>
      <c r="E15">
        <v>3232.152</v>
      </c>
      <c r="F15">
        <v>3463.8240000000005</v>
      </c>
      <c r="G15">
        <v>3431.4000000000005</v>
      </c>
      <c r="H15">
        <v>3199.3920000000003</v>
      </c>
      <c r="I15">
        <v>2514.4560000000001</v>
      </c>
      <c r="J15" s="132">
        <v>3463.8240000000005</v>
      </c>
      <c r="K15">
        <v>0.97093739863769046</v>
      </c>
      <c r="L15">
        <v>0.72591909981569491</v>
      </c>
    </row>
    <row r="16" spans="3:15">
      <c r="C16" s="14">
        <v>1984</v>
      </c>
      <c r="D16">
        <v>2242.1280000000002</v>
      </c>
      <c r="E16">
        <v>2937.4800000000005</v>
      </c>
      <c r="F16">
        <v>2860.0320000000006</v>
      </c>
      <c r="G16">
        <v>2998.2960000000003</v>
      </c>
      <c r="H16">
        <v>2837.6880000000006</v>
      </c>
      <c r="I16">
        <v>2711.5200000000004</v>
      </c>
      <c r="J16" s="132">
        <v>2998.2960000000003</v>
      </c>
      <c r="K16">
        <v>1.2093511164393826</v>
      </c>
      <c r="L16">
        <v>0.9480733082706766</v>
      </c>
    </row>
    <row r="17" spans="3:24">
      <c r="C17" s="14">
        <v>1985</v>
      </c>
      <c r="D17">
        <v>1372.056</v>
      </c>
      <c r="E17">
        <v>2049.096</v>
      </c>
      <c r="F17">
        <v>2305.2960000000003</v>
      </c>
      <c r="G17">
        <v>2329.4880000000003</v>
      </c>
      <c r="H17">
        <v>2244.1440000000007</v>
      </c>
      <c r="I17">
        <v>2030.7839999999999</v>
      </c>
      <c r="J17" s="132">
        <v>2329.4880000000003</v>
      </c>
      <c r="K17">
        <v>1.4801028529447777</v>
      </c>
      <c r="L17">
        <v>0.88092114852062364</v>
      </c>
    </row>
    <row r="18" spans="3:24">
      <c r="C18" s="14">
        <v>1986</v>
      </c>
      <c r="D18">
        <v>2713.7040000000002</v>
      </c>
      <c r="E18">
        <v>2851.9679999999998</v>
      </c>
      <c r="F18">
        <v>2894.8080000000004</v>
      </c>
      <c r="G18">
        <v>2988.2160000000003</v>
      </c>
      <c r="H18">
        <v>3049.2000000000003</v>
      </c>
      <c r="I18">
        <v>3091.8720000000003</v>
      </c>
      <c r="J18" s="132">
        <v>3091.8720000000003</v>
      </c>
      <c r="K18">
        <v>1.1393549185909739</v>
      </c>
      <c r="L18">
        <v>1.0680749811386454</v>
      </c>
    </row>
    <row r="19" spans="3:24">
      <c r="C19" s="14">
        <v>1987</v>
      </c>
      <c r="D19">
        <v>2049.096</v>
      </c>
      <c r="E19">
        <v>2490.0960000000005</v>
      </c>
      <c r="F19">
        <v>2762.76</v>
      </c>
      <c r="G19">
        <v>2866.2480000000005</v>
      </c>
      <c r="H19">
        <v>2888.4240000000004</v>
      </c>
      <c r="I19">
        <v>2788.9679999999998</v>
      </c>
      <c r="J19" s="132">
        <v>2888.4240000000004</v>
      </c>
      <c r="K19">
        <v>1.3610723948511929</v>
      </c>
      <c r="L19">
        <v>1.0094861660079051</v>
      </c>
    </row>
    <row r="20" spans="3:24">
      <c r="C20" s="14">
        <v>1988</v>
      </c>
      <c r="D20">
        <v>1819.2720000000004</v>
      </c>
      <c r="E20">
        <v>2752.3440000000005</v>
      </c>
      <c r="F20">
        <v>3223.9200000000005</v>
      </c>
      <c r="G20">
        <v>3850.056</v>
      </c>
      <c r="H20">
        <v>4372.5360000000001</v>
      </c>
      <c r="I20">
        <v>4244.3519999999999</v>
      </c>
      <c r="J20" s="132">
        <v>4372.5360000000001</v>
      </c>
      <c r="K20">
        <v>2.3329947363560803</v>
      </c>
      <c r="L20">
        <v>1.3165190203230848</v>
      </c>
    </row>
    <row r="21" spans="3:24">
      <c r="C21" s="14">
        <v>1989</v>
      </c>
      <c r="D21">
        <v>1215.6480000000001</v>
      </c>
      <c r="E21">
        <v>2333.6880000000001</v>
      </c>
      <c r="F21">
        <v>2520.672</v>
      </c>
      <c r="G21">
        <v>2656.752</v>
      </c>
      <c r="H21">
        <v>2851.8</v>
      </c>
      <c r="I21">
        <v>2709.672</v>
      </c>
      <c r="J21" s="132">
        <v>2851.8</v>
      </c>
      <c r="K21">
        <v>2.2289939192924266</v>
      </c>
      <c r="L21">
        <v>1.0749800053319114</v>
      </c>
    </row>
    <row r="22" spans="3:24">
      <c r="C22" s="14">
        <v>1990</v>
      </c>
      <c r="D22">
        <v>1776.6000000000001</v>
      </c>
      <c r="E22">
        <v>2811.1440000000007</v>
      </c>
      <c r="F22">
        <v>3256.5120000000002</v>
      </c>
      <c r="G22">
        <v>3311.28</v>
      </c>
      <c r="H22">
        <v>3244.4160000000006</v>
      </c>
      <c r="I22">
        <v>2947.5600000000004</v>
      </c>
      <c r="J22" s="132">
        <v>3311.28</v>
      </c>
      <c r="K22">
        <v>1.6591016548463358</v>
      </c>
      <c r="L22">
        <v>0.90512794056954193</v>
      </c>
    </row>
    <row r="23" spans="3:24">
      <c r="C23" s="14">
        <v>1991</v>
      </c>
      <c r="D23">
        <v>1522.4160000000004</v>
      </c>
      <c r="E23">
        <v>1827.5040000000001</v>
      </c>
      <c r="F23">
        <v>1890.5040000000001</v>
      </c>
      <c r="G23">
        <v>1947.4560000000001</v>
      </c>
      <c r="H23">
        <v>1870.1760000000002</v>
      </c>
      <c r="I23">
        <v>1981.7280000000001</v>
      </c>
      <c r="J23" s="132">
        <v>1981.7280000000001</v>
      </c>
      <c r="K23">
        <v>1.3016994041050538</v>
      </c>
      <c r="L23">
        <v>1.0482537989869367</v>
      </c>
    </row>
    <row r="24" spans="3:24">
      <c r="C24" s="14">
        <v>1992</v>
      </c>
      <c r="D24">
        <v>1202.1979199999998</v>
      </c>
      <c r="E24">
        <v>1863.4677600000002</v>
      </c>
      <c r="F24">
        <v>2320.4411999999998</v>
      </c>
      <c r="G24">
        <v>2569.8657600000006</v>
      </c>
      <c r="H24">
        <v>2800.7918400000003</v>
      </c>
      <c r="I24">
        <v>2603.8135200000006</v>
      </c>
      <c r="J24" s="132">
        <v>2800.7918400000003</v>
      </c>
      <c r="K24">
        <v>2.1658775786269877</v>
      </c>
      <c r="L24">
        <v>1.1221200175208064</v>
      </c>
    </row>
    <row r="25" spans="3:24">
      <c r="C25" s="14">
        <v>1993</v>
      </c>
      <c r="D25">
        <v>1152.5976000000001</v>
      </c>
      <c r="E25">
        <v>1642.2991199999999</v>
      </c>
      <c r="F25">
        <v>2124.2760000000003</v>
      </c>
      <c r="G25">
        <v>2489.5701600000002</v>
      </c>
      <c r="H25">
        <v>2924.9959200000003</v>
      </c>
      <c r="I25">
        <v>2440.5796800000003</v>
      </c>
      <c r="J25" s="132">
        <v>2924.9959200000003</v>
      </c>
      <c r="K25">
        <v>2.1174603174603175</v>
      </c>
      <c r="L25">
        <v>1.1488995215311004</v>
      </c>
    </row>
    <row r="26" spans="3:24">
      <c r="C26" s="14">
        <v>1994</v>
      </c>
      <c r="D26">
        <v>745.42776000000015</v>
      </c>
      <c r="E26">
        <v>1139.1811200000002</v>
      </c>
      <c r="F26">
        <v>1516.6720800000001</v>
      </c>
      <c r="G26">
        <v>2217.7848000000004</v>
      </c>
      <c r="H26">
        <v>2446.6780800000001</v>
      </c>
      <c r="I26">
        <v>3045.1344000000008</v>
      </c>
      <c r="J26" s="132">
        <v>3045.1344000000008</v>
      </c>
      <c r="K26">
        <v>4.0850831742568863</v>
      </c>
      <c r="L26">
        <v>2.007773756869053</v>
      </c>
    </row>
    <row r="27" spans="3:24" ht="13.5" thickBot="1">
      <c r="C27" s="14">
        <v>1995</v>
      </c>
      <c r="D27">
        <v>1974.7605561600001</v>
      </c>
      <c r="E27">
        <v>2295.0079622399999</v>
      </c>
      <c r="F27">
        <v>2544.2485756800002</v>
      </c>
      <c r="G27">
        <v>2779.1174544</v>
      </c>
      <c r="H27">
        <v>2921.3710444799999</v>
      </c>
      <c r="I27">
        <v>3088.2654969600003</v>
      </c>
      <c r="J27" s="132">
        <v>3088.2654969600003</v>
      </c>
      <c r="K27">
        <v>1.5638683319486868</v>
      </c>
      <c r="L27">
        <v>1.2138222367421787</v>
      </c>
    </row>
    <row r="28" spans="3:24">
      <c r="C28" s="14">
        <v>1996</v>
      </c>
      <c r="D28">
        <v>1210.5175286399999</v>
      </c>
      <c r="E28">
        <v>1601.3047344000001</v>
      </c>
      <c r="F28">
        <v>1833.8322643200001</v>
      </c>
      <c r="G28">
        <v>1784.4485500800001</v>
      </c>
      <c r="H28">
        <v>2344.3340390400003</v>
      </c>
      <c r="I28">
        <v>2604.8674176000004</v>
      </c>
      <c r="J28" s="132">
        <v>2604.8674176000004</v>
      </c>
      <c r="K28">
        <v>2.1518626174100377</v>
      </c>
      <c r="L28">
        <v>1.4204502059875723</v>
      </c>
      <c r="P28" s="263"/>
      <c r="Q28" s="264"/>
      <c r="R28" s="264"/>
      <c r="S28" s="279"/>
      <c r="T28" s="279"/>
    </row>
    <row r="29" spans="3:24">
      <c r="C29" s="14">
        <v>1997</v>
      </c>
      <c r="D29">
        <v>1263.8791468800002</v>
      </c>
      <c r="E29">
        <v>1888.2109008000004</v>
      </c>
      <c r="F29">
        <v>1959.8779468800003</v>
      </c>
      <c r="G29">
        <v>2539.5541113599998</v>
      </c>
      <c r="H29">
        <v>2965.3355356800007</v>
      </c>
      <c r="I29">
        <v>3572.8653945600008</v>
      </c>
      <c r="J29" s="132">
        <v>3572.8653945600008</v>
      </c>
      <c r="K29">
        <v>2.8269042996555025</v>
      </c>
      <c r="L29">
        <v>1.8230040295354988</v>
      </c>
      <c r="P29" s="265"/>
      <c r="Q29" s="278"/>
      <c r="R29" s="278"/>
      <c r="S29" s="262"/>
      <c r="T29" s="262"/>
      <c r="X29" t="s">
        <v>914</v>
      </c>
    </row>
    <row r="30" spans="3:24">
      <c r="C30" s="14">
        <v>1998</v>
      </c>
      <c r="D30">
        <v>1912.7655993600001</v>
      </c>
      <c r="E30">
        <v>2199.2239382400003</v>
      </c>
      <c r="F30">
        <v>2767.6714934400002</v>
      </c>
      <c r="G30">
        <v>3510.5531260800003</v>
      </c>
      <c r="H30">
        <v>3592.1980416000006</v>
      </c>
      <c r="I30">
        <v>3780.1235875200005</v>
      </c>
      <c r="J30" s="132">
        <v>3780.1235875200005</v>
      </c>
      <c r="K30">
        <v>1.9762607549951794</v>
      </c>
      <c r="L30">
        <v>1.3658136800121468</v>
      </c>
      <c r="P30" s="265"/>
      <c r="Q30" s="278"/>
      <c r="R30" s="278"/>
      <c r="S30" s="262"/>
      <c r="T30" s="262"/>
      <c r="X30" t="s">
        <v>915</v>
      </c>
    </row>
    <row r="31" spans="3:24">
      <c r="C31" s="14">
        <v>1999</v>
      </c>
      <c r="D31">
        <v>1289.1910483199999</v>
      </c>
      <c r="E31">
        <v>1583.23675776</v>
      </c>
      <c r="F31">
        <v>2083.9888003199999</v>
      </c>
      <c r="G31">
        <v>2491.9466476800003</v>
      </c>
      <c r="H31">
        <v>3190.6422441600002</v>
      </c>
      <c r="I31">
        <v>3630.6120614400006</v>
      </c>
      <c r="J31" s="132">
        <v>3630.6120614400006</v>
      </c>
      <c r="K31">
        <v>2.8161939738653992</v>
      </c>
      <c r="L31">
        <v>1.7421456683848369</v>
      </c>
      <c r="P31" s="265"/>
      <c r="Q31" s="278"/>
      <c r="R31" s="278"/>
      <c r="S31" s="262"/>
      <c r="T31" s="262"/>
      <c r="X31" t="s">
        <v>916</v>
      </c>
    </row>
    <row r="32" spans="3:24" ht="13.5" thickBot="1">
      <c r="C32" s="14">
        <v>2000</v>
      </c>
      <c r="D32">
        <v>1626.6862214400001</v>
      </c>
      <c r="E32">
        <v>2214.6810604800003</v>
      </c>
      <c r="F32">
        <v>2429.58272928</v>
      </c>
      <c r="G32">
        <v>2793.7216607999999</v>
      </c>
      <c r="H32">
        <v>3217.5555014400002</v>
      </c>
      <c r="I32">
        <v>2647.4691398400005</v>
      </c>
      <c r="J32" s="132">
        <v>3217.5555014400002</v>
      </c>
      <c r="K32">
        <v>1.6275229389330952</v>
      </c>
      <c r="L32">
        <v>1.0896805891539123</v>
      </c>
      <c r="P32" s="265"/>
      <c r="Q32" s="278"/>
      <c r="R32" s="278"/>
      <c r="S32" s="262"/>
      <c r="T32" s="262"/>
      <c r="X32" t="s">
        <v>917</v>
      </c>
    </row>
    <row r="33" spans="3:24">
      <c r="C33" s="14">
        <v>2001</v>
      </c>
      <c r="D33">
        <v>1849.4905228800001</v>
      </c>
      <c r="E33">
        <v>1519.3048012800002</v>
      </c>
      <c r="F33">
        <v>1845.8949465600001</v>
      </c>
      <c r="G33">
        <v>1877.3388950400001</v>
      </c>
      <c r="H33">
        <v>1727.0534937600003</v>
      </c>
      <c r="I33">
        <v>1422.2450524799999</v>
      </c>
      <c r="J33" s="132">
        <v>1877.3388950400001</v>
      </c>
      <c r="K33">
        <v>0.76899288473525151</v>
      </c>
      <c r="L33">
        <v>0.77049078829241513</v>
      </c>
      <c r="P33" s="265"/>
      <c r="Q33" s="278"/>
      <c r="R33" s="278"/>
      <c r="S33" s="262"/>
      <c r="T33" s="262"/>
      <c r="U33" s="279"/>
      <c r="X33" t="s">
        <v>918</v>
      </c>
    </row>
    <row r="34" spans="3:24">
      <c r="C34" s="14">
        <v>2002</v>
      </c>
      <c r="D34">
        <v>2445.9918873600004</v>
      </c>
      <c r="E34">
        <v>3144.95678112</v>
      </c>
      <c r="F34">
        <v>3231.85451904</v>
      </c>
      <c r="G34">
        <v>2997.5554761600001</v>
      </c>
      <c r="H34">
        <v>2859.3062332800005</v>
      </c>
      <c r="I34">
        <v>2951.1288038400003</v>
      </c>
      <c r="J34" s="132">
        <v>3231.85451904</v>
      </c>
      <c r="K34">
        <v>1.2065161863742739</v>
      </c>
      <c r="L34">
        <v>0.91313788614365377</v>
      </c>
      <c r="P34" s="265"/>
      <c r="Q34" s="278"/>
      <c r="R34" s="278"/>
      <c r="S34" s="262"/>
      <c r="T34" s="262"/>
      <c r="U34" s="262"/>
    </row>
    <row r="35" spans="3:24">
      <c r="C35" s="14">
        <v>2003</v>
      </c>
      <c r="D35">
        <v>2663.4018297600005</v>
      </c>
      <c r="E35">
        <v>3676.7030496000002</v>
      </c>
      <c r="F35">
        <v>4555.2073190400006</v>
      </c>
      <c r="G35">
        <v>5089.7469504000001</v>
      </c>
      <c r="H35">
        <v>5996.1402412799998</v>
      </c>
      <c r="I35">
        <v>5935.7140214400006</v>
      </c>
      <c r="J35" s="132">
        <v>5996.1402412799998</v>
      </c>
      <c r="K35">
        <v>2.2286212899293791</v>
      </c>
      <c r="L35">
        <v>1.3030612232795014</v>
      </c>
      <c r="P35" s="265"/>
      <c r="Q35" s="278"/>
      <c r="R35" s="278"/>
      <c r="S35" s="262"/>
      <c r="T35" s="262"/>
      <c r="U35" s="262"/>
    </row>
    <row r="36" spans="3:24">
      <c r="C36" s="14">
        <v>2004</v>
      </c>
      <c r="D36">
        <v>1344.0000000000002</v>
      </c>
      <c r="E36">
        <v>1935.3600000000001</v>
      </c>
      <c r="F36">
        <v>2419.2000000000003</v>
      </c>
      <c r="G36">
        <v>3608.6400000000003</v>
      </c>
      <c r="H36">
        <v>3763.2000000000003</v>
      </c>
      <c r="I36">
        <v>4079.0400000000004</v>
      </c>
      <c r="J36" s="132">
        <v>4079.0400000000004</v>
      </c>
      <c r="K36">
        <v>3.0349999999999997</v>
      </c>
      <c r="L36">
        <v>1.6861111111111111</v>
      </c>
      <c r="P36" s="265"/>
      <c r="Q36" s="278"/>
      <c r="R36" s="278"/>
      <c r="S36" s="262"/>
      <c r="T36" s="262"/>
      <c r="U36" s="262"/>
    </row>
    <row r="37" spans="3:24">
      <c r="C37" s="14">
        <v>2005</v>
      </c>
      <c r="D37">
        <v>1607.2072800000001</v>
      </c>
      <c r="E37">
        <v>1928.29943712</v>
      </c>
      <c r="F37">
        <v>2239.0733769600001</v>
      </c>
      <c r="G37">
        <v>2561.5569033600004</v>
      </c>
      <c r="H37">
        <v>2607.0887068800002</v>
      </c>
      <c r="I37">
        <v>2874.7855113600003</v>
      </c>
      <c r="J37" s="132">
        <v>2874.7855113600003</v>
      </c>
      <c r="K37">
        <v>1.7886837293071496</v>
      </c>
      <c r="L37">
        <v>1.2839175084396337</v>
      </c>
      <c r="P37" s="265"/>
      <c r="Q37" s="278"/>
      <c r="R37" s="278"/>
      <c r="S37" s="262"/>
      <c r="T37" s="262"/>
      <c r="U37" s="262"/>
    </row>
    <row r="38" spans="3:24">
      <c r="C38" s="14">
        <v>2006</v>
      </c>
      <c r="D38">
        <v>2311.6800000000003</v>
      </c>
      <c r="E38">
        <v>2587.2000000000003</v>
      </c>
      <c r="F38">
        <v>2412.48</v>
      </c>
      <c r="G38">
        <v>2271.36</v>
      </c>
      <c r="H38">
        <v>2708.1600000000003</v>
      </c>
      <c r="I38">
        <v>2735.0400000000004</v>
      </c>
      <c r="J38" s="132">
        <v>2735.0400000000004</v>
      </c>
      <c r="K38">
        <v>1.183139534883721</v>
      </c>
      <c r="L38">
        <v>1.1337047353760448</v>
      </c>
      <c r="P38" s="265"/>
      <c r="Q38" s="278"/>
      <c r="R38" s="278"/>
      <c r="S38" s="262"/>
      <c r="T38" s="262"/>
      <c r="U38" s="262"/>
    </row>
    <row r="39" spans="3:24">
      <c r="C39" s="14">
        <v>2007</v>
      </c>
      <c r="D39">
        <v>2600.6400000000003</v>
      </c>
      <c r="E39">
        <v>3178.5600000000004</v>
      </c>
      <c r="F39">
        <v>3474.2400000000002</v>
      </c>
      <c r="G39">
        <v>3124.8</v>
      </c>
      <c r="H39">
        <v>2842.5600000000004</v>
      </c>
      <c r="I39">
        <v>3380.1600000000003</v>
      </c>
      <c r="J39" s="132">
        <v>3474.2400000000002</v>
      </c>
      <c r="K39">
        <v>1.2997416020671835</v>
      </c>
      <c r="L39">
        <v>0.97292069632495171</v>
      </c>
      <c r="P39" s="265"/>
      <c r="Q39" s="278"/>
      <c r="R39" s="278"/>
      <c r="S39" s="262"/>
      <c r="T39" s="262"/>
      <c r="U39" s="262"/>
    </row>
    <row r="40" spans="3:24">
      <c r="C40" s="14">
        <v>2008</v>
      </c>
      <c r="D40">
        <v>2841.2160000000003</v>
      </c>
      <c r="E40">
        <v>3755.8080000000004</v>
      </c>
      <c r="F40">
        <v>4658.9760000000006</v>
      </c>
      <c r="G40">
        <v>5495.6160000000009</v>
      </c>
      <c r="H40">
        <v>5833.6320000000005</v>
      </c>
      <c r="I40">
        <v>5935.1040000000003</v>
      </c>
      <c r="J40" s="132">
        <v>5935.1040000000003</v>
      </c>
      <c r="K40">
        <v>2.0889309366130555</v>
      </c>
      <c r="L40">
        <v>1.2739073993942016</v>
      </c>
      <c r="P40" s="265"/>
      <c r="Q40" s="278"/>
      <c r="R40" s="278"/>
      <c r="S40" s="262"/>
      <c r="T40" s="262"/>
      <c r="U40" s="262"/>
    </row>
    <row r="41" spans="3:24">
      <c r="C41" s="14">
        <v>2009</v>
      </c>
      <c r="D41">
        <v>1555.0080000000003</v>
      </c>
      <c r="E41">
        <v>1992.3120000000004</v>
      </c>
      <c r="F41">
        <v>2532.9360000000006</v>
      </c>
      <c r="G41">
        <v>2923.8720000000003</v>
      </c>
      <c r="H41">
        <v>3848.7120000000009</v>
      </c>
      <c r="I41">
        <v>4907.9520000000002</v>
      </c>
      <c r="J41" s="132">
        <v>4907.9520000000002</v>
      </c>
      <c r="K41">
        <v>3.1562229904926529</v>
      </c>
      <c r="L41">
        <v>1.937653379319493</v>
      </c>
      <c r="P41" s="265"/>
      <c r="Q41" s="278"/>
      <c r="R41" s="278"/>
      <c r="S41" s="262"/>
      <c r="T41" s="262"/>
      <c r="U41" s="262"/>
    </row>
    <row r="42" spans="3:24">
      <c r="C42" s="14">
        <v>2010</v>
      </c>
      <c r="D42">
        <v>874.94399999999996</v>
      </c>
      <c r="E42">
        <v>1033.5360000000003</v>
      </c>
      <c r="F42">
        <v>1387.0080000000003</v>
      </c>
      <c r="G42">
        <v>1572.4800000000002</v>
      </c>
      <c r="H42">
        <v>1917.2160000000003</v>
      </c>
      <c r="I42">
        <v>2104.7040000000002</v>
      </c>
      <c r="J42" s="132">
        <v>2104.7040000000002</v>
      </c>
      <c r="K42">
        <v>2.4055299539170512</v>
      </c>
      <c r="L42">
        <v>1.5174418604651161</v>
      </c>
      <c r="P42" s="265"/>
      <c r="Q42" s="278"/>
      <c r="R42" s="278"/>
      <c r="S42" s="262"/>
      <c r="T42" s="262"/>
      <c r="U42" s="262"/>
    </row>
    <row r="43" spans="3:24">
      <c r="C43" s="14">
        <v>2011</v>
      </c>
      <c r="D43">
        <v>1848.6720000000003</v>
      </c>
      <c r="E43">
        <v>2035.4880000000001</v>
      </c>
      <c r="F43">
        <v>2438.6880000000006</v>
      </c>
      <c r="G43">
        <v>2369.4720000000002</v>
      </c>
      <c r="H43">
        <v>2717.5679999999998</v>
      </c>
      <c r="I43">
        <v>3003.1679999999997</v>
      </c>
      <c r="J43" s="132">
        <v>3003.1679999999997</v>
      </c>
      <c r="K43">
        <v>1.6245001817520897</v>
      </c>
      <c r="L43">
        <v>1.2314687241664366</v>
      </c>
      <c r="P43" s="265"/>
      <c r="Q43" s="278"/>
      <c r="R43" s="278"/>
      <c r="S43" s="262"/>
      <c r="T43" s="262"/>
      <c r="U43" s="262"/>
    </row>
    <row r="44" spans="3:24">
      <c r="C44" s="14">
        <v>2012</v>
      </c>
      <c r="D44">
        <v>1819.1040000000003</v>
      </c>
      <c r="E44">
        <v>2362.0800000000004</v>
      </c>
      <c r="F44">
        <v>3251.8080000000004</v>
      </c>
      <c r="G44">
        <v>3721.5360000000005</v>
      </c>
      <c r="H44">
        <v>4075.6800000000003</v>
      </c>
      <c r="I44">
        <v>4113.9840000000004</v>
      </c>
      <c r="J44" s="132">
        <v>4113.9840000000004</v>
      </c>
      <c r="K44">
        <v>2.2615441448097524</v>
      </c>
      <c r="L44">
        <v>1.265137425087828</v>
      </c>
      <c r="P44" s="265"/>
      <c r="Q44" s="278"/>
      <c r="R44" s="278"/>
      <c r="S44" s="262"/>
      <c r="T44" s="262"/>
      <c r="U44" s="262"/>
    </row>
    <row r="45" spans="3:24">
      <c r="C45" s="14">
        <v>2013</v>
      </c>
      <c r="D45">
        <v>1546.2720000000004</v>
      </c>
      <c r="E45">
        <v>1884.9600000000003</v>
      </c>
      <c r="F45">
        <v>2387.6160000000004</v>
      </c>
      <c r="G45">
        <v>2691.36</v>
      </c>
      <c r="H45">
        <v>2560.3200000000002</v>
      </c>
      <c r="I45">
        <v>2679.9360000000006</v>
      </c>
      <c r="J45" s="132">
        <v>2691.36</v>
      </c>
      <c r="K45">
        <v>1.7331594958713603</v>
      </c>
      <c r="L45">
        <v>1.1224317478187447</v>
      </c>
      <c r="P45" s="265"/>
      <c r="Q45" s="278"/>
      <c r="R45" s="278"/>
      <c r="S45" s="262"/>
      <c r="T45" s="262"/>
      <c r="U45" s="262"/>
    </row>
    <row r="46" spans="3:24">
      <c r="C46" s="14">
        <v>2014</v>
      </c>
      <c r="D46">
        <v>2001.8880000000001</v>
      </c>
      <c r="E46">
        <v>2104.7040000000002</v>
      </c>
      <c r="F46">
        <v>1870.8480000000002</v>
      </c>
      <c r="G46">
        <v>1739.1360000000002</v>
      </c>
      <c r="H46">
        <v>1833.2160000000003</v>
      </c>
      <c r="I46">
        <v>1897.056</v>
      </c>
      <c r="J46" s="132">
        <f>MAX(D46:I46)</f>
        <v>2104.7040000000002</v>
      </c>
      <c r="K46">
        <v>0.94763343403826783</v>
      </c>
      <c r="L46">
        <v>1.014008620689655</v>
      </c>
      <c r="P46" s="265"/>
      <c r="Q46" s="278"/>
      <c r="R46" s="278"/>
      <c r="S46" s="262"/>
      <c r="T46" s="262"/>
      <c r="U46" s="262"/>
    </row>
    <row r="47" spans="3:24">
      <c r="C47" s="14">
        <v>2015</v>
      </c>
      <c r="D47">
        <v>1915.8720000000003</v>
      </c>
      <c r="E47">
        <v>2296.2240000000006</v>
      </c>
      <c r="F47">
        <v>2202.1440000000007</v>
      </c>
      <c r="G47">
        <v>2629.5360000000005</v>
      </c>
      <c r="H47">
        <v>2905.7280000000005</v>
      </c>
      <c r="I47">
        <v>2694.0480000000002</v>
      </c>
      <c r="J47" s="132">
        <f t="shared" ref="J47:J52" si="0">MAX(D47:I47)</f>
        <v>2905.7280000000005</v>
      </c>
      <c r="K47">
        <v>1.4061732725359521</v>
      </c>
      <c r="L47">
        <v>1.2233750381446442</v>
      </c>
      <c r="P47" s="265"/>
      <c r="Q47" s="278"/>
      <c r="R47" s="278"/>
      <c r="S47" s="262"/>
      <c r="T47" s="262"/>
      <c r="U47" s="262"/>
    </row>
    <row r="48" spans="3:24">
      <c r="C48" s="14">
        <v>2016</v>
      </c>
      <c r="D48">
        <v>3157.7280000000005</v>
      </c>
      <c r="E48">
        <v>3269.28</v>
      </c>
      <c r="F48">
        <v>4365.9840000000004</v>
      </c>
      <c r="G48">
        <v>5055.456000000001</v>
      </c>
      <c r="H48">
        <v>5296.7040000000006</v>
      </c>
      <c r="I48">
        <v>5296.7040000000006</v>
      </c>
      <c r="J48" s="132">
        <f t="shared" si="0"/>
        <v>5296.7040000000006</v>
      </c>
      <c r="K48">
        <v>1.6773781655671418</v>
      </c>
      <c r="L48">
        <v>1.213175311682315</v>
      </c>
      <c r="P48" s="265"/>
      <c r="Q48" s="278"/>
      <c r="R48" s="278"/>
      <c r="S48" s="262"/>
      <c r="T48" s="262"/>
      <c r="U48" s="262"/>
    </row>
    <row r="49" spans="2:21">
      <c r="C49" s="14">
        <v>2017</v>
      </c>
      <c r="D49">
        <v>2099.328</v>
      </c>
      <c r="E49">
        <v>2878.8480000000004</v>
      </c>
      <c r="F49">
        <v>4148.9280000000008</v>
      </c>
      <c r="G49">
        <v>4850.496000000001</v>
      </c>
      <c r="H49">
        <v>5421.0240000000003</v>
      </c>
      <c r="I49" s="177">
        <v>5421.0240000000003</v>
      </c>
      <c r="J49" s="132">
        <f t="shared" si="0"/>
        <v>5421.0240000000003</v>
      </c>
      <c r="K49">
        <v>2.5822663252240718</v>
      </c>
      <c r="L49">
        <v>1.3066083576287657</v>
      </c>
      <c r="P49" s="265"/>
      <c r="Q49" s="278"/>
      <c r="R49" s="278"/>
      <c r="S49" s="262"/>
      <c r="T49" s="262"/>
      <c r="U49" s="262"/>
    </row>
    <row r="50" spans="2:21">
      <c r="C50" s="567">
        <v>2018</v>
      </c>
      <c r="D50" s="262">
        <v>1693.33872</v>
      </c>
      <c r="E50" s="262">
        <v>1939.0441000000001</v>
      </c>
      <c r="F50" s="262">
        <v>2068.9311200000002</v>
      </c>
      <c r="G50">
        <v>1890.04629</v>
      </c>
      <c r="H50">
        <v>2037.1482599999999</v>
      </c>
      <c r="I50" s="177">
        <v>2083.8756100000001</v>
      </c>
      <c r="J50" s="132">
        <f t="shared" si="0"/>
        <v>2083.8756100000001</v>
      </c>
      <c r="P50" s="265"/>
      <c r="Q50" s="278"/>
      <c r="R50" s="278"/>
      <c r="S50" s="262"/>
      <c r="T50" s="262"/>
      <c r="U50" s="262"/>
    </row>
    <row r="51" spans="2:21">
      <c r="C51" s="567">
        <v>2019</v>
      </c>
      <c r="D51" s="262">
        <v>1987.6409200000001</v>
      </c>
      <c r="E51" s="262">
        <v>3036.7100700000001</v>
      </c>
      <c r="F51" s="262">
        <v>3750.2253700000001</v>
      </c>
      <c r="G51">
        <v>3437.3379300000001</v>
      </c>
      <c r="H51">
        <v>4492.0747799999999</v>
      </c>
      <c r="I51" s="177">
        <v>4790.5820199999998</v>
      </c>
      <c r="J51" s="132">
        <f t="shared" si="0"/>
        <v>4790.5820199999998</v>
      </c>
      <c r="P51" s="265"/>
      <c r="Q51" s="278"/>
      <c r="R51" s="278"/>
      <c r="S51" s="262"/>
      <c r="T51" s="262"/>
      <c r="U51" s="262"/>
    </row>
    <row r="52" spans="2:21">
      <c r="C52" s="567">
        <v>2020</v>
      </c>
      <c r="D52" s="262">
        <v>1159.15771</v>
      </c>
      <c r="E52" s="262">
        <v>1539.43992</v>
      </c>
      <c r="F52" s="262">
        <v>2103.7044700000001</v>
      </c>
      <c r="G52">
        <v>2384.7577799999999</v>
      </c>
      <c r="H52">
        <v>2973.8661699999998</v>
      </c>
      <c r="I52">
        <v>3492.40049</v>
      </c>
      <c r="J52" s="132">
        <f t="shared" si="0"/>
        <v>3492.40049</v>
      </c>
      <c r="P52" s="265"/>
      <c r="Q52" s="278"/>
      <c r="R52" s="278"/>
      <c r="S52" s="262"/>
      <c r="T52" s="262"/>
      <c r="U52" s="262"/>
    </row>
    <row r="53" spans="2:21">
      <c r="C53" s="567"/>
      <c r="D53" s="262"/>
      <c r="E53" s="262"/>
      <c r="F53" s="262"/>
      <c r="P53" s="265"/>
      <c r="Q53" s="278"/>
      <c r="R53" s="278"/>
      <c r="S53" s="262"/>
      <c r="T53" s="262"/>
      <c r="U53" s="262"/>
    </row>
    <row r="54" spans="2:21">
      <c r="C54" s="567"/>
      <c r="P54" s="265"/>
      <c r="Q54" s="278"/>
      <c r="R54" s="278"/>
      <c r="S54" s="262"/>
      <c r="T54" s="262"/>
      <c r="U54" s="262"/>
    </row>
    <row r="55" spans="2:21">
      <c r="B55">
        <v>2019</v>
      </c>
      <c r="C55" s="567" t="s">
        <v>143</v>
      </c>
      <c r="D55">
        <f>D51/1.12/60</f>
        <v>29.57798988095238</v>
      </c>
      <c r="E55">
        <f t="shared" ref="E55:I56" si="1">E51/1.12/60</f>
        <v>45.189137946428566</v>
      </c>
      <c r="F55">
        <f t="shared" si="1"/>
        <v>55.806925148809526</v>
      </c>
      <c r="G55">
        <f t="shared" si="1"/>
        <v>51.15086205357143</v>
      </c>
      <c r="H55">
        <f t="shared" si="1"/>
        <v>66.846350892857131</v>
      </c>
      <c r="I55">
        <f t="shared" si="1"/>
        <v>71.288422916666647</v>
      </c>
      <c r="P55" s="265"/>
      <c r="Q55" s="278"/>
      <c r="R55" s="278"/>
      <c r="S55" s="262"/>
      <c r="T55" s="262"/>
      <c r="U55" s="262"/>
    </row>
    <row r="56" spans="2:21">
      <c r="B56">
        <v>2020</v>
      </c>
      <c r="C56" s="567" t="s">
        <v>143</v>
      </c>
      <c r="D56">
        <f>D52/1.12/60</f>
        <v>17.249370684523807</v>
      </c>
      <c r="E56">
        <f t="shared" si="1"/>
        <v>22.908332142857141</v>
      </c>
      <c r="F56">
        <f t="shared" si="1"/>
        <v>31.305126041666664</v>
      </c>
      <c r="G56">
        <f t="shared" si="1"/>
        <v>35.487466964285709</v>
      </c>
      <c r="H56">
        <f t="shared" si="1"/>
        <v>44.25396086309523</v>
      </c>
      <c r="I56">
        <f t="shared" si="1"/>
        <v>51.97024538690475</v>
      </c>
      <c r="P56" s="265"/>
      <c r="Q56" s="278"/>
      <c r="R56" s="278"/>
      <c r="S56" s="262"/>
      <c r="T56" s="262"/>
      <c r="U56" s="262"/>
    </row>
    <row r="57" spans="2:21">
      <c r="C57" s="567"/>
      <c r="P57" s="265"/>
      <c r="Q57" s="278"/>
      <c r="R57" s="278"/>
      <c r="S57" s="262"/>
      <c r="T57" s="262"/>
      <c r="U57" s="262"/>
    </row>
    <row r="58" spans="2:21">
      <c r="C58" s="567"/>
      <c r="P58" s="265"/>
      <c r="Q58" s="278"/>
      <c r="R58" s="278"/>
      <c r="S58" s="262"/>
      <c r="T58" s="262"/>
      <c r="U58" s="262"/>
    </row>
    <row r="59" spans="2:21">
      <c r="C59" s="567"/>
      <c r="D59" s="262"/>
      <c r="E59" s="262"/>
      <c r="F59" s="262"/>
      <c r="P59" s="265"/>
      <c r="Q59" s="278"/>
      <c r="R59" s="278"/>
      <c r="S59" s="262"/>
      <c r="T59" s="262"/>
      <c r="U59" s="262"/>
    </row>
    <row r="60" spans="2:21">
      <c r="C60" s="567"/>
      <c r="D60" s="262"/>
      <c r="E60" s="262"/>
      <c r="F60" s="262"/>
      <c r="P60" s="265"/>
      <c r="Q60" s="278"/>
      <c r="R60" s="278"/>
      <c r="S60" s="262"/>
      <c r="T60" s="262"/>
      <c r="U60" s="262"/>
    </row>
    <row r="61" spans="2:21">
      <c r="C61" s="567"/>
      <c r="D61" s="262"/>
      <c r="E61" s="262"/>
      <c r="F61" s="262"/>
      <c r="P61" s="265"/>
      <c r="Q61" s="278"/>
      <c r="R61" s="278"/>
      <c r="S61" s="262"/>
      <c r="T61" s="262"/>
      <c r="U61" s="262"/>
    </row>
    <row r="62" spans="2:21">
      <c r="C62" s="567"/>
      <c r="D62" s="262"/>
      <c r="E62" s="262"/>
      <c r="F62" s="262"/>
      <c r="P62" s="265"/>
      <c r="Q62" s="278"/>
      <c r="R62" s="278"/>
      <c r="S62" s="262"/>
      <c r="T62" s="262"/>
      <c r="U62" s="262"/>
    </row>
    <row r="63" spans="2:21">
      <c r="C63" s="567"/>
      <c r="D63" s="262"/>
      <c r="E63" s="262"/>
      <c r="F63" s="262"/>
      <c r="P63" s="265"/>
      <c r="Q63" s="278"/>
      <c r="R63" s="278"/>
      <c r="S63" s="262"/>
      <c r="T63" s="262"/>
      <c r="U63" s="262"/>
    </row>
    <row r="64" spans="2:21">
      <c r="C64" s="567"/>
      <c r="D64" s="262"/>
      <c r="E64" s="262"/>
      <c r="F64" s="262"/>
      <c r="P64" s="265"/>
      <c r="Q64" s="278"/>
      <c r="R64" s="278"/>
      <c r="S64" s="262"/>
      <c r="T64" s="262"/>
    </row>
    <row r="65" spans="3:6">
      <c r="C65" s="567"/>
      <c r="D65" s="262"/>
      <c r="E65" s="262"/>
      <c r="F65" s="262"/>
    </row>
    <row r="66" spans="3:6">
      <c r="C66" s="567"/>
      <c r="D66" s="262"/>
      <c r="E66" s="262"/>
      <c r="F66" s="262"/>
    </row>
    <row r="67" spans="3:6">
      <c r="C67" s="567"/>
      <c r="D67" s="262"/>
      <c r="E67" s="262"/>
      <c r="F67" s="262"/>
    </row>
    <row r="68" spans="3:6">
      <c r="C68" s="567"/>
      <c r="D68" s="262"/>
      <c r="E68" s="262"/>
      <c r="F68" s="262"/>
    </row>
    <row r="69" spans="3:6">
      <c r="C69" s="567"/>
      <c r="D69" s="262"/>
      <c r="E69" s="262"/>
      <c r="F69" s="262"/>
    </row>
    <row r="70" spans="3:6">
      <c r="C70" s="567"/>
      <c r="D70" s="262"/>
      <c r="E70" s="262"/>
      <c r="F70" s="262"/>
    </row>
    <row r="71" spans="3:6">
      <c r="C71" s="567"/>
      <c r="D71" s="262"/>
      <c r="E71" s="262"/>
      <c r="F71" s="262"/>
    </row>
    <row r="72" spans="3:6">
      <c r="C72" s="567"/>
      <c r="D72" s="262"/>
      <c r="E72" s="262"/>
      <c r="F72" s="262"/>
    </row>
    <row r="73" spans="3:6">
      <c r="C73" s="567"/>
      <c r="D73" s="262"/>
      <c r="E73" s="262"/>
      <c r="F73" s="262"/>
    </row>
    <row r="74" spans="3:6">
      <c r="C74" s="567"/>
      <c r="D74" s="262"/>
      <c r="E74" s="262"/>
      <c r="F74" s="262"/>
    </row>
    <row r="75" spans="3:6">
      <c r="C75" s="567"/>
      <c r="D75" s="262"/>
      <c r="E75" s="262"/>
      <c r="F75" s="262"/>
    </row>
    <row r="76" spans="3:6">
      <c r="C76" s="567"/>
      <c r="D76" s="262"/>
      <c r="E76" s="262"/>
      <c r="F76" s="262"/>
    </row>
    <row r="77" spans="3:6">
      <c r="C77" s="567"/>
      <c r="D77" s="262"/>
      <c r="E77" s="262"/>
      <c r="F77" s="262"/>
    </row>
    <row r="78" spans="3:6">
      <c r="C78" s="567"/>
      <c r="D78" s="262"/>
      <c r="E78" s="262"/>
      <c r="F78" s="262"/>
    </row>
    <row r="79" spans="3:6">
      <c r="C79" s="567"/>
      <c r="D79" s="262"/>
      <c r="E79" s="262"/>
      <c r="F79" s="262"/>
    </row>
    <row r="80" spans="3:6">
      <c r="C80" s="567"/>
      <c r="D80" s="262"/>
      <c r="E80" s="262"/>
      <c r="F80" s="262"/>
    </row>
    <row r="81" spans="3:6">
      <c r="C81" s="567"/>
      <c r="D81" s="262"/>
      <c r="E81" s="262"/>
      <c r="F81" s="262"/>
    </row>
    <row r="82" spans="3:6">
      <c r="C82" s="567"/>
      <c r="D82" s="262"/>
      <c r="E82" s="262"/>
      <c r="F82" s="262"/>
    </row>
    <row r="83" spans="3:6">
      <c r="C83" s="567"/>
      <c r="D83" s="262"/>
      <c r="E83" s="262"/>
      <c r="F83" s="262"/>
    </row>
    <row r="84" spans="3:6">
      <c r="C84" s="567"/>
      <c r="D84" s="262"/>
      <c r="E84" s="262"/>
      <c r="F84" s="262"/>
    </row>
    <row r="85" spans="3:6">
      <c r="C85" s="567"/>
      <c r="D85" s="262"/>
      <c r="E85" s="262"/>
      <c r="F85" s="262"/>
    </row>
    <row r="86" spans="3:6">
      <c r="C86" s="567"/>
      <c r="D86" s="262"/>
      <c r="E86" s="262"/>
      <c r="F86" s="262"/>
    </row>
    <row r="87" spans="3:6">
      <c r="C87" s="567"/>
      <c r="D87" s="262"/>
      <c r="E87" s="262"/>
      <c r="F87" s="262"/>
    </row>
    <row r="88" spans="3:6">
      <c r="C88" s="567"/>
      <c r="D88" s="262"/>
      <c r="E88" s="262"/>
      <c r="F88" s="262"/>
    </row>
    <row r="89" spans="3:6">
      <c r="C89" s="567"/>
      <c r="D89" s="262"/>
      <c r="E89" s="262"/>
      <c r="F89" s="262"/>
    </row>
    <row r="90" spans="3:6">
      <c r="C90" s="567"/>
      <c r="D90" s="262"/>
      <c r="E90" s="262"/>
      <c r="F90" s="262"/>
    </row>
    <row r="91" spans="3:6">
      <c r="C91" s="567"/>
      <c r="D91" s="262"/>
      <c r="E91" s="262"/>
      <c r="F91" s="262"/>
    </row>
    <row r="92" spans="3:6">
      <c r="C92" s="567"/>
      <c r="D92" s="262"/>
      <c r="E92" s="262"/>
      <c r="F92" s="262"/>
    </row>
    <row r="93" spans="3:6">
      <c r="C93" s="567"/>
      <c r="D93" s="262"/>
      <c r="E93" s="262"/>
      <c r="F93" s="262"/>
    </row>
    <row r="94" spans="3:6">
      <c r="C94" s="567"/>
      <c r="D94" s="262"/>
      <c r="E94" s="262"/>
      <c r="F94" s="262"/>
    </row>
    <row r="95" spans="3:6">
      <c r="C95" s="567"/>
      <c r="D95" s="262"/>
      <c r="E95" s="262"/>
      <c r="F95" s="262"/>
    </row>
    <row r="96" spans="3:6">
      <c r="C96" s="567"/>
      <c r="D96" s="262"/>
      <c r="E96" s="262"/>
      <c r="F96" s="262"/>
    </row>
    <row r="97" spans="3:6">
      <c r="C97" s="567"/>
      <c r="D97" s="262"/>
      <c r="E97" s="262"/>
      <c r="F97" s="262"/>
    </row>
    <row r="98" spans="3:6">
      <c r="C98" s="567"/>
      <c r="D98" s="262"/>
      <c r="E98" s="262"/>
      <c r="F98" s="262"/>
    </row>
    <row r="99" spans="3:6">
      <c r="C99" s="567"/>
      <c r="D99" s="262"/>
      <c r="E99" s="262"/>
      <c r="F99" s="262"/>
    </row>
    <row r="100" spans="3:6">
      <c r="C100" s="567"/>
      <c r="D100" s="262"/>
      <c r="E100" s="262"/>
      <c r="F100" s="262"/>
    </row>
    <row r="101" spans="3:6">
      <c r="C101" s="567"/>
      <c r="D101" s="262"/>
      <c r="E101" s="262"/>
      <c r="F101" s="262"/>
    </row>
    <row r="102" spans="3:6">
      <c r="C102" s="567"/>
      <c r="D102" s="262"/>
      <c r="E102" s="262"/>
      <c r="F102" s="262"/>
    </row>
    <row r="103" spans="3:6">
      <c r="C103" s="567"/>
      <c r="D103" s="262"/>
      <c r="E103" s="262"/>
      <c r="F103" s="262"/>
    </row>
    <row r="104" spans="3:6">
      <c r="C104" s="567"/>
      <c r="D104" s="262"/>
      <c r="E104" s="262"/>
      <c r="F104" s="262"/>
    </row>
    <row r="105" spans="3:6">
      <c r="C105" s="567"/>
      <c r="D105" s="262"/>
      <c r="E105" s="262"/>
      <c r="F105" s="262"/>
    </row>
    <row r="106" spans="3:6">
      <c r="C106" s="567"/>
      <c r="D106" s="262"/>
      <c r="E106" s="262"/>
      <c r="F106" s="262"/>
    </row>
    <row r="107" spans="3:6">
      <c r="C107" s="567"/>
      <c r="D107" s="262"/>
      <c r="E107" s="262"/>
      <c r="F107" s="262"/>
    </row>
    <row r="108" spans="3:6">
      <c r="C108" s="567"/>
      <c r="D108" s="262"/>
      <c r="E108" s="262"/>
      <c r="F108" s="262"/>
    </row>
    <row r="109" spans="3:6">
      <c r="C109" s="567"/>
      <c r="D109" s="262"/>
      <c r="E109" s="262"/>
      <c r="F109" s="262"/>
    </row>
    <row r="110" spans="3:6">
      <c r="C110" s="567"/>
      <c r="D110" s="262"/>
      <c r="E110" s="262"/>
      <c r="F110" s="262"/>
    </row>
    <row r="111" spans="3:6">
      <c r="C111" s="567"/>
      <c r="D111" s="262"/>
      <c r="E111" s="262"/>
      <c r="F111" s="262"/>
    </row>
    <row r="112" spans="3:6">
      <c r="C112" s="567"/>
      <c r="D112" s="262"/>
      <c r="E112" s="262"/>
      <c r="F112" s="262"/>
    </row>
    <row r="113" spans="3:6">
      <c r="C113" s="567"/>
      <c r="D113" s="262"/>
      <c r="E113" s="262"/>
      <c r="F113" s="262"/>
    </row>
    <row r="114" spans="3:6">
      <c r="C114" s="567"/>
      <c r="D114" s="262"/>
      <c r="E114" s="262"/>
      <c r="F114" s="262"/>
    </row>
    <row r="115" spans="3:6">
      <c r="C115" s="567"/>
      <c r="D115" s="262"/>
      <c r="E115" s="262"/>
      <c r="F115" s="262"/>
    </row>
    <row r="116" spans="3:6">
      <c r="C116" s="567"/>
      <c r="D116" s="262"/>
      <c r="E116" s="262"/>
      <c r="F116" s="262"/>
    </row>
    <row r="117" spans="3:6">
      <c r="C117" s="567"/>
      <c r="D117" s="262"/>
      <c r="E117" s="262"/>
      <c r="F117" s="262"/>
    </row>
    <row r="118" spans="3:6">
      <c r="C118" s="567"/>
      <c r="D118" s="262"/>
      <c r="E118" s="262"/>
      <c r="F118" s="262"/>
    </row>
    <row r="119" spans="3:6">
      <c r="C119" s="567"/>
      <c r="D119" s="262"/>
      <c r="E119" s="262"/>
      <c r="F119" s="262"/>
    </row>
    <row r="120" spans="3:6">
      <c r="C120" s="567"/>
      <c r="D120" s="262"/>
      <c r="E120" s="262"/>
      <c r="F120" s="262"/>
    </row>
    <row r="121" spans="3:6">
      <c r="C121" s="567"/>
      <c r="D121" s="262"/>
      <c r="E121" s="262"/>
      <c r="F121" s="262"/>
    </row>
    <row r="122" spans="3:6">
      <c r="C122" s="567"/>
      <c r="D122" s="262"/>
      <c r="E122" s="262"/>
      <c r="F122" s="262"/>
    </row>
    <row r="123" spans="3:6">
      <c r="C123" s="567"/>
      <c r="D123" s="262"/>
      <c r="E123" s="262"/>
      <c r="F123" s="262"/>
    </row>
    <row r="124" spans="3:6">
      <c r="C124" s="567"/>
      <c r="D124" s="262"/>
      <c r="E124" s="262"/>
      <c r="F124" s="262"/>
    </row>
    <row r="125" spans="3:6">
      <c r="C125" s="567"/>
      <c r="D125" s="262"/>
      <c r="E125" s="262"/>
      <c r="F125" s="262"/>
    </row>
    <row r="126" spans="3:6">
      <c r="C126" s="567"/>
      <c r="D126" s="262"/>
      <c r="E126" s="262"/>
      <c r="F126" s="262"/>
    </row>
    <row r="127" spans="3:6">
      <c r="C127" s="567"/>
      <c r="D127" s="262"/>
      <c r="E127" s="262"/>
      <c r="F127" s="262"/>
    </row>
    <row r="128" spans="3:6">
      <c r="C128" s="567"/>
      <c r="D128" s="262"/>
      <c r="E128" s="262"/>
      <c r="F128" s="262"/>
    </row>
    <row r="129" spans="3:6">
      <c r="C129" s="567"/>
      <c r="D129" s="262"/>
      <c r="E129" s="262"/>
      <c r="F129" s="262"/>
    </row>
    <row r="130" spans="3:6">
      <c r="C130" s="567"/>
      <c r="D130" s="262"/>
      <c r="E130" s="262"/>
      <c r="F130" s="262"/>
    </row>
    <row r="131" spans="3:6">
      <c r="C131" s="567"/>
      <c r="D131" s="262"/>
      <c r="E131" s="262"/>
      <c r="F131" s="262"/>
    </row>
    <row r="132" spans="3:6">
      <c r="C132" s="567"/>
      <c r="D132" s="262"/>
      <c r="E132" s="262"/>
      <c r="F132" s="262"/>
    </row>
    <row r="133" spans="3:6">
      <c r="C133" s="567"/>
      <c r="D133" s="262"/>
      <c r="E133" s="262"/>
      <c r="F133" s="262"/>
    </row>
    <row r="134" spans="3:6">
      <c r="C134" s="567"/>
      <c r="D134" s="262"/>
      <c r="E134" s="262"/>
      <c r="F134" s="262"/>
    </row>
    <row r="135" spans="3:6">
      <c r="C135" s="567"/>
      <c r="D135" s="262"/>
      <c r="E135" s="262"/>
      <c r="F135" s="262"/>
    </row>
    <row r="136" spans="3:6">
      <c r="C136" s="567"/>
      <c r="D136" s="262"/>
      <c r="E136" s="262"/>
      <c r="F136" s="262"/>
    </row>
    <row r="137" spans="3:6">
      <c r="C137" s="567"/>
      <c r="D137" s="262"/>
      <c r="E137" s="262"/>
      <c r="F137" s="262"/>
    </row>
    <row r="138" spans="3:6">
      <c r="C138" s="567"/>
      <c r="D138" s="262"/>
      <c r="E138" s="262"/>
      <c r="F138" s="262"/>
    </row>
    <row r="139" spans="3:6">
      <c r="C139" s="567"/>
      <c r="D139" s="262"/>
      <c r="E139" s="262"/>
      <c r="F139" s="262"/>
    </row>
    <row r="140" spans="3:6">
      <c r="C140" s="567"/>
      <c r="D140" s="262"/>
      <c r="E140" s="262"/>
      <c r="F140" s="262"/>
    </row>
    <row r="141" spans="3:6">
      <c r="C141" s="567"/>
      <c r="D141" s="262"/>
      <c r="E141" s="262"/>
      <c r="F141" s="262"/>
    </row>
    <row r="142" spans="3:6">
      <c r="C142" s="567"/>
      <c r="D142" s="262"/>
      <c r="E142" s="262"/>
      <c r="F142" s="262"/>
    </row>
    <row r="143" spans="3:6">
      <c r="C143" s="567"/>
      <c r="D143" s="262"/>
      <c r="E143" s="262"/>
      <c r="F143" s="262"/>
    </row>
    <row r="144" spans="3:6">
      <c r="C144" s="567"/>
      <c r="D144" s="262"/>
      <c r="E144" s="262"/>
      <c r="F144" s="262"/>
    </row>
    <row r="145" spans="3:6">
      <c r="C145" s="567"/>
      <c r="D145" s="262"/>
      <c r="E145" s="262"/>
      <c r="F145" s="262"/>
    </row>
    <row r="146" spans="3:6">
      <c r="C146" s="567"/>
      <c r="D146" s="262"/>
      <c r="E146" s="262"/>
      <c r="F146" s="262"/>
    </row>
    <row r="147" spans="3:6">
      <c r="C147" s="567"/>
      <c r="D147" s="262"/>
      <c r="E147" s="262"/>
      <c r="F147" s="262"/>
    </row>
    <row r="148" spans="3:6">
      <c r="C148" s="567"/>
      <c r="D148" s="262"/>
      <c r="E148" s="262"/>
      <c r="F148" s="262"/>
    </row>
    <row r="149" spans="3:6">
      <c r="C149" s="567"/>
      <c r="D149" s="262"/>
      <c r="E149" s="262"/>
      <c r="F149" s="262"/>
    </row>
    <row r="150" spans="3:6">
      <c r="C150" s="567"/>
      <c r="D150" s="262"/>
      <c r="E150" s="262"/>
      <c r="F150" s="262"/>
    </row>
    <row r="151" spans="3:6">
      <c r="C151" s="567"/>
      <c r="D151" s="262"/>
      <c r="E151" s="262"/>
      <c r="F151" s="26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0"/>
  <sheetViews>
    <sheetView zoomScale="115" zoomScaleNormal="115" workbookViewId="0">
      <selection activeCell="D26" sqref="D26"/>
    </sheetView>
  </sheetViews>
  <sheetFormatPr defaultRowHeight="15"/>
  <cols>
    <col min="1" max="3" width="9.140625" style="180"/>
    <col min="4" max="4" width="9.140625" style="181"/>
    <col min="5" max="9" width="13.140625" style="180" customWidth="1"/>
    <col min="10" max="11" width="9.140625" style="180"/>
    <col min="12" max="12" width="13.140625" style="180" bestFit="1" customWidth="1"/>
    <col min="13" max="13" width="13.140625" style="180" customWidth="1"/>
    <col min="14" max="15" width="8.7109375" style="181" customWidth="1"/>
    <col min="16" max="16" width="13.140625" style="181" customWidth="1"/>
    <col min="17" max="18" width="13.140625" style="182" customWidth="1"/>
    <col min="19" max="21" width="13.140625" style="180" customWidth="1"/>
    <col min="22" max="22" width="9.140625" style="180"/>
    <col min="23" max="23" width="11.42578125" style="181" customWidth="1"/>
    <col min="24" max="24" width="9.140625" style="181"/>
    <col min="25" max="25" width="12.42578125" style="181" customWidth="1"/>
    <col min="26" max="31" width="9.140625" style="181"/>
    <col min="32" max="16384" width="9.140625" style="180"/>
  </cols>
  <sheetData>
    <row r="1" spans="1:88">
      <c r="E1" s="399" t="s">
        <v>720</v>
      </c>
      <c r="F1" s="399" t="s">
        <v>721</v>
      </c>
      <c r="G1" s="399" t="s">
        <v>722</v>
      </c>
      <c r="I1" s="213" t="s">
        <v>175</v>
      </c>
      <c r="J1" s="212"/>
      <c r="K1" s="212"/>
      <c r="L1" s="212"/>
      <c r="O1" s="182"/>
      <c r="P1" s="182"/>
    </row>
    <row r="2" spans="1:88">
      <c r="E2" s="180" t="s">
        <v>173</v>
      </c>
      <c r="I2" s="213" t="s">
        <v>176</v>
      </c>
      <c r="J2" s="212"/>
      <c r="K2" s="212"/>
      <c r="L2" s="212"/>
      <c r="O2" s="182"/>
      <c r="P2" s="182"/>
    </row>
    <row r="3" spans="1:88">
      <c r="E3" s="180" t="s">
        <v>167</v>
      </c>
      <c r="I3" s="213" t="s">
        <v>177</v>
      </c>
      <c r="J3" s="212"/>
      <c r="K3" s="212"/>
      <c r="L3" s="212"/>
      <c r="O3" s="182"/>
      <c r="P3" s="182"/>
    </row>
    <row r="4" spans="1:88">
      <c r="B4" s="541" t="s">
        <v>3</v>
      </c>
      <c r="C4" s="541" t="s">
        <v>33</v>
      </c>
      <c r="H4" s="182"/>
      <c r="K4" s="182"/>
      <c r="L4" s="182"/>
      <c r="M4" s="182"/>
      <c r="N4" s="182"/>
      <c r="O4" s="182"/>
      <c r="P4" s="182"/>
      <c r="S4" s="182"/>
      <c r="T4" s="182"/>
      <c r="U4" s="182"/>
      <c r="V4" s="182"/>
      <c r="W4" s="182"/>
      <c r="X4" s="182"/>
      <c r="Y4" s="284" t="s">
        <v>311</v>
      </c>
      <c r="Z4" s="182"/>
      <c r="AA4" s="182"/>
      <c r="AB4" s="285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</row>
    <row r="5" spans="1:88">
      <c r="B5" s="542" t="s">
        <v>143</v>
      </c>
      <c r="C5" s="384"/>
      <c r="E5" s="199" t="s">
        <v>147</v>
      </c>
      <c r="F5" s="269" t="s">
        <v>303</v>
      </c>
      <c r="G5" s="269" t="s">
        <v>144</v>
      </c>
      <c r="H5" s="182"/>
      <c r="I5" s="283" t="s">
        <v>40</v>
      </c>
      <c r="K5" s="282" t="s">
        <v>40</v>
      </c>
      <c r="L5" s="182"/>
      <c r="M5" s="182"/>
      <c r="N5" s="182"/>
      <c r="O5" s="182"/>
      <c r="P5" s="182"/>
      <c r="S5" s="182"/>
      <c r="T5" s="182"/>
      <c r="U5" s="182"/>
      <c r="V5" s="182"/>
      <c r="W5" s="182"/>
      <c r="X5" s="182"/>
      <c r="Y5" s="284" t="s">
        <v>312</v>
      </c>
      <c r="Z5" s="182"/>
      <c r="AA5" s="182"/>
      <c r="AB5" s="285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</row>
    <row r="6" spans="1:88">
      <c r="A6" s="398" t="s">
        <v>0</v>
      </c>
      <c r="B6" s="543" t="s">
        <v>891</v>
      </c>
      <c r="D6" s="398" t="s">
        <v>0</v>
      </c>
      <c r="E6" s="199" t="s">
        <v>147</v>
      </c>
      <c r="F6" s="269" t="s">
        <v>303</v>
      </c>
      <c r="G6" s="206" t="s">
        <v>188</v>
      </c>
      <c r="H6" s="276" t="s">
        <v>305</v>
      </c>
      <c r="I6" s="282" t="s">
        <v>306</v>
      </c>
      <c r="J6" s="283" t="s">
        <v>310</v>
      </c>
      <c r="K6" s="282" t="s">
        <v>309</v>
      </c>
      <c r="L6" s="182"/>
      <c r="M6" s="182"/>
      <c r="N6" s="182"/>
      <c r="O6" s="182"/>
      <c r="P6" s="182"/>
      <c r="S6" s="182"/>
      <c r="T6" s="182"/>
      <c r="U6" s="182"/>
      <c r="V6" s="182"/>
      <c r="W6" s="182"/>
      <c r="X6" s="182"/>
      <c r="Y6" s="277" t="s">
        <v>0</v>
      </c>
      <c r="Z6" s="199" t="s">
        <v>313</v>
      </c>
      <c r="AA6" s="269" t="s">
        <v>303</v>
      </c>
      <c r="AB6" s="286" t="s">
        <v>28</v>
      </c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</row>
    <row r="7" spans="1:88">
      <c r="A7" s="181">
        <v>1971</v>
      </c>
      <c r="B7" s="180">
        <f>E7*1000/1.12/60</f>
        <v>36.725000000000001</v>
      </c>
      <c r="C7" s="180">
        <f>G7*1000/1.12/60</f>
        <v>37.424999999999997</v>
      </c>
      <c r="D7" s="181">
        <v>1971</v>
      </c>
      <c r="E7" s="192">
        <v>2.4679199999999999</v>
      </c>
      <c r="F7" s="180">
        <v>2.3805600000000005</v>
      </c>
      <c r="G7" s="180">
        <v>2.5149599999999999</v>
      </c>
      <c r="H7" s="180">
        <f>G7-E7</f>
        <v>4.7039999999999971E-2</v>
      </c>
      <c r="I7" s="182">
        <f>E7*1000*0.0239</f>
        <v>58.983288000000002</v>
      </c>
      <c r="J7" s="182">
        <f>F7*1000*0.0239</f>
        <v>56.895384000000014</v>
      </c>
      <c r="K7" s="182">
        <f>(F7*1000*0.0239)-(E7*1000*0.0239)</f>
        <v>-2.0879039999999875</v>
      </c>
      <c r="L7" s="182"/>
      <c r="M7" s="182"/>
      <c r="N7" s="182"/>
      <c r="O7" s="182"/>
      <c r="P7" s="182"/>
      <c r="S7" s="182"/>
      <c r="T7" s="182"/>
      <c r="U7" s="182"/>
      <c r="V7" s="182"/>
      <c r="W7" s="182"/>
      <c r="X7" s="182"/>
      <c r="Y7" s="181">
        <v>1971</v>
      </c>
      <c r="Z7" s="192">
        <v>2.4679199999999999</v>
      </c>
      <c r="AA7" s="180">
        <v>2.3805600000000005</v>
      </c>
      <c r="AB7" s="285">
        <f>AA7/Z7</f>
        <v>0.9646017699115047</v>
      </c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</row>
    <row r="8" spans="1:88">
      <c r="A8" s="181">
        <v>1972</v>
      </c>
      <c r="B8" s="180">
        <f t="shared" ref="B8:B54" si="0">E8*1000/1.12/60</f>
        <v>27.95</v>
      </c>
      <c r="C8" s="180">
        <f t="shared" ref="C8:C54" si="1">G8*1000/1.12/60</f>
        <v>21.84</v>
      </c>
      <c r="D8" s="181">
        <v>1972</v>
      </c>
      <c r="E8" s="192">
        <v>1.8782400000000001</v>
      </c>
      <c r="F8" s="180">
        <v>1.5487920000000002</v>
      </c>
      <c r="G8" s="180">
        <v>1.4676480000000001</v>
      </c>
      <c r="H8" s="180">
        <f t="shared" ref="H8:H52" si="2">G8-E8</f>
        <v>-0.41059200000000007</v>
      </c>
      <c r="I8" s="182">
        <f t="shared" ref="I8:I52" si="3">E8*1000*0.0239</f>
        <v>44.889936000000006</v>
      </c>
      <c r="J8" s="182">
        <f t="shared" ref="J8:J52" si="4">F8*1000*0.0239</f>
        <v>37.016128800000004</v>
      </c>
      <c r="K8" s="182">
        <f t="shared" ref="K8:K52" si="5">(F8*1000*0.0239)-(E8*1000*0.0239)</f>
        <v>-7.8738072000000017</v>
      </c>
      <c r="L8" s="182"/>
      <c r="M8" s="182"/>
      <c r="N8" s="182"/>
      <c r="O8" s="182"/>
      <c r="P8" s="182"/>
      <c r="S8" s="182"/>
      <c r="T8" s="182"/>
      <c r="U8" s="182"/>
      <c r="V8" s="182"/>
      <c r="W8" s="182"/>
      <c r="X8" s="182"/>
      <c r="Y8" s="181">
        <v>1972</v>
      </c>
      <c r="Z8" s="192">
        <v>1.8782400000000001</v>
      </c>
      <c r="AA8" s="180">
        <v>1.5487920000000002</v>
      </c>
      <c r="AB8" s="285">
        <f t="shared" ref="AB8:AB52" si="6">AA8/Z8</f>
        <v>0.8245974955277281</v>
      </c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</row>
    <row r="9" spans="1:88">
      <c r="A9" s="181">
        <v>1974</v>
      </c>
      <c r="B9" s="180">
        <f t="shared" si="0"/>
        <v>16.546800000000001</v>
      </c>
      <c r="C9" s="180">
        <f t="shared" si="1"/>
        <v>27.799800000000001</v>
      </c>
      <c r="D9" s="181">
        <v>1974</v>
      </c>
      <c r="E9" s="192">
        <v>1.1119449600000002</v>
      </c>
      <c r="F9" s="180">
        <v>1.9921440000000001</v>
      </c>
      <c r="G9" s="180">
        <v>1.8681465600000002</v>
      </c>
      <c r="H9" s="180">
        <f t="shared" si="2"/>
        <v>0.75620160000000003</v>
      </c>
      <c r="I9" s="182">
        <f t="shared" si="3"/>
        <v>26.575484544000009</v>
      </c>
      <c r="J9" s="182">
        <f t="shared" si="4"/>
        <v>47.612241600000004</v>
      </c>
      <c r="K9" s="182">
        <f t="shared" si="5"/>
        <v>21.036757055999995</v>
      </c>
      <c r="L9" s="182"/>
      <c r="M9" s="182"/>
      <c r="N9" s="182"/>
      <c r="O9" s="182"/>
      <c r="P9" s="182"/>
      <c r="S9" s="182"/>
      <c r="T9" s="182"/>
      <c r="U9" s="182"/>
      <c r="V9" s="182"/>
      <c r="W9" s="182"/>
      <c r="X9" s="182"/>
      <c r="Y9" s="181">
        <v>1974</v>
      </c>
      <c r="Z9" s="192">
        <v>1.1119449600000002</v>
      </c>
      <c r="AA9" s="180">
        <v>1.9921440000000001</v>
      </c>
      <c r="AB9" s="285">
        <f t="shared" si="6"/>
        <v>1.7915850798946018</v>
      </c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</row>
    <row r="10" spans="1:88">
      <c r="A10" s="181">
        <v>1975</v>
      </c>
      <c r="B10" s="180">
        <f t="shared" si="0"/>
        <v>26.861999999999998</v>
      </c>
      <c r="C10" s="180">
        <f t="shared" si="1"/>
        <v>50.547800000000002</v>
      </c>
      <c r="D10" s="181">
        <v>1975</v>
      </c>
      <c r="E10" s="192">
        <v>1.8051263999999998</v>
      </c>
      <c r="F10" s="180">
        <v>3.4455960000000005</v>
      </c>
      <c r="G10" s="180">
        <v>3.3968121600000005</v>
      </c>
      <c r="H10" s="180">
        <f t="shared" si="2"/>
        <v>1.5916857600000007</v>
      </c>
      <c r="I10" s="182">
        <f t="shared" si="3"/>
        <v>43.142520959999999</v>
      </c>
      <c r="J10" s="182">
        <f t="shared" si="4"/>
        <v>82.34974440000002</v>
      </c>
      <c r="K10" s="182">
        <f t="shared" si="5"/>
        <v>39.207223440000021</v>
      </c>
      <c r="L10" s="182"/>
      <c r="M10" s="182"/>
      <c r="N10" s="182"/>
      <c r="O10" s="182"/>
      <c r="P10" s="182"/>
      <c r="S10" s="182"/>
      <c r="T10" s="182"/>
      <c r="U10" s="182"/>
      <c r="V10" s="182"/>
      <c r="W10" s="182"/>
      <c r="X10" s="182"/>
      <c r="Y10" s="181">
        <v>1975</v>
      </c>
      <c r="Z10" s="192">
        <v>1.8051263999999998</v>
      </c>
      <c r="AA10" s="180">
        <v>3.4455960000000005</v>
      </c>
      <c r="AB10" s="285">
        <f t="shared" si="6"/>
        <v>1.9087837837837842</v>
      </c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</row>
    <row r="11" spans="1:88">
      <c r="A11" s="181">
        <v>1976</v>
      </c>
      <c r="B11" s="180">
        <f t="shared" si="0"/>
        <v>23.2623</v>
      </c>
      <c r="C11" s="180">
        <f t="shared" si="1"/>
        <v>46.7363</v>
      </c>
      <c r="D11" s="181">
        <v>1976</v>
      </c>
      <c r="E11" s="192">
        <v>1.5632265600000004</v>
      </c>
      <c r="F11" s="180">
        <v>2.9963472000000007</v>
      </c>
      <c r="G11" s="180">
        <v>3.14067936</v>
      </c>
      <c r="H11" s="180">
        <f t="shared" si="2"/>
        <v>1.5774527999999997</v>
      </c>
      <c r="I11" s="182">
        <f t="shared" si="3"/>
        <v>37.361114784000009</v>
      </c>
      <c r="J11" s="182">
        <f t="shared" si="4"/>
        <v>71.612698080000015</v>
      </c>
      <c r="K11" s="182">
        <f t="shared" si="5"/>
        <v>34.251583296000007</v>
      </c>
      <c r="L11" s="182"/>
      <c r="M11" s="182"/>
      <c r="N11" s="182"/>
      <c r="O11" s="182"/>
      <c r="P11" s="182"/>
      <c r="S11" s="182"/>
      <c r="T11" s="182"/>
      <c r="U11" s="182"/>
      <c r="V11" s="182"/>
      <c r="W11" s="182"/>
      <c r="X11" s="182"/>
      <c r="Y11" s="181">
        <v>1976</v>
      </c>
      <c r="Z11" s="192">
        <v>1.5632265600000004</v>
      </c>
      <c r="AA11" s="180">
        <v>2.9963472000000007</v>
      </c>
      <c r="AB11" s="285">
        <f t="shared" si="6"/>
        <v>1.9167709125924779</v>
      </c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</row>
    <row r="12" spans="1:88">
      <c r="A12" s="181">
        <v>1977</v>
      </c>
      <c r="B12" s="180">
        <f t="shared" si="0"/>
        <v>16.970300000000002</v>
      </c>
      <c r="C12" s="180">
        <f t="shared" si="1"/>
        <v>28.828299999999999</v>
      </c>
      <c r="D12" s="181">
        <v>1977</v>
      </c>
      <c r="E12" s="192">
        <v>1.1404041600000003</v>
      </c>
      <c r="F12" s="180">
        <v>1.9819800000000003</v>
      </c>
      <c r="G12" s="180">
        <v>1.9372617600000002</v>
      </c>
      <c r="H12" s="180">
        <f t="shared" si="2"/>
        <v>0.79685759999999983</v>
      </c>
      <c r="I12" s="182">
        <f t="shared" si="3"/>
        <v>27.255659424000008</v>
      </c>
      <c r="J12" s="182">
        <f t="shared" si="4"/>
        <v>47.369322000000011</v>
      </c>
      <c r="K12" s="182">
        <f t="shared" si="5"/>
        <v>20.113662576000003</v>
      </c>
      <c r="L12" s="182"/>
      <c r="M12" s="182"/>
      <c r="N12" s="182"/>
      <c r="O12" s="182"/>
      <c r="P12" s="182"/>
      <c r="S12" s="182"/>
      <c r="T12" s="182"/>
      <c r="U12" s="182"/>
      <c r="V12" s="182"/>
      <c r="W12" s="182"/>
      <c r="X12" s="182"/>
      <c r="Y12" s="181">
        <v>1977</v>
      </c>
      <c r="Z12" s="192">
        <v>1.1404041600000003</v>
      </c>
      <c r="AA12" s="180">
        <v>1.9819800000000003</v>
      </c>
      <c r="AB12" s="285">
        <f t="shared" si="6"/>
        <v>1.7379627938221478</v>
      </c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</row>
    <row r="13" spans="1:88">
      <c r="A13" s="181">
        <v>1978</v>
      </c>
      <c r="B13" s="180">
        <f t="shared" si="0"/>
        <v>20.721299999999999</v>
      </c>
      <c r="C13" s="180">
        <f t="shared" si="1"/>
        <v>38.568800000000003</v>
      </c>
      <c r="D13" s="181">
        <v>1978</v>
      </c>
      <c r="E13" s="192">
        <v>1.3924713600000003</v>
      </c>
      <c r="F13" s="180">
        <v>2.9800848000000002</v>
      </c>
      <c r="G13" s="180">
        <v>2.5918233600000002</v>
      </c>
      <c r="H13" s="180">
        <f t="shared" si="2"/>
        <v>1.199352</v>
      </c>
      <c r="I13" s="182">
        <f t="shared" si="3"/>
        <v>33.280065504000007</v>
      </c>
      <c r="J13" s="182">
        <f t="shared" si="4"/>
        <v>71.224026720000012</v>
      </c>
      <c r="K13" s="182">
        <f t="shared" si="5"/>
        <v>37.943961216000005</v>
      </c>
      <c r="L13" s="182"/>
      <c r="M13" s="182"/>
      <c r="N13" s="182"/>
      <c r="O13" s="182"/>
      <c r="P13" s="182"/>
      <c r="S13" s="182"/>
      <c r="T13" s="182"/>
      <c r="U13" s="182"/>
      <c r="V13" s="182"/>
      <c r="W13" s="182"/>
      <c r="X13" s="182"/>
      <c r="Y13" s="181">
        <v>1978</v>
      </c>
      <c r="Z13" s="192">
        <v>1.3924713600000003</v>
      </c>
      <c r="AA13" s="180">
        <v>2.9800848000000002</v>
      </c>
      <c r="AB13" s="285">
        <f t="shared" si="6"/>
        <v>2.140140821280518</v>
      </c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</row>
    <row r="14" spans="1:88">
      <c r="A14" s="181">
        <v>1979</v>
      </c>
      <c r="B14" s="180">
        <f t="shared" si="0"/>
        <v>37.674999999999997</v>
      </c>
      <c r="C14" s="180">
        <f t="shared" si="1"/>
        <v>39.582500000000003</v>
      </c>
      <c r="D14" s="181">
        <v>1979</v>
      </c>
      <c r="E14" s="192">
        <v>2.5317600000000002</v>
      </c>
      <c r="F14" s="180">
        <v>2.8343280000000006</v>
      </c>
      <c r="G14" s="180">
        <v>2.6599440000000003</v>
      </c>
      <c r="H14" s="180">
        <f t="shared" si="2"/>
        <v>0.12818400000000008</v>
      </c>
      <c r="I14" s="182">
        <f t="shared" si="3"/>
        <v>60.509064000000009</v>
      </c>
      <c r="J14" s="182">
        <f t="shared" si="4"/>
        <v>67.740439200000012</v>
      </c>
      <c r="K14" s="182">
        <f t="shared" si="5"/>
        <v>7.2313752000000022</v>
      </c>
      <c r="L14" s="182"/>
      <c r="M14" s="182"/>
      <c r="N14" s="182"/>
      <c r="O14" s="182"/>
      <c r="P14" s="182"/>
      <c r="S14" s="182"/>
      <c r="T14" s="182"/>
      <c r="U14" s="182"/>
      <c r="V14" s="182"/>
      <c r="W14" s="182"/>
      <c r="X14" s="182"/>
      <c r="Y14" s="181">
        <v>1979</v>
      </c>
      <c r="Z14" s="192">
        <v>2.5317600000000002</v>
      </c>
      <c r="AA14" s="180">
        <v>2.8343280000000006</v>
      </c>
      <c r="AB14" s="285">
        <f t="shared" si="6"/>
        <v>1.1195089581950897</v>
      </c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</row>
    <row r="15" spans="1:88">
      <c r="A15" s="181">
        <v>1980</v>
      </c>
      <c r="B15" s="180">
        <f t="shared" si="0"/>
        <v>20.842500000000005</v>
      </c>
      <c r="C15" s="180">
        <f t="shared" si="1"/>
        <v>55.297499999999999</v>
      </c>
      <c r="D15" s="181">
        <v>1980</v>
      </c>
      <c r="E15" s="192">
        <v>1.4006160000000005</v>
      </c>
      <c r="F15" s="180">
        <v>4.0798800000000002</v>
      </c>
      <c r="G15" s="180">
        <v>3.7159920000000004</v>
      </c>
      <c r="H15" s="180">
        <f t="shared" si="2"/>
        <v>2.3153759999999997</v>
      </c>
      <c r="I15" s="182">
        <f t="shared" si="3"/>
        <v>33.474722400000012</v>
      </c>
      <c r="J15" s="182">
        <f t="shared" si="4"/>
        <v>97.509132000000008</v>
      </c>
      <c r="K15" s="182">
        <f t="shared" si="5"/>
        <v>64.034409600000004</v>
      </c>
      <c r="L15" s="182"/>
      <c r="M15" s="182"/>
      <c r="N15" s="182"/>
      <c r="O15" s="182"/>
      <c r="P15" s="182"/>
      <c r="S15" s="182"/>
      <c r="T15" s="182"/>
      <c r="U15" s="182"/>
      <c r="V15" s="182"/>
      <c r="W15" s="182"/>
      <c r="X15" s="182"/>
      <c r="Y15" s="181">
        <v>1980</v>
      </c>
      <c r="Z15" s="192">
        <v>1.4006160000000005</v>
      </c>
      <c r="AA15" s="180">
        <v>4.0798800000000002</v>
      </c>
      <c r="AB15" s="285">
        <f t="shared" si="6"/>
        <v>2.9129183159409848</v>
      </c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</row>
    <row r="16" spans="1:88">
      <c r="A16" s="181">
        <v>1981</v>
      </c>
      <c r="B16" s="180">
        <f t="shared" si="0"/>
        <v>19.5425</v>
      </c>
      <c r="C16" s="180">
        <f t="shared" si="1"/>
        <v>38.782499999999999</v>
      </c>
      <c r="D16" s="181">
        <v>1981</v>
      </c>
      <c r="E16" s="192">
        <v>1.313256</v>
      </c>
      <c r="F16" s="180">
        <v>2.5226880000000005</v>
      </c>
      <c r="G16" s="180">
        <v>2.6061840000000003</v>
      </c>
      <c r="H16" s="180">
        <f t="shared" si="2"/>
        <v>1.2929280000000003</v>
      </c>
      <c r="I16" s="182">
        <f t="shared" si="3"/>
        <v>31.386818400000003</v>
      </c>
      <c r="J16" s="182">
        <f t="shared" si="4"/>
        <v>60.292243200000016</v>
      </c>
      <c r="K16" s="182">
        <f t="shared" si="5"/>
        <v>28.905424800000013</v>
      </c>
      <c r="L16" s="182"/>
      <c r="M16" s="182"/>
      <c r="N16" s="182"/>
      <c r="O16" s="182"/>
      <c r="P16" s="182"/>
      <c r="S16" s="182"/>
      <c r="T16" s="182"/>
      <c r="U16" s="182"/>
      <c r="V16" s="182"/>
      <c r="W16" s="182"/>
      <c r="X16" s="182"/>
      <c r="Y16" s="181">
        <v>1981</v>
      </c>
      <c r="Z16" s="192">
        <v>1.313256</v>
      </c>
      <c r="AA16" s="180">
        <v>2.5226880000000005</v>
      </c>
      <c r="AB16" s="285">
        <f t="shared" si="6"/>
        <v>1.9209415376743</v>
      </c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</row>
    <row r="17" spans="1:88">
      <c r="A17" s="181">
        <v>1982</v>
      </c>
      <c r="B17" s="180">
        <f t="shared" si="0"/>
        <v>27.497499999999999</v>
      </c>
      <c r="C17" s="180">
        <f t="shared" si="1"/>
        <v>27.8</v>
      </c>
      <c r="D17" s="181">
        <v>1982</v>
      </c>
      <c r="E17" s="192">
        <v>1.8478320000000001</v>
      </c>
      <c r="F17" s="180">
        <v>1.9983600000000001</v>
      </c>
      <c r="G17" s="180">
        <v>1.86816</v>
      </c>
      <c r="H17" s="180">
        <f t="shared" si="2"/>
        <v>2.0327999999999902E-2</v>
      </c>
      <c r="I17" s="182">
        <f t="shared" si="3"/>
        <v>44.163184800000003</v>
      </c>
      <c r="J17" s="182">
        <f t="shared" si="4"/>
        <v>47.760804000000007</v>
      </c>
      <c r="K17" s="182">
        <f t="shared" si="5"/>
        <v>3.597619200000004</v>
      </c>
      <c r="L17" s="182"/>
      <c r="M17" s="182"/>
      <c r="N17" s="182"/>
      <c r="O17" s="182"/>
      <c r="P17" s="182"/>
      <c r="S17" s="182"/>
      <c r="T17" s="182"/>
      <c r="U17" s="182"/>
      <c r="V17" s="182"/>
      <c r="W17" s="182"/>
      <c r="X17" s="182"/>
      <c r="Y17" s="181">
        <v>1982</v>
      </c>
      <c r="Z17" s="192">
        <v>1.8478320000000001</v>
      </c>
      <c r="AA17" s="180">
        <v>1.9983600000000001</v>
      </c>
      <c r="AB17" s="285">
        <f t="shared" si="6"/>
        <v>1.0814619510864625</v>
      </c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</row>
    <row r="18" spans="1:88">
      <c r="A18" s="181">
        <v>1983</v>
      </c>
      <c r="B18" s="180">
        <f t="shared" si="0"/>
        <v>38.537500000000001</v>
      </c>
      <c r="C18" s="180">
        <f t="shared" si="1"/>
        <v>37.417499999999997</v>
      </c>
      <c r="D18" s="181">
        <v>1983</v>
      </c>
      <c r="E18" s="192">
        <v>2.5897200000000002</v>
      </c>
      <c r="F18" s="180">
        <v>3.1993920000000005</v>
      </c>
      <c r="G18" s="180">
        <v>2.514456</v>
      </c>
      <c r="H18" s="180">
        <f t="shared" si="2"/>
        <v>-7.526400000000022E-2</v>
      </c>
      <c r="I18" s="182">
        <f t="shared" si="3"/>
        <v>61.894308000000009</v>
      </c>
      <c r="J18" s="182">
        <f t="shared" si="4"/>
        <v>76.465468800000011</v>
      </c>
      <c r="K18" s="182">
        <f t="shared" si="5"/>
        <v>14.571160800000001</v>
      </c>
      <c r="L18" s="182"/>
      <c r="M18" s="182"/>
      <c r="N18" s="182"/>
      <c r="O18" s="182"/>
      <c r="P18" s="182"/>
      <c r="S18" s="182"/>
      <c r="T18" s="182"/>
      <c r="U18" s="182"/>
      <c r="V18" s="182"/>
      <c r="W18" s="182"/>
      <c r="X18" s="182"/>
      <c r="Y18" s="181">
        <v>1983</v>
      </c>
      <c r="Z18" s="192">
        <v>2.5897200000000002</v>
      </c>
      <c r="AA18" s="180">
        <v>3.1993920000000005</v>
      </c>
      <c r="AB18" s="285">
        <f t="shared" si="6"/>
        <v>1.2354200454103146</v>
      </c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</row>
    <row r="19" spans="1:88">
      <c r="A19" s="181">
        <v>1984</v>
      </c>
      <c r="B19" s="180">
        <f t="shared" si="0"/>
        <v>33.364999999999995</v>
      </c>
      <c r="C19" s="180">
        <f t="shared" si="1"/>
        <v>40.35</v>
      </c>
      <c r="D19" s="181">
        <v>1984</v>
      </c>
      <c r="E19" s="192">
        <v>2.2421280000000001</v>
      </c>
      <c r="F19" s="180">
        <v>2.8376880000000004</v>
      </c>
      <c r="G19" s="180">
        <v>2.7115200000000006</v>
      </c>
      <c r="H19" s="180">
        <f t="shared" si="2"/>
        <v>0.46939200000000048</v>
      </c>
      <c r="I19" s="182">
        <f t="shared" si="3"/>
        <v>53.586859200000006</v>
      </c>
      <c r="J19" s="182">
        <f t="shared" si="4"/>
        <v>67.82074320000001</v>
      </c>
      <c r="K19" s="182">
        <f t="shared" si="5"/>
        <v>14.233884000000003</v>
      </c>
      <c r="L19" s="182"/>
      <c r="M19" s="182"/>
      <c r="N19" s="182"/>
      <c r="O19" s="182"/>
      <c r="P19" s="182"/>
      <c r="S19" s="182"/>
      <c r="T19" s="182"/>
      <c r="U19" s="182"/>
      <c r="V19" s="182"/>
      <c r="W19" s="182"/>
      <c r="X19" s="182"/>
      <c r="Y19" s="181">
        <v>1984</v>
      </c>
      <c r="Z19" s="192">
        <v>2.2421280000000001</v>
      </c>
      <c r="AA19" s="180">
        <v>2.8376880000000004</v>
      </c>
      <c r="AB19" s="285">
        <f t="shared" si="6"/>
        <v>1.2656226584744494</v>
      </c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</row>
    <row r="20" spans="1:88">
      <c r="A20" s="181">
        <v>1985</v>
      </c>
      <c r="B20" s="180">
        <f t="shared" si="0"/>
        <v>20.4175</v>
      </c>
      <c r="C20" s="180">
        <f t="shared" si="1"/>
        <v>30.219999999999992</v>
      </c>
      <c r="D20" s="181">
        <v>1985</v>
      </c>
      <c r="E20" s="192">
        <v>1.3720559999999999</v>
      </c>
      <c r="F20" s="180">
        <v>2.2441440000000008</v>
      </c>
      <c r="G20" s="180">
        <v>2.0307839999999997</v>
      </c>
      <c r="H20" s="180">
        <f t="shared" si="2"/>
        <v>0.65872799999999976</v>
      </c>
      <c r="I20" s="182">
        <f t="shared" si="3"/>
        <v>32.792138400000006</v>
      </c>
      <c r="J20" s="182">
        <f t="shared" si="4"/>
        <v>53.635041600000022</v>
      </c>
      <c r="K20" s="182">
        <f t="shared" si="5"/>
        <v>20.842903200000016</v>
      </c>
      <c r="L20" s="182"/>
      <c r="M20" s="182"/>
      <c r="N20" s="182"/>
      <c r="O20" s="182"/>
      <c r="P20" s="182"/>
      <c r="S20" s="182"/>
      <c r="T20" s="182"/>
      <c r="U20" s="182"/>
      <c r="V20" s="182"/>
      <c r="W20" s="182"/>
      <c r="X20" s="182"/>
      <c r="Y20" s="181">
        <v>1985</v>
      </c>
      <c r="Z20" s="192">
        <v>1.3720559999999999</v>
      </c>
      <c r="AA20" s="180">
        <v>2.2441440000000008</v>
      </c>
      <c r="AB20" s="285">
        <f t="shared" si="6"/>
        <v>1.6356067099302076</v>
      </c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</row>
    <row r="21" spans="1:88">
      <c r="A21" s="181">
        <v>1986</v>
      </c>
      <c r="B21" s="180">
        <f t="shared" si="0"/>
        <v>40.3825</v>
      </c>
      <c r="C21" s="180">
        <f t="shared" si="1"/>
        <v>46.01</v>
      </c>
      <c r="D21" s="181">
        <v>1986</v>
      </c>
      <c r="E21" s="192">
        <v>2.7137040000000003</v>
      </c>
      <c r="F21" s="180">
        <v>3.0492000000000004</v>
      </c>
      <c r="G21" s="180">
        <v>3.0918720000000004</v>
      </c>
      <c r="H21" s="180">
        <f t="shared" si="2"/>
        <v>0.37816800000000006</v>
      </c>
      <c r="I21" s="182">
        <f t="shared" si="3"/>
        <v>64.857525600000002</v>
      </c>
      <c r="J21" s="182">
        <f t="shared" si="4"/>
        <v>72.875880000000009</v>
      </c>
      <c r="K21" s="182">
        <f t="shared" si="5"/>
        <v>8.0183544000000069</v>
      </c>
      <c r="L21" s="182"/>
      <c r="M21" s="182"/>
      <c r="N21" s="182"/>
      <c r="O21" s="182"/>
      <c r="P21" s="182"/>
      <c r="S21" s="182"/>
      <c r="T21" s="182"/>
      <c r="U21" s="182"/>
      <c r="V21" s="182"/>
      <c r="W21" s="182"/>
      <c r="X21" s="182"/>
      <c r="Y21" s="181">
        <v>1986</v>
      </c>
      <c r="Z21" s="192">
        <v>2.7137040000000003</v>
      </c>
      <c r="AA21" s="180">
        <v>3.0492000000000004</v>
      </c>
      <c r="AB21" s="285">
        <f t="shared" si="6"/>
        <v>1.1236302853959017</v>
      </c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</row>
    <row r="22" spans="1:88">
      <c r="A22" s="181">
        <v>1987</v>
      </c>
      <c r="B22" s="180">
        <f t="shared" si="0"/>
        <v>30.492499999999996</v>
      </c>
      <c r="C22" s="180">
        <f t="shared" si="1"/>
        <v>41.502499999999991</v>
      </c>
      <c r="D22" s="181">
        <v>1987</v>
      </c>
      <c r="E22" s="192">
        <v>2.049096</v>
      </c>
      <c r="F22" s="180">
        <v>2.8884240000000005</v>
      </c>
      <c r="G22" s="180">
        <v>2.7889679999999997</v>
      </c>
      <c r="H22" s="180">
        <f t="shared" si="2"/>
        <v>0.73987199999999964</v>
      </c>
      <c r="I22" s="182">
        <f t="shared" si="3"/>
        <v>48.973394400000004</v>
      </c>
      <c r="J22" s="182">
        <f t="shared" si="4"/>
        <v>69.03333360000002</v>
      </c>
      <c r="K22" s="182">
        <f t="shared" si="5"/>
        <v>20.059939200000017</v>
      </c>
      <c r="L22" s="182"/>
      <c r="M22" s="182"/>
      <c r="N22" s="182"/>
      <c r="O22" s="182"/>
      <c r="P22" s="182"/>
      <c r="S22" s="182"/>
      <c r="T22" s="182"/>
      <c r="U22" s="182"/>
      <c r="V22" s="182"/>
      <c r="W22" s="182"/>
      <c r="X22" s="182"/>
      <c r="Y22" s="181">
        <v>1987</v>
      </c>
      <c r="Z22" s="192">
        <v>2.049096</v>
      </c>
      <c r="AA22" s="180">
        <v>2.8884240000000005</v>
      </c>
      <c r="AB22" s="285">
        <f t="shared" si="6"/>
        <v>1.4096089202262854</v>
      </c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</row>
    <row r="23" spans="1:88">
      <c r="A23" s="181">
        <v>1988</v>
      </c>
      <c r="B23" s="180">
        <f t="shared" si="0"/>
        <v>27.072500000000002</v>
      </c>
      <c r="C23" s="180">
        <f t="shared" si="1"/>
        <v>63.159999999999989</v>
      </c>
      <c r="D23" s="181">
        <v>1988</v>
      </c>
      <c r="E23" s="192">
        <v>1.8192720000000004</v>
      </c>
      <c r="F23" s="180">
        <v>4.3725360000000002</v>
      </c>
      <c r="G23" s="180">
        <v>4.2443520000000001</v>
      </c>
      <c r="H23" s="180">
        <f t="shared" si="2"/>
        <v>2.4250799999999995</v>
      </c>
      <c r="I23" s="182">
        <f t="shared" si="3"/>
        <v>43.480600800000012</v>
      </c>
      <c r="J23" s="182">
        <f t="shared" si="4"/>
        <v>104.5036104</v>
      </c>
      <c r="K23" s="182">
        <f t="shared" si="5"/>
        <v>61.023009599999988</v>
      </c>
      <c r="L23" s="182"/>
      <c r="M23" s="182"/>
      <c r="N23" s="182"/>
      <c r="O23" s="182"/>
      <c r="P23" s="182"/>
      <c r="S23" s="182"/>
      <c r="T23" s="182"/>
      <c r="U23" s="182"/>
      <c r="V23" s="182"/>
      <c r="W23" s="182"/>
      <c r="X23" s="182"/>
      <c r="Y23" s="181">
        <v>1988</v>
      </c>
      <c r="Z23" s="192">
        <v>1.8192720000000004</v>
      </c>
      <c r="AA23" s="180">
        <v>4.3725360000000002</v>
      </c>
      <c r="AB23" s="285">
        <f t="shared" si="6"/>
        <v>2.4034536891679745</v>
      </c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</row>
    <row r="24" spans="1:88" ht="15.75" thickBot="1">
      <c r="A24" s="181">
        <v>1989</v>
      </c>
      <c r="B24" s="180">
        <f t="shared" si="0"/>
        <v>18.09</v>
      </c>
      <c r="C24" s="180">
        <f t="shared" si="1"/>
        <v>40.322499999999998</v>
      </c>
      <c r="D24" s="181">
        <v>1989</v>
      </c>
      <c r="E24" s="192">
        <v>1.2156480000000001</v>
      </c>
      <c r="F24" s="180">
        <v>2.8518000000000003</v>
      </c>
      <c r="G24" s="180">
        <v>2.7096719999999999</v>
      </c>
      <c r="H24" s="180">
        <f t="shared" si="2"/>
        <v>1.4940239999999998</v>
      </c>
      <c r="I24" s="182">
        <f t="shared" si="3"/>
        <v>29.053987200000005</v>
      </c>
      <c r="J24" s="182">
        <f t="shared" si="4"/>
        <v>68.158020000000008</v>
      </c>
      <c r="K24" s="182">
        <f t="shared" si="5"/>
        <v>39.104032799999999</v>
      </c>
      <c r="L24" s="182"/>
      <c r="M24" s="182"/>
      <c r="N24" s="182"/>
      <c r="O24" s="182"/>
      <c r="P24" s="182"/>
      <c r="S24" s="182"/>
      <c r="T24" s="282" t="s">
        <v>307</v>
      </c>
      <c r="U24" s="282" t="s">
        <v>308</v>
      </c>
      <c r="V24" s="282" t="s">
        <v>104</v>
      </c>
      <c r="W24" s="182"/>
      <c r="X24" s="182"/>
      <c r="Y24" s="181">
        <v>1989</v>
      </c>
      <c r="Z24" s="192">
        <v>1.2156480000000001</v>
      </c>
      <c r="AA24" s="180">
        <v>2.8518000000000003</v>
      </c>
      <c r="AB24" s="285">
        <f t="shared" si="6"/>
        <v>2.3459093421779991</v>
      </c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</row>
    <row r="25" spans="1:88">
      <c r="A25" s="181">
        <v>1990</v>
      </c>
      <c r="B25" s="180">
        <f t="shared" si="0"/>
        <v>26.4375</v>
      </c>
      <c r="C25" s="180">
        <f t="shared" si="1"/>
        <v>43.862499999999997</v>
      </c>
      <c r="D25" s="181">
        <v>1990</v>
      </c>
      <c r="E25" s="192">
        <v>1.7766000000000002</v>
      </c>
      <c r="F25" s="180">
        <v>3.2444160000000006</v>
      </c>
      <c r="G25" s="180">
        <v>2.9475600000000002</v>
      </c>
      <c r="H25" s="180">
        <f t="shared" si="2"/>
        <v>1.17096</v>
      </c>
      <c r="I25" s="182">
        <f t="shared" si="3"/>
        <v>42.460740000000008</v>
      </c>
      <c r="J25" s="182">
        <f t="shared" si="4"/>
        <v>77.541542400000012</v>
      </c>
      <c r="K25" s="182">
        <f t="shared" si="5"/>
        <v>35.080802400000003</v>
      </c>
      <c r="L25" s="182"/>
      <c r="M25" s="182"/>
      <c r="N25" s="182"/>
      <c r="O25" s="182"/>
      <c r="P25" s="182"/>
      <c r="S25" s="263">
        <v>1999</v>
      </c>
      <c r="T25" s="264">
        <v>7</v>
      </c>
      <c r="U25" s="264">
        <v>4</v>
      </c>
      <c r="V25" s="279">
        <v>0.86569499999999999</v>
      </c>
      <c r="W25" s="279">
        <v>1.1857660000000001E-2</v>
      </c>
      <c r="X25" s="182"/>
      <c r="Y25" s="181">
        <v>1990</v>
      </c>
      <c r="Z25" s="192">
        <v>1.7766000000000002</v>
      </c>
      <c r="AA25" s="180">
        <v>3.2444160000000006</v>
      </c>
      <c r="AB25" s="285">
        <f t="shared" si="6"/>
        <v>1.8261938534278961</v>
      </c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</row>
    <row r="26" spans="1:88">
      <c r="A26" s="181">
        <v>1991</v>
      </c>
      <c r="B26" s="180">
        <f t="shared" si="0"/>
        <v>22.655000000000005</v>
      </c>
      <c r="C26" s="180">
        <f t="shared" si="1"/>
        <v>29.49</v>
      </c>
      <c r="D26" s="181">
        <v>1991</v>
      </c>
      <c r="E26" s="192">
        <v>1.5224160000000004</v>
      </c>
      <c r="F26" s="180">
        <v>1.8701760000000001</v>
      </c>
      <c r="G26" s="180">
        <v>1.9817280000000002</v>
      </c>
      <c r="H26" s="180">
        <f t="shared" si="2"/>
        <v>0.45931199999999972</v>
      </c>
      <c r="I26" s="182">
        <f t="shared" si="3"/>
        <v>36.385742400000012</v>
      </c>
      <c r="J26" s="182">
        <f t="shared" si="4"/>
        <v>44.697206400000006</v>
      </c>
      <c r="K26" s="182">
        <f t="shared" si="5"/>
        <v>8.3114639999999937</v>
      </c>
      <c r="L26" s="182"/>
      <c r="M26" s="182"/>
      <c r="N26" s="182"/>
      <c r="O26" s="182"/>
      <c r="P26" s="182"/>
      <c r="S26" s="265">
        <v>2000</v>
      </c>
      <c r="T26" s="278">
        <v>7</v>
      </c>
      <c r="U26" s="278">
        <v>4</v>
      </c>
      <c r="V26" s="278">
        <v>0.88563499999999995</v>
      </c>
      <c r="W26" s="278">
        <v>6.0581799999999998E-3</v>
      </c>
      <c r="X26" s="278"/>
      <c r="Y26" s="278">
        <v>1991</v>
      </c>
      <c r="Z26" s="278">
        <v>1.5224160000000004</v>
      </c>
      <c r="AA26" s="180">
        <v>1.8701760000000001</v>
      </c>
      <c r="AB26" s="285">
        <f t="shared" si="6"/>
        <v>1.228426395939086</v>
      </c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</row>
    <row r="27" spans="1:88">
      <c r="A27" s="181">
        <v>1992</v>
      </c>
      <c r="B27" s="180">
        <f t="shared" si="0"/>
        <v>17.889900000000001</v>
      </c>
      <c r="C27" s="180">
        <f t="shared" si="1"/>
        <v>38.747199999999999</v>
      </c>
      <c r="D27" s="181">
        <v>1992</v>
      </c>
      <c r="E27" s="192">
        <v>1.2022012800000001</v>
      </c>
      <c r="F27" s="180">
        <v>2.8007918400000005</v>
      </c>
      <c r="G27" s="180">
        <v>2.6038118400000001</v>
      </c>
      <c r="H27" s="180">
        <f t="shared" si="2"/>
        <v>1.4016105599999999</v>
      </c>
      <c r="I27" s="182">
        <f t="shared" si="3"/>
        <v>28.732610592000007</v>
      </c>
      <c r="J27" s="182">
        <f t="shared" si="4"/>
        <v>66.93892497600001</v>
      </c>
      <c r="K27" s="182">
        <f t="shared" si="5"/>
        <v>38.206314384000002</v>
      </c>
      <c r="L27" s="385" t="s">
        <v>703</v>
      </c>
      <c r="M27" s="386" t="s">
        <v>704</v>
      </c>
      <c r="N27" s="182"/>
      <c r="O27" s="182"/>
      <c r="P27" s="182"/>
      <c r="S27" s="265">
        <v>2001</v>
      </c>
      <c r="T27" s="278">
        <v>7</v>
      </c>
      <c r="U27" s="278">
        <v>4</v>
      </c>
      <c r="V27" s="278">
        <v>0.27429750000000003</v>
      </c>
      <c r="W27" s="278">
        <v>0.11616135</v>
      </c>
      <c r="X27" s="278"/>
      <c r="Y27" s="278">
        <v>1992</v>
      </c>
      <c r="Z27" s="278">
        <v>1.2022012800000001</v>
      </c>
      <c r="AA27" s="180">
        <v>2.8007918400000005</v>
      </c>
      <c r="AB27" s="285">
        <f t="shared" si="6"/>
        <v>2.3297195624346698</v>
      </c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</row>
    <row r="28" spans="1:88">
      <c r="A28" s="181">
        <v>1993</v>
      </c>
      <c r="B28" s="180">
        <f t="shared" si="0"/>
        <v>17.151800000000001</v>
      </c>
      <c r="C28" s="180">
        <f t="shared" si="1"/>
        <v>36.318199999999997</v>
      </c>
      <c r="D28" s="181">
        <v>1993</v>
      </c>
      <c r="E28" s="192">
        <v>1.1526009600000002</v>
      </c>
      <c r="F28" s="180">
        <v>2.9249959200000002</v>
      </c>
      <c r="G28" s="180">
        <v>2.4405830399999999</v>
      </c>
      <c r="H28" s="180">
        <f t="shared" si="2"/>
        <v>1.2879820799999997</v>
      </c>
      <c r="I28" s="182">
        <f t="shared" si="3"/>
        <v>27.547162944000007</v>
      </c>
      <c r="J28" s="182">
        <f t="shared" si="4"/>
        <v>69.907402488000017</v>
      </c>
      <c r="K28" s="182">
        <f t="shared" si="5"/>
        <v>42.360239544000009</v>
      </c>
      <c r="L28" s="182">
        <v>879.60200000000009</v>
      </c>
      <c r="M28" s="182">
        <v>14.192343604108309</v>
      </c>
      <c r="N28" s="182">
        <f>L28/M28</f>
        <v>61.977219868421059</v>
      </c>
      <c r="O28" s="182"/>
      <c r="P28" s="182"/>
      <c r="S28" s="265">
        <v>2002</v>
      </c>
      <c r="T28" s="278">
        <v>7</v>
      </c>
      <c r="U28" s="278">
        <v>4</v>
      </c>
      <c r="V28" s="278">
        <v>0.37275789999999998</v>
      </c>
      <c r="W28" s="278">
        <v>0.13488480999999999</v>
      </c>
      <c r="X28" s="278"/>
      <c r="Y28" s="278">
        <v>1993</v>
      </c>
      <c r="Z28" s="278">
        <v>1.1526009600000002</v>
      </c>
      <c r="AA28" s="180">
        <v>2.9249959200000002</v>
      </c>
      <c r="AB28" s="285">
        <f t="shared" si="6"/>
        <v>2.537735106519432</v>
      </c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</row>
    <row r="29" spans="1:88">
      <c r="A29" s="181">
        <v>1994</v>
      </c>
      <c r="B29" s="180">
        <f t="shared" si="0"/>
        <v>11.092700000000001</v>
      </c>
      <c r="C29" s="180">
        <f t="shared" si="1"/>
        <v>45.314500000000002</v>
      </c>
      <c r="D29" s="181">
        <v>1994</v>
      </c>
      <c r="E29" s="192">
        <v>0.74542944000000011</v>
      </c>
      <c r="F29" s="180">
        <v>2.4466780800000003</v>
      </c>
      <c r="G29" s="180">
        <v>3.0451344000000007</v>
      </c>
      <c r="H29" s="180">
        <f t="shared" si="2"/>
        <v>2.2997049600000006</v>
      </c>
      <c r="I29" s="182">
        <f t="shared" si="3"/>
        <v>17.815763616000005</v>
      </c>
      <c r="J29" s="182">
        <f t="shared" si="4"/>
        <v>58.475606112000008</v>
      </c>
      <c r="K29" s="182">
        <f t="shared" si="5"/>
        <v>40.659842496000003</v>
      </c>
      <c r="L29" s="182">
        <v>794.00400000000002</v>
      </c>
      <c r="M29" s="182">
        <v>13.60062893081761</v>
      </c>
      <c r="N29" s="182">
        <f t="shared" ref="N29:N50" si="7">L29/M29</f>
        <v>58.379947283236994</v>
      </c>
      <c r="O29" s="182"/>
      <c r="P29" s="182"/>
      <c r="S29" s="265">
        <v>2003</v>
      </c>
      <c r="T29" s="278">
        <v>7</v>
      </c>
      <c r="U29" s="278">
        <v>4</v>
      </c>
      <c r="V29" s="278">
        <v>0.81553967999999999</v>
      </c>
      <c r="W29" s="278">
        <v>1.3005340000000001E-2</v>
      </c>
      <c r="X29" s="278"/>
      <c r="Y29" s="278">
        <v>1994</v>
      </c>
      <c r="Z29" s="278">
        <v>0.74542944000000011</v>
      </c>
      <c r="AA29" s="180">
        <v>2.4466780800000003</v>
      </c>
      <c r="AB29" s="285">
        <f t="shared" si="6"/>
        <v>3.2822396711350708</v>
      </c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</row>
    <row r="30" spans="1:88">
      <c r="A30" s="181">
        <v>1995</v>
      </c>
      <c r="B30" s="180">
        <f t="shared" si="0"/>
        <v>29.386299999999999</v>
      </c>
      <c r="C30" s="180">
        <f t="shared" si="1"/>
        <v>45.956299999999992</v>
      </c>
      <c r="D30" s="181">
        <v>1995</v>
      </c>
      <c r="E30" s="192">
        <v>1.97475936</v>
      </c>
      <c r="F30" s="180">
        <v>2.9213710444799998</v>
      </c>
      <c r="G30" s="180">
        <v>3.08826336</v>
      </c>
      <c r="H30" s="180">
        <f t="shared" si="2"/>
        <v>1.113504</v>
      </c>
      <c r="I30" s="182">
        <f t="shared" si="3"/>
        <v>47.196748704000001</v>
      </c>
      <c r="J30" s="182">
        <f t="shared" si="4"/>
        <v>69.820767963072001</v>
      </c>
      <c r="K30" s="182">
        <f t="shared" si="5"/>
        <v>22.624019259072</v>
      </c>
      <c r="L30" s="182">
        <v>954.024</v>
      </c>
      <c r="M30" s="182">
        <v>14.43973634651601</v>
      </c>
      <c r="N30" s="182">
        <f t="shared" si="7"/>
        <v>66.069350374959228</v>
      </c>
      <c r="O30" s="182"/>
      <c r="P30" s="182"/>
      <c r="S30" s="265">
        <v>2004</v>
      </c>
      <c r="T30" s="278">
        <v>7</v>
      </c>
      <c r="U30" s="278">
        <v>4</v>
      </c>
      <c r="V30" s="278">
        <v>0.58304586999999997</v>
      </c>
      <c r="W30" s="278">
        <v>0.12571892000000001</v>
      </c>
      <c r="X30" s="278"/>
      <c r="Y30" s="278">
        <v>1995</v>
      </c>
      <c r="Z30" s="278">
        <v>1.97475936</v>
      </c>
      <c r="AA30" s="180">
        <v>2.9213710444799998</v>
      </c>
      <c r="AB30" s="285">
        <f t="shared" si="6"/>
        <v>1.4793554615586173</v>
      </c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</row>
    <row r="31" spans="1:88">
      <c r="A31" s="181">
        <v>1996</v>
      </c>
      <c r="B31" s="180">
        <f t="shared" si="0"/>
        <v>18.013700000000004</v>
      </c>
      <c r="C31" s="180">
        <f t="shared" si="1"/>
        <v>38.762900000000009</v>
      </c>
      <c r="D31" s="181">
        <v>1996</v>
      </c>
      <c r="E31" s="192">
        <v>1.2105206400000001</v>
      </c>
      <c r="F31" s="180">
        <v>2.3443340390400005</v>
      </c>
      <c r="G31" s="180">
        <v>2.6048668800000003</v>
      </c>
      <c r="H31" s="180">
        <f t="shared" si="2"/>
        <v>1.3943462400000002</v>
      </c>
      <c r="I31" s="182">
        <f t="shared" si="3"/>
        <v>28.931443296000005</v>
      </c>
      <c r="J31" s="182">
        <f t="shared" si="4"/>
        <v>56.029583533056012</v>
      </c>
      <c r="K31" s="182">
        <f t="shared" si="5"/>
        <v>27.098140237056008</v>
      </c>
      <c r="L31" s="182">
        <v>725.67800000000011</v>
      </c>
      <c r="M31" s="182">
        <v>14.211669770328987</v>
      </c>
      <c r="N31" s="182">
        <f t="shared" si="7"/>
        <v>51.062120899759783</v>
      </c>
      <c r="O31" s="182"/>
      <c r="P31" s="182"/>
      <c r="S31" s="265">
        <v>2005</v>
      </c>
      <c r="T31" s="278">
        <v>7</v>
      </c>
      <c r="U31" s="278">
        <v>4</v>
      </c>
      <c r="V31" s="278">
        <v>0.78973700000000002</v>
      </c>
      <c r="W31" s="278">
        <v>1.1680289999999999E-2</v>
      </c>
      <c r="X31" s="278"/>
      <c r="Y31" s="278">
        <v>1996</v>
      </c>
      <c r="Z31" s="278">
        <v>1.2105206400000001</v>
      </c>
      <c r="AA31" s="180">
        <v>2.3443340390400005</v>
      </c>
      <c r="AB31" s="285">
        <f t="shared" si="6"/>
        <v>1.9366328516629012</v>
      </c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</row>
    <row r="32" spans="1:88">
      <c r="A32" s="181">
        <v>1997</v>
      </c>
      <c r="B32" s="180">
        <f t="shared" si="0"/>
        <v>18.807700000000001</v>
      </c>
      <c r="C32" s="180">
        <f t="shared" si="1"/>
        <v>53.1676</v>
      </c>
      <c r="D32" s="181">
        <v>1997</v>
      </c>
      <c r="E32" s="192">
        <v>1.2638774400000001</v>
      </c>
      <c r="F32" s="180">
        <v>2.9653355356800009</v>
      </c>
      <c r="G32" s="180">
        <v>3.5728627200000007</v>
      </c>
      <c r="H32" s="180">
        <f t="shared" si="2"/>
        <v>2.3089852800000008</v>
      </c>
      <c r="I32" s="182">
        <f t="shared" si="3"/>
        <v>30.206670816000006</v>
      </c>
      <c r="J32" s="182">
        <f t="shared" si="4"/>
        <v>70.87151930275202</v>
      </c>
      <c r="K32" s="182">
        <f t="shared" si="5"/>
        <v>40.664848486752014</v>
      </c>
      <c r="L32" s="182">
        <v>1039.1139999999998</v>
      </c>
      <c r="M32" s="182">
        <v>14.375951293759515</v>
      </c>
      <c r="N32" s="182">
        <f t="shared" si="7"/>
        <v>72.281407940709343</v>
      </c>
      <c r="O32" s="182"/>
      <c r="P32" s="182"/>
      <c r="S32" s="265">
        <v>2006</v>
      </c>
      <c r="T32" s="278">
        <v>7</v>
      </c>
      <c r="U32" s="278">
        <v>4</v>
      </c>
      <c r="V32" s="278">
        <v>0.56270136999999998</v>
      </c>
      <c r="W32" s="278">
        <v>6.040247E-2</v>
      </c>
      <c r="X32" s="278"/>
      <c r="Y32" s="278">
        <v>1997</v>
      </c>
      <c r="Z32" s="278">
        <v>1.2638774400000001</v>
      </c>
      <c r="AA32" s="180">
        <v>2.9653355356800009</v>
      </c>
      <c r="AB32" s="285">
        <f t="shared" si="6"/>
        <v>2.3462207978647047</v>
      </c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</row>
    <row r="33" spans="1:88">
      <c r="A33" s="181">
        <v>1998</v>
      </c>
      <c r="B33" s="180">
        <f t="shared" si="0"/>
        <v>28.463799999999999</v>
      </c>
      <c r="C33" s="180">
        <f t="shared" si="1"/>
        <v>56.251800000000003</v>
      </c>
      <c r="D33" s="181">
        <v>1998</v>
      </c>
      <c r="E33" s="192">
        <v>1.9127673600000001</v>
      </c>
      <c r="F33" s="180">
        <v>3.5921980416000006</v>
      </c>
      <c r="G33" s="180">
        <v>3.7801209600000005</v>
      </c>
      <c r="H33" s="180">
        <f t="shared" si="2"/>
        <v>1.8673536000000004</v>
      </c>
      <c r="I33" s="182">
        <f t="shared" si="3"/>
        <v>45.715139904000004</v>
      </c>
      <c r="J33" s="182">
        <f t="shared" si="4"/>
        <v>85.853533194240015</v>
      </c>
      <c r="K33" s="182">
        <f t="shared" si="5"/>
        <v>40.13839329024001</v>
      </c>
      <c r="L33" s="182">
        <v>898.39799999999991</v>
      </c>
      <c r="M33" s="182">
        <v>15.995690981840564</v>
      </c>
      <c r="N33" s="182">
        <f t="shared" si="7"/>
        <v>56.165001000577256</v>
      </c>
      <c r="O33" s="182"/>
      <c r="P33" s="182"/>
      <c r="S33" s="265">
        <v>2007</v>
      </c>
      <c r="T33" s="278">
        <v>7</v>
      </c>
      <c r="U33" s="278">
        <v>4</v>
      </c>
      <c r="V33" s="278">
        <v>0.68272082999999995</v>
      </c>
      <c r="W33" s="278">
        <v>2.5277299999999999E-2</v>
      </c>
      <c r="X33" s="278"/>
      <c r="Y33" s="278">
        <v>1998</v>
      </c>
      <c r="Z33" s="278">
        <v>1.9127673600000001</v>
      </c>
      <c r="AA33" s="180">
        <v>3.5921980416000006</v>
      </c>
      <c r="AB33" s="285">
        <f t="shared" si="6"/>
        <v>1.8780109472382467</v>
      </c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</row>
    <row r="34" spans="1:88">
      <c r="A34" s="181">
        <v>1999</v>
      </c>
      <c r="B34" s="180">
        <f t="shared" si="0"/>
        <v>19.1844</v>
      </c>
      <c r="C34" s="180">
        <f t="shared" si="1"/>
        <v>54.027000000000001</v>
      </c>
      <c r="D34" s="181">
        <v>1999</v>
      </c>
      <c r="E34" s="192">
        <v>1.2891916800000001</v>
      </c>
      <c r="F34" s="180">
        <v>3.1906422441600002</v>
      </c>
      <c r="G34" s="180">
        <v>3.6306144000000002</v>
      </c>
      <c r="H34" s="180">
        <f t="shared" si="2"/>
        <v>2.3414227200000002</v>
      </c>
      <c r="I34" s="182">
        <f t="shared" si="3"/>
        <v>30.811681152000006</v>
      </c>
      <c r="J34" s="182">
        <f t="shared" si="4"/>
        <v>76.256349635424016</v>
      </c>
      <c r="K34" s="182">
        <f t="shared" si="5"/>
        <v>45.44466848342401</v>
      </c>
      <c r="L34" s="182">
        <v>1073.912</v>
      </c>
      <c r="M34" s="182">
        <v>15.995690981840564</v>
      </c>
      <c r="N34" s="182">
        <f t="shared" si="7"/>
        <v>67.137581065999626</v>
      </c>
      <c r="O34" s="182"/>
      <c r="P34" s="182"/>
      <c r="S34" s="265">
        <v>2008</v>
      </c>
      <c r="T34" s="278">
        <v>7</v>
      </c>
      <c r="U34" s="278">
        <v>4</v>
      </c>
      <c r="V34" s="278">
        <v>0.84463750000000004</v>
      </c>
      <c r="W34" s="278">
        <v>9.9617500000000001E-3</v>
      </c>
      <c r="X34" s="278"/>
      <c r="Y34" s="278">
        <v>1999</v>
      </c>
      <c r="Z34" s="278">
        <v>1.2891916800000001</v>
      </c>
      <c r="AA34" s="180">
        <v>3.1906422441600002</v>
      </c>
      <c r="AB34" s="285">
        <f t="shared" si="6"/>
        <v>2.4749168751694084</v>
      </c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</row>
    <row r="35" spans="1:88">
      <c r="A35" s="181">
        <v>2000</v>
      </c>
      <c r="B35" s="180">
        <f t="shared" si="0"/>
        <v>24.206600000000002</v>
      </c>
      <c r="C35" s="180">
        <f t="shared" si="1"/>
        <v>39.396900000000002</v>
      </c>
      <c r="D35" s="181">
        <v>2000</v>
      </c>
      <c r="E35" s="192">
        <v>1.6266835200000003</v>
      </c>
      <c r="F35" s="180">
        <v>3.2175555014400001</v>
      </c>
      <c r="G35" s="180">
        <v>2.6474716800000007</v>
      </c>
      <c r="H35" s="180">
        <f t="shared" si="2"/>
        <v>1.0207881600000004</v>
      </c>
      <c r="I35" s="182">
        <f t="shared" si="3"/>
        <v>38.877736128000009</v>
      </c>
      <c r="J35" s="182">
        <f t="shared" si="4"/>
        <v>76.899576484416002</v>
      </c>
      <c r="K35" s="182">
        <f t="shared" si="5"/>
        <v>38.021840356415993</v>
      </c>
      <c r="L35" s="182">
        <v>698.24600000000009</v>
      </c>
      <c r="M35" s="182">
        <v>14.875</v>
      </c>
      <c r="N35" s="182">
        <f t="shared" si="7"/>
        <v>46.940907563025213</v>
      </c>
      <c r="O35" s="182"/>
      <c r="P35" s="182"/>
      <c r="S35" s="265">
        <v>2009</v>
      </c>
      <c r="T35" s="278">
        <v>7</v>
      </c>
      <c r="U35" s="278">
        <v>4</v>
      </c>
      <c r="V35" s="278">
        <v>0.68691332999999999</v>
      </c>
      <c r="W35" s="278">
        <v>8.4225549999999996E-2</v>
      </c>
      <c r="X35" s="278"/>
      <c r="Y35" s="278">
        <v>2000</v>
      </c>
      <c r="Z35" s="278">
        <v>1.6266835200000003</v>
      </c>
      <c r="AA35" s="180">
        <v>3.2175555014400001</v>
      </c>
      <c r="AB35" s="285">
        <f t="shared" si="6"/>
        <v>1.9779849379921175</v>
      </c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</row>
    <row r="36" spans="1:88">
      <c r="A36" s="181">
        <v>2001</v>
      </c>
      <c r="B36" s="180">
        <f t="shared" si="0"/>
        <v>27.522200000000002</v>
      </c>
      <c r="C36" s="180">
        <f t="shared" si="1"/>
        <v>21.164400000000001</v>
      </c>
      <c r="D36" s="181">
        <v>2001</v>
      </c>
      <c r="E36" s="192">
        <v>1.8494918400000004</v>
      </c>
      <c r="F36" s="180">
        <v>1.7270534937600002</v>
      </c>
      <c r="G36" s="180">
        <v>1.4222476800000001</v>
      </c>
      <c r="H36" s="180">
        <f t="shared" si="2"/>
        <v>-0.42724416000000032</v>
      </c>
      <c r="I36" s="182">
        <f t="shared" si="3"/>
        <v>44.202854976000012</v>
      </c>
      <c r="J36" s="182">
        <f t="shared" si="4"/>
        <v>41.276578500864005</v>
      </c>
      <c r="K36" s="182">
        <f t="shared" si="5"/>
        <v>-2.9262764751360066</v>
      </c>
      <c r="L36" s="182">
        <v>564.89599999999996</v>
      </c>
      <c r="M36" s="182">
        <v>15.495919648462023</v>
      </c>
      <c r="N36" s="182">
        <f t="shared" si="7"/>
        <v>36.454499817703052</v>
      </c>
      <c r="O36" s="182"/>
      <c r="P36" s="182"/>
      <c r="S36" s="265">
        <v>2010</v>
      </c>
      <c r="T36" s="278">
        <v>7</v>
      </c>
      <c r="U36" s="278">
        <v>4</v>
      </c>
      <c r="V36" s="262">
        <v>0.74327500000000002</v>
      </c>
      <c r="W36" s="262">
        <v>1.41022E-2</v>
      </c>
      <c r="X36" s="182"/>
      <c r="Y36" s="181">
        <v>2001</v>
      </c>
      <c r="Z36" s="192">
        <v>1.8494918400000004</v>
      </c>
      <c r="AA36" s="180">
        <v>1.7270534937600002</v>
      </c>
      <c r="AB36" s="285">
        <f t="shared" si="6"/>
        <v>0.93379892595795377</v>
      </c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</row>
    <row r="37" spans="1:88">
      <c r="A37" s="181">
        <v>2002</v>
      </c>
      <c r="B37" s="180">
        <f t="shared" si="0"/>
        <v>36.398699999999998</v>
      </c>
      <c r="C37" s="180">
        <f t="shared" si="1"/>
        <v>43.915599999999998</v>
      </c>
      <c r="D37" s="181">
        <v>2002</v>
      </c>
      <c r="E37" s="192">
        <v>2.4459926400000005</v>
      </c>
      <c r="F37" s="180">
        <v>2.8593062332800003</v>
      </c>
      <c r="G37" s="180">
        <v>2.9511283199999996</v>
      </c>
      <c r="H37" s="180">
        <f t="shared" si="2"/>
        <v>0.50513567999999909</v>
      </c>
      <c r="I37" s="182">
        <f t="shared" si="3"/>
        <v>58.459224096000014</v>
      </c>
      <c r="J37" s="182">
        <f t="shared" si="4"/>
        <v>68.337418975392012</v>
      </c>
      <c r="K37" s="182">
        <f t="shared" si="5"/>
        <v>9.878194879391998</v>
      </c>
      <c r="L37" s="182">
        <v>739.64799999999991</v>
      </c>
      <c r="M37" s="182">
        <v>15.147836912542797</v>
      </c>
      <c r="N37" s="182">
        <f t="shared" si="7"/>
        <v>48.828621820423244</v>
      </c>
      <c r="O37" s="182"/>
      <c r="P37" s="182"/>
      <c r="S37" s="265">
        <v>2011</v>
      </c>
      <c r="T37" s="278">
        <v>7</v>
      </c>
      <c r="U37" s="278">
        <v>4</v>
      </c>
      <c r="V37" s="262">
        <v>0.79239000000000004</v>
      </c>
      <c r="W37" s="262">
        <v>3.4128329999999998E-2</v>
      </c>
      <c r="X37" s="182"/>
      <c r="Y37" s="181">
        <v>2002</v>
      </c>
      <c r="Z37" s="192">
        <v>2.4459926400000005</v>
      </c>
      <c r="AA37" s="180">
        <v>2.8593062332800003</v>
      </c>
      <c r="AB37" s="285">
        <f t="shared" si="6"/>
        <v>1.1689758123229674</v>
      </c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</row>
    <row r="38" spans="1:88">
      <c r="A38" s="181">
        <v>2003</v>
      </c>
      <c r="B38" s="180">
        <f t="shared" si="0"/>
        <v>39.634</v>
      </c>
      <c r="C38" s="180">
        <f t="shared" si="1"/>
        <v>88.329099999999997</v>
      </c>
      <c r="D38" s="181">
        <v>2003</v>
      </c>
      <c r="E38" s="192">
        <v>2.6634048000000003</v>
      </c>
      <c r="F38" s="180">
        <v>5.99614024128</v>
      </c>
      <c r="G38" s="180">
        <v>5.9357155200000005</v>
      </c>
      <c r="H38" s="180">
        <f t="shared" si="2"/>
        <v>3.2723107200000001</v>
      </c>
      <c r="I38" s="182">
        <f>E38*1000*0.0239</f>
        <v>63.655374720000012</v>
      </c>
      <c r="J38" s="182">
        <f t="shared" si="4"/>
        <v>143.30775176659199</v>
      </c>
      <c r="K38" s="182">
        <f t="shared" si="5"/>
        <v>79.65237704659198</v>
      </c>
      <c r="L38" s="182">
        <v>501.14200000000005</v>
      </c>
      <c r="M38" s="182">
        <v>14.948932219127206</v>
      </c>
      <c r="N38" s="182">
        <f t="shared" si="7"/>
        <v>33.523598385093166</v>
      </c>
      <c r="O38" s="182"/>
      <c r="P38" s="182"/>
      <c r="S38" s="265">
        <v>2012</v>
      </c>
      <c r="T38" s="278">
        <v>7</v>
      </c>
      <c r="U38" s="278">
        <v>4</v>
      </c>
      <c r="V38" s="262">
        <v>0.64018125000000003</v>
      </c>
      <c r="W38" s="262">
        <v>7.5033639999999999E-2</v>
      </c>
      <c r="X38" s="182"/>
      <c r="Y38" s="181">
        <v>2003</v>
      </c>
      <c r="Z38" s="192">
        <v>2.6634048000000003</v>
      </c>
      <c r="AA38" s="180">
        <v>5.99614024128</v>
      </c>
      <c r="AB38" s="285">
        <f t="shared" si="6"/>
        <v>2.2513063884543572</v>
      </c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</row>
    <row r="39" spans="1:88">
      <c r="A39" s="181">
        <v>2004</v>
      </c>
      <c r="B39" s="180">
        <f t="shared" si="0"/>
        <v>20.040600000000001</v>
      </c>
      <c r="C39" s="180">
        <f t="shared" si="1"/>
        <v>60.795099999999998</v>
      </c>
      <c r="D39" s="181">
        <v>2004</v>
      </c>
      <c r="E39" s="192">
        <v>1.3467283200000004</v>
      </c>
      <c r="F39" s="180">
        <v>3.7632000000000003</v>
      </c>
      <c r="G39" s="180">
        <v>4.0854307199999997</v>
      </c>
      <c r="H39" s="180">
        <f t="shared" si="2"/>
        <v>2.7387023999999993</v>
      </c>
      <c r="I39" s="182">
        <f t="shared" si="3"/>
        <v>32.18680684800001</v>
      </c>
      <c r="J39" s="182">
        <f t="shared" si="4"/>
        <v>89.940480000000008</v>
      </c>
      <c r="K39" s="182">
        <f t="shared" si="5"/>
        <v>57.753673151999998</v>
      </c>
      <c r="L39" s="182">
        <v>868.17200000000003</v>
      </c>
      <c r="M39" s="182">
        <v>15.897536687631025</v>
      </c>
      <c r="N39" s="182">
        <f t="shared" si="7"/>
        <v>54.610473122888003</v>
      </c>
      <c r="O39" s="182"/>
      <c r="P39" s="182"/>
      <c r="S39" s="265">
        <v>2013</v>
      </c>
      <c r="T39" s="278">
        <v>7</v>
      </c>
      <c r="U39" s="278">
        <v>4</v>
      </c>
      <c r="V39" s="262">
        <v>0.30241750000000001</v>
      </c>
      <c r="W39" s="262">
        <v>5.7431469999999998E-2</v>
      </c>
      <c r="X39" s="182"/>
      <c r="Y39" s="181">
        <v>2004</v>
      </c>
      <c r="Z39" s="192">
        <v>1.3467283200000004</v>
      </c>
      <c r="AA39" s="180">
        <v>3.7632000000000003</v>
      </c>
      <c r="AB39" s="285">
        <f t="shared" si="6"/>
        <v>2.7943275151442566</v>
      </c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</row>
    <row r="40" spans="1:88">
      <c r="A40" s="181">
        <v>2005</v>
      </c>
      <c r="B40" s="180">
        <f t="shared" si="0"/>
        <v>23.916799999999999</v>
      </c>
      <c r="C40" s="180">
        <f t="shared" si="1"/>
        <v>42.779499999999999</v>
      </c>
      <c r="D40" s="181">
        <v>2005</v>
      </c>
      <c r="E40" s="192">
        <v>1.6072089599999999</v>
      </c>
      <c r="F40" s="180">
        <v>2.6070887068800004</v>
      </c>
      <c r="G40" s="180">
        <v>2.8747824</v>
      </c>
      <c r="H40" s="180">
        <f t="shared" si="2"/>
        <v>1.2675734400000001</v>
      </c>
      <c r="I40" s="182">
        <f t="shared" si="3"/>
        <v>38.412294144000001</v>
      </c>
      <c r="J40" s="182">
        <f t="shared" si="4"/>
        <v>62.309420094432006</v>
      </c>
      <c r="K40" s="182">
        <f t="shared" si="5"/>
        <v>23.897125950432006</v>
      </c>
      <c r="L40" s="182">
        <v>691.89599999999996</v>
      </c>
      <c r="M40" s="182">
        <v>15.897536687631025</v>
      </c>
      <c r="N40" s="182">
        <f t="shared" si="7"/>
        <v>43.522214390505241</v>
      </c>
      <c r="O40" s="182"/>
      <c r="P40" s="182"/>
      <c r="S40" s="265">
        <v>2014</v>
      </c>
      <c r="T40" s="278">
        <v>7</v>
      </c>
      <c r="U40" s="278">
        <v>4</v>
      </c>
      <c r="V40" s="262">
        <v>0.23548875</v>
      </c>
      <c r="W40" s="262">
        <v>1.662545E-2</v>
      </c>
      <c r="X40" s="182"/>
      <c r="Y40" s="181">
        <v>2005</v>
      </c>
      <c r="Z40" s="192">
        <v>1.6072089599999999</v>
      </c>
      <c r="AA40" s="180">
        <v>2.6070887068800004</v>
      </c>
      <c r="AB40" s="285">
        <f t="shared" si="6"/>
        <v>1.6221218097738832</v>
      </c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</row>
    <row r="41" spans="1:88">
      <c r="A41" s="181">
        <v>2006</v>
      </c>
      <c r="B41" s="180">
        <f t="shared" si="0"/>
        <v>34.463500000000003</v>
      </c>
      <c r="C41" s="180">
        <f t="shared" si="1"/>
        <v>40.714799999999997</v>
      </c>
      <c r="D41" s="181">
        <v>2006</v>
      </c>
      <c r="E41" s="192">
        <v>2.3159472000000005</v>
      </c>
      <c r="F41" s="180">
        <v>2.7081600000000003</v>
      </c>
      <c r="G41" s="180">
        <v>2.7360345600000002</v>
      </c>
      <c r="H41" s="180">
        <f t="shared" si="2"/>
        <v>0.42008735999999969</v>
      </c>
      <c r="I41" s="182">
        <f t="shared" si="3"/>
        <v>55.351138080000013</v>
      </c>
      <c r="J41" s="182">
        <f t="shared" si="4"/>
        <v>64.725024000000005</v>
      </c>
      <c r="K41" s="182">
        <f t="shared" si="5"/>
        <v>9.3738859199999922</v>
      </c>
      <c r="L41" s="182">
        <v>457.70800000000003</v>
      </c>
      <c r="M41" s="182">
        <v>16</v>
      </c>
      <c r="N41" s="182">
        <f t="shared" si="7"/>
        <v>28.606750000000002</v>
      </c>
      <c r="O41" s="182"/>
      <c r="P41" s="182"/>
      <c r="S41" s="265">
        <v>2015</v>
      </c>
      <c r="T41" s="278">
        <v>7</v>
      </c>
      <c r="U41" s="278">
        <v>4</v>
      </c>
      <c r="V41" s="262">
        <v>0.45531375000000002</v>
      </c>
      <c r="W41" s="262">
        <v>9.6221559999999998E-2</v>
      </c>
      <c r="X41" s="182"/>
      <c r="Y41" s="181">
        <v>2006</v>
      </c>
      <c r="Z41" s="192">
        <v>2.3159472000000005</v>
      </c>
      <c r="AA41" s="180">
        <v>2.7081600000000003</v>
      </c>
      <c r="AB41" s="285">
        <f t="shared" si="6"/>
        <v>1.1693530836972448</v>
      </c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</row>
    <row r="42" spans="1:88">
      <c r="A42" s="181">
        <v>2007</v>
      </c>
      <c r="B42" s="180">
        <f t="shared" si="0"/>
        <v>38.729999999999997</v>
      </c>
      <c r="C42" s="180">
        <f t="shared" si="1"/>
        <v>50.310000000000009</v>
      </c>
      <c r="D42" s="181">
        <v>2007</v>
      </c>
      <c r="E42" s="192">
        <v>2.6026560000000001</v>
      </c>
      <c r="F42" s="180">
        <v>2.8425600000000002</v>
      </c>
      <c r="G42" s="180">
        <v>3.3808320000000007</v>
      </c>
      <c r="H42" s="180">
        <f t="shared" si="2"/>
        <v>0.77817600000000064</v>
      </c>
      <c r="I42" s="182">
        <f t="shared" si="3"/>
        <v>62.203478400000002</v>
      </c>
      <c r="J42" s="182">
        <f t="shared" si="4"/>
        <v>67.937184000000016</v>
      </c>
      <c r="K42" s="182">
        <f t="shared" si="5"/>
        <v>5.7337056000000146</v>
      </c>
      <c r="L42" s="182">
        <v>951.73800000000006</v>
      </c>
      <c r="M42" s="182">
        <v>14.611111111111111</v>
      </c>
      <c r="N42" s="182">
        <f t="shared" si="7"/>
        <v>65.137961977186322</v>
      </c>
      <c r="O42" s="182"/>
      <c r="P42" s="182"/>
      <c r="S42" s="182"/>
      <c r="T42" s="182"/>
      <c r="U42" s="182"/>
      <c r="V42" s="182"/>
      <c r="W42" s="182"/>
      <c r="X42" s="182"/>
      <c r="Y42" s="181">
        <v>2007</v>
      </c>
      <c r="Z42" s="192">
        <v>2.6026560000000001</v>
      </c>
      <c r="AA42" s="180">
        <v>2.8425600000000002</v>
      </c>
      <c r="AB42" s="285">
        <f t="shared" si="6"/>
        <v>1.0921766072811774</v>
      </c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</row>
    <row r="43" spans="1:88">
      <c r="A43" s="181">
        <v>2008</v>
      </c>
      <c r="B43" s="180">
        <f t="shared" si="0"/>
        <v>42.282600000000002</v>
      </c>
      <c r="C43" s="180">
        <f t="shared" si="1"/>
        <v>88.324699999999993</v>
      </c>
      <c r="D43" s="181">
        <v>2008</v>
      </c>
      <c r="E43" s="192">
        <v>2.8413907200000001</v>
      </c>
      <c r="F43" s="180">
        <v>5.8336320000000006</v>
      </c>
      <c r="G43" s="180">
        <v>5.9354198400000007</v>
      </c>
      <c r="H43" s="180">
        <f t="shared" si="2"/>
        <v>3.0940291200000005</v>
      </c>
      <c r="I43" s="182">
        <f>E43*1000*0.0239</f>
        <v>67.909238208000005</v>
      </c>
      <c r="J43" s="182">
        <f t="shared" si="4"/>
        <v>139.42380480000003</v>
      </c>
      <c r="K43" s="182">
        <f t="shared" si="5"/>
        <v>71.514566592000023</v>
      </c>
      <c r="L43" s="182">
        <v>972.81999999999994</v>
      </c>
      <c r="M43" s="182">
        <v>14.305555555555555</v>
      </c>
      <c r="N43" s="182">
        <f t="shared" si="7"/>
        <v>68.002951456310683</v>
      </c>
      <c r="O43" s="182"/>
      <c r="P43" s="182"/>
      <c r="S43" s="182"/>
      <c r="T43" s="182"/>
      <c r="U43" s="182"/>
      <c r="V43" s="182"/>
      <c r="W43" s="182"/>
      <c r="X43" s="182"/>
      <c r="Y43" s="181">
        <v>2008</v>
      </c>
      <c r="Z43" s="192">
        <v>2.8413907200000001</v>
      </c>
      <c r="AA43" s="180">
        <v>5.8336320000000006</v>
      </c>
      <c r="AB43" s="285">
        <f t="shared" si="6"/>
        <v>2.0530903965224465</v>
      </c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</row>
    <row r="44" spans="1:88">
      <c r="A44" s="181">
        <v>2009</v>
      </c>
      <c r="B44" s="180">
        <f t="shared" si="0"/>
        <v>23.14</v>
      </c>
      <c r="C44" s="180">
        <f t="shared" si="1"/>
        <v>73.034999999999997</v>
      </c>
      <c r="D44" s="181">
        <v>2009</v>
      </c>
      <c r="E44" s="192">
        <v>1.5550080000000002</v>
      </c>
      <c r="F44" s="180">
        <v>3.8487120000000008</v>
      </c>
      <c r="G44" s="180">
        <v>4.9079519999999999</v>
      </c>
      <c r="H44" s="180">
        <f t="shared" si="2"/>
        <v>3.3529439999999999</v>
      </c>
      <c r="I44" s="182">
        <f t="shared" si="3"/>
        <v>37.164691200000007</v>
      </c>
      <c r="J44" s="182">
        <f t="shared" si="4"/>
        <v>91.984216800000027</v>
      </c>
      <c r="K44" s="182">
        <f t="shared" si="5"/>
        <v>54.81952560000002</v>
      </c>
      <c r="L44" s="182">
        <v>632.20600000000002</v>
      </c>
      <c r="M44" s="182">
        <v>14.261111111111113</v>
      </c>
      <c r="N44" s="182">
        <f t="shared" si="7"/>
        <v>44.330767432800933</v>
      </c>
      <c r="O44" s="182"/>
      <c r="P44" s="182"/>
      <c r="S44" s="182"/>
      <c r="T44" s="182"/>
      <c r="U44" s="182"/>
      <c r="V44" s="182"/>
      <c r="W44" s="182"/>
      <c r="X44" s="182"/>
      <c r="Y44" s="181">
        <v>2009</v>
      </c>
      <c r="Z44" s="192">
        <v>1.5550080000000002</v>
      </c>
      <c r="AA44" s="180">
        <v>3.8487120000000008</v>
      </c>
      <c r="AB44" s="285">
        <f t="shared" si="6"/>
        <v>2.475043215211755</v>
      </c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</row>
    <row r="45" spans="1:88">
      <c r="A45" s="181">
        <v>2010</v>
      </c>
      <c r="B45" s="180">
        <f t="shared" si="0"/>
        <v>13.0205</v>
      </c>
      <c r="C45" s="180">
        <f t="shared" si="1"/>
        <v>31.327000000000002</v>
      </c>
      <c r="D45" s="181">
        <v>2010</v>
      </c>
      <c r="E45" s="192">
        <v>0.87497760000000002</v>
      </c>
      <c r="F45" s="180">
        <v>1.9172160000000003</v>
      </c>
      <c r="G45" s="180">
        <v>2.1051744000000001</v>
      </c>
      <c r="H45" s="180">
        <f t="shared" si="2"/>
        <v>1.2301968000000001</v>
      </c>
      <c r="I45" s="182">
        <f t="shared" si="3"/>
        <v>20.911964640000001</v>
      </c>
      <c r="J45" s="182">
        <f t="shared" si="4"/>
        <v>45.821462400000009</v>
      </c>
      <c r="K45" s="182">
        <f t="shared" si="5"/>
        <v>24.909497760000008</v>
      </c>
      <c r="L45" s="182">
        <v>826.26199999999994</v>
      </c>
      <c r="M45" s="182">
        <v>14.605555555555554</v>
      </c>
      <c r="N45" s="182">
        <f t="shared" si="7"/>
        <v>56.571761125903386</v>
      </c>
      <c r="O45" s="182"/>
      <c r="P45" s="182"/>
      <c r="S45" s="182"/>
      <c r="T45" s="182"/>
      <c r="U45" s="182"/>
      <c r="V45" s="182"/>
      <c r="W45" s="182"/>
      <c r="X45" s="182"/>
      <c r="Y45" s="181">
        <v>2010</v>
      </c>
      <c r="Z45" s="192">
        <v>0.87497760000000002</v>
      </c>
      <c r="AA45" s="180">
        <v>1.9172160000000003</v>
      </c>
      <c r="AB45" s="285">
        <f t="shared" si="6"/>
        <v>2.1911600936983988</v>
      </c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</row>
    <row r="46" spans="1:88">
      <c r="A46" s="181">
        <v>2011</v>
      </c>
      <c r="B46" s="180">
        <f t="shared" si="0"/>
        <v>27.515000000000001</v>
      </c>
      <c r="C46" s="180">
        <f t="shared" si="1"/>
        <v>44.692500000000003</v>
      </c>
      <c r="D46" s="181">
        <v>2011</v>
      </c>
      <c r="E46" s="192">
        <v>1.8490080000000002</v>
      </c>
      <c r="F46" s="180">
        <v>2.7175679999999995</v>
      </c>
      <c r="G46" s="180">
        <v>3.0033360000000009</v>
      </c>
      <c r="H46" s="180">
        <f t="shared" si="2"/>
        <v>1.1543280000000007</v>
      </c>
      <c r="I46" s="182">
        <f t="shared" si="3"/>
        <v>44.191291200000009</v>
      </c>
      <c r="J46" s="182">
        <f t="shared" si="4"/>
        <v>64.949875199999994</v>
      </c>
      <c r="K46" s="182">
        <f t="shared" si="5"/>
        <v>20.758583999999985</v>
      </c>
      <c r="L46" s="182">
        <v>593.85199999999998</v>
      </c>
      <c r="M46" s="182">
        <v>15.416666666666666</v>
      </c>
      <c r="N46" s="182">
        <f t="shared" si="7"/>
        <v>38.520129729729732</v>
      </c>
      <c r="O46" s="182"/>
      <c r="P46" s="182"/>
      <c r="S46" s="182"/>
      <c r="T46" s="182"/>
      <c r="U46" s="182"/>
      <c r="V46" s="182"/>
      <c r="W46" s="182"/>
      <c r="X46" s="182"/>
      <c r="Y46" s="181">
        <v>2011</v>
      </c>
      <c r="Z46" s="192">
        <v>1.8490080000000002</v>
      </c>
      <c r="AA46" s="180">
        <v>2.7175679999999995</v>
      </c>
      <c r="AB46" s="285">
        <f t="shared" si="6"/>
        <v>1.4697437761221148</v>
      </c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</row>
    <row r="47" spans="1:88">
      <c r="A47" s="181">
        <v>2012</v>
      </c>
      <c r="B47" s="180">
        <f t="shared" si="0"/>
        <v>27.074999999999999</v>
      </c>
      <c r="C47" s="180">
        <f t="shared" si="1"/>
        <v>61.225000000000001</v>
      </c>
      <c r="D47" s="181">
        <v>2012</v>
      </c>
      <c r="E47" s="192">
        <v>1.8194400000000004</v>
      </c>
      <c r="F47" s="180">
        <v>4.0756800000000002</v>
      </c>
      <c r="G47" s="180">
        <v>4.1143200000000002</v>
      </c>
      <c r="H47" s="180">
        <f t="shared" si="2"/>
        <v>2.29488</v>
      </c>
      <c r="I47" s="182">
        <f t="shared" si="3"/>
        <v>43.48461600000001</v>
      </c>
      <c r="J47" s="182">
        <f t="shared" si="4"/>
        <v>97.408752000000007</v>
      </c>
      <c r="K47" s="182">
        <f t="shared" si="5"/>
        <v>53.924135999999997</v>
      </c>
      <c r="L47" s="182">
        <v>550.41800000000001</v>
      </c>
      <c r="M47" s="182">
        <v>16.882716049382715</v>
      </c>
      <c r="N47" s="182">
        <f t="shared" si="7"/>
        <v>32.602455575868376</v>
      </c>
      <c r="O47" s="182"/>
      <c r="P47" s="182"/>
      <c r="S47" s="182"/>
      <c r="T47" s="182"/>
      <c r="U47" s="182"/>
      <c r="V47" s="182"/>
      <c r="W47" s="182"/>
      <c r="X47" s="182"/>
      <c r="Y47" s="181">
        <v>2012</v>
      </c>
      <c r="Z47" s="192">
        <v>1.8194400000000004</v>
      </c>
      <c r="AA47" s="180">
        <v>4.0756800000000002</v>
      </c>
      <c r="AB47" s="285">
        <f t="shared" si="6"/>
        <v>2.2400738688827326</v>
      </c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</row>
    <row r="48" spans="1:88">
      <c r="A48" s="181">
        <v>2013</v>
      </c>
      <c r="B48" s="180">
        <f t="shared" si="0"/>
        <v>23.010200000000001</v>
      </c>
      <c r="C48" s="180">
        <f t="shared" si="1"/>
        <v>39.885399999999997</v>
      </c>
      <c r="D48" s="181">
        <v>2013</v>
      </c>
      <c r="E48" s="192">
        <v>1.5462854400000003</v>
      </c>
      <c r="F48" s="180">
        <v>2.5603200000000004</v>
      </c>
      <c r="G48" s="180">
        <v>2.6802988799999996</v>
      </c>
      <c r="H48" s="180">
        <f t="shared" si="2"/>
        <v>1.1340134399999993</v>
      </c>
      <c r="I48" s="182">
        <f t="shared" si="3"/>
        <v>36.956222016000012</v>
      </c>
      <c r="J48" s="182">
        <f t="shared" si="4"/>
        <v>61.191648000000008</v>
      </c>
      <c r="K48" s="182">
        <f t="shared" si="5"/>
        <v>24.235425983999995</v>
      </c>
      <c r="L48" s="182">
        <v>849.88400000000001</v>
      </c>
      <c r="M48" s="182">
        <v>14.106481481481476</v>
      </c>
      <c r="N48" s="182">
        <f t="shared" si="7"/>
        <v>60.247766327535309</v>
      </c>
      <c r="O48" s="182"/>
      <c r="P48" s="182"/>
      <c r="S48" s="182"/>
      <c r="T48" s="182"/>
      <c r="U48" s="182"/>
      <c r="V48" s="182"/>
      <c r="W48" s="182"/>
      <c r="X48" s="182"/>
      <c r="Y48" s="181">
        <v>2013</v>
      </c>
      <c r="Z48" s="192">
        <v>1.5462854400000003</v>
      </c>
      <c r="AA48" s="180">
        <v>2.5603200000000004</v>
      </c>
      <c r="AB48" s="285">
        <f t="shared" si="6"/>
        <v>1.6557874333991012</v>
      </c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</row>
    <row r="49" spans="1:88">
      <c r="A49" s="181">
        <v>2014</v>
      </c>
      <c r="B49" s="180">
        <f t="shared" si="0"/>
        <v>29.798100000000009</v>
      </c>
      <c r="C49" s="180">
        <f t="shared" si="1"/>
        <v>28.236899999999999</v>
      </c>
      <c r="D49" s="181">
        <v>2014</v>
      </c>
      <c r="E49" s="192">
        <v>2.0024323200000005</v>
      </c>
      <c r="F49" s="180">
        <v>1.8332160000000004</v>
      </c>
      <c r="G49" s="180">
        <v>1.89751968</v>
      </c>
      <c r="H49" s="180">
        <f t="shared" si="2"/>
        <v>-0.10491264000000045</v>
      </c>
      <c r="I49" s="182">
        <f t="shared" si="3"/>
        <v>47.858132448000013</v>
      </c>
      <c r="J49" s="182">
        <f t="shared" si="4"/>
        <v>43.813862400000012</v>
      </c>
      <c r="K49" s="182">
        <f t="shared" si="5"/>
        <v>-4.0442700480000013</v>
      </c>
      <c r="L49" s="182">
        <v>541.52800000000002</v>
      </c>
      <c r="M49" s="182">
        <v>14.53240740740741</v>
      </c>
      <c r="N49" s="182">
        <f t="shared" si="7"/>
        <v>37.263474992035675</v>
      </c>
      <c r="O49" s="182"/>
      <c r="P49" s="182"/>
      <c r="S49" s="182"/>
      <c r="T49" s="182"/>
      <c r="U49" s="182"/>
      <c r="V49" s="182"/>
      <c r="W49" s="182"/>
      <c r="X49" s="182"/>
      <c r="Y49" s="181">
        <v>2014</v>
      </c>
      <c r="Z49" s="192">
        <v>2.0024323200000005</v>
      </c>
      <c r="AA49" s="180">
        <v>1.8332160000000004</v>
      </c>
      <c r="AB49" s="285">
        <f t="shared" si="6"/>
        <v>0.91549461207258176</v>
      </c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</row>
    <row r="50" spans="1:88">
      <c r="A50" s="181">
        <v>2015</v>
      </c>
      <c r="B50" s="180">
        <f t="shared" si="0"/>
        <v>28.515000000000001</v>
      </c>
      <c r="C50" s="180">
        <f t="shared" si="1"/>
        <v>40.094999999999999</v>
      </c>
      <c r="D50" s="181">
        <v>2015</v>
      </c>
      <c r="E50" s="192">
        <v>1.9162080000000004</v>
      </c>
      <c r="F50" s="180">
        <v>2.9057280000000003</v>
      </c>
      <c r="G50" s="180">
        <v>2.6943839999999999</v>
      </c>
      <c r="H50" s="180">
        <f t="shared" si="2"/>
        <v>0.77817599999999953</v>
      </c>
      <c r="I50" s="182">
        <f>E50*1000*0.0239</f>
        <v>45.797371200000008</v>
      </c>
      <c r="J50" s="182">
        <f t="shared" si="4"/>
        <v>69.446899200000018</v>
      </c>
      <c r="K50" s="182">
        <f t="shared" si="5"/>
        <v>23.649528000000011</v>
      </c>
      <c r="L50" s="180">
        <v>944.62599999999998</v>
      </c>
      <c r="M50" s="180">
        <v>18.641975308641975</v>
      </c>
      <c r="N50" s="182">
        <f t="shared" si="7"/>
        <v>50.671990728476821</v>
      </c>
      <c r="O50" s="182"/>
      <c r="P50" s="182"/>
      <c r="S50" s="182"/>
      <c r="T50" s="182"/>
      <c r="U50" s="182"/>
      <c r="V50" s="182"/>
      <c r="W50" s="182"/>
      <c r="X50" s="182"/>
      <c r="Y50" s="181">
        <v>2015</v>
      </c>
      <c r="Z50" s="192">
        <v>1.9162080000000004</v>
      </c>
      <c r="AA50" s="180">
        <v>2.9057280000000003</v>
      </c>
      <c r="AB50" s="285">
        <f t="shared" si="6"/>
        <v>1.5163948798877782</v>
      </c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</row>
    <row r="51" spans="1:88">
      <c r="A51" s="387">
        <v>2016</v>
      </c>
      <c r="B51" s="180">
        <f t="shared" si="0"/>
        <v>28.482142857142854</v>
      </c>
      <c r="C51" s="180">
        <f t="shared" si="1"/>
        <v>78.80952380952381</v>
      </c>
      <c r="D51" s="387">
        <v>2016</v>
      </c>
      <c r="E51" s="384">
        <v>1.9139999999999999</v>
      </c>
      <c r="F51" s="384">
        <v>5.0549999999999997</v>
      </c>
      <c r="G51" s="384">
        <v>5.2960000000000003</v>
      </c>
      <c r="H51" s="384">
        <f t="shared" si="2"/>
        <v>3.3820000000000006</v>
      </c>
      <c r="I51" s="384">
        <f t="shared" si="3"/>
        <v>45.744600000000005</v>
      </c>
      <c r="J51" s="384">
        <f t="shared" si="4"/>
        <v>120.81450000000001</v>
      </c>
      <c r="K51" s="384">
        <f t="shared" si="5"/>
        <v>75.069900000000004</v>
      </c>
      <c r="L51" s="180">
        <v>716.28</v>
      </c>
      <c r="M51" s="180">
        <v>16.694444444444443</v>
      </c>
      <c r="N51" s="182">
        <f>L51/M51</f>
        <v>42.905291181364397</v>
      </c>
      <c r="Y51" s="181">
        <v>2016</v>
      </c>
      <c r="Z51" s="384">
        <v>1.9139999999999999</v>
      </c>
      <c r="AA51" s="384">
        <v>5.0549999999999997</v>
      </c>
      <c r="AB51" s="285">
        <f t="shared" si="6"/>
        <v>2.6410658307210029</v>
      </c>
    </row>
    <row r="52" spans="1:88">
      <c r="A52" s="181">
        <v>2017</v>
      </c>
      <c r="B52" s="180">
        <f t="shared" si="0"/>
        <v>17.812208333333331</v>
      </c>
      <c r="C52" s="180">
        <f t="shared" si="1"/>
        <v>79.718833333333322</v>
      </c>
      <c r="D52" s="181">
        <v>2017</v>
      </c>
      <c r="E52" s="262">
        <v>1.1969803999999999</v>
      </c>
      <c r="F52" s="262">
        <v>4.7943588000000004</v>
      </c>
      <c r="G52" s="262">
        <v>5.3571055999999997</v>
      </c>
      <c r="H52" s="180">
        <f t="shared" si="2"/>
        <v>4.1601251999999995</v>
      </c>
      <c r="I52" s="180">
        <f t="shared" si="3"/>
        <v>28.607831560000001</v>
      </c>
      <c r="J52" s="180">
        <f t="shared" si="4"/>
        <v>114.58517532</v>
      </c>
      <c r="K52" s="180">
        <f t="shared" si="5"/>
        <v>85.977343759999997</v>
      </c>
      <c r="Y52" s="181">
        <v>2017</v>
      </c>
      <c r="Z52" s="180">
        <v>1.2090000000000001</v>
      </c>
      <c r="AA52" s="180">
        <v>4.8499999999999996</v>
      </c>
      <c r="AB52" s="285">
        <f t="shared" si="6"/>
        <v>4.0115798180314304</v>
      </c>
    </row>
    <row r="53" spans="1:88">
      <c r="A53" s="181">
        <v>2018</v>
      </c>
      <c r="B53" s="180">
        <f t="shared" si="0"/>
        <v>25.171523363095236</v>
      </c>
      <c r="C53" s="180">
        <f t="shared" si="1"/>
        <v>30.976864285714285</v>
      </c>
      <c r="D53" s="181">
        <v>2018</v>
      </c>
      <c r="E53" s="180">
        <v>1.6915263700000001</v>
      </c>
      <c r="F53" s="180">
        <v>2.0349679300000001</v>
      </c>
      <c r="G53" s="180">
        <v>2.08164528</v>
      </c>
    </row>
    <row r="54" spans="1:88">
      <c r="A54" s="408">
        <v>2019</v>
      </c>
      <c r="B54" s="180">
        <f t="shared" si="0"/>
        <v>29.546333184523807</v>
      </c>
      <c r="C54" s="180">
        <f t="shared" si="1"/>
        <v>71.212124255952389</v>
      </c>
      <c r="D54" s="408">
        <v>2019</v>
      </c>
      <c r="E54" s="180">
        <v>1.9855135900000001</v>
      </c>
      <c r="F54" s="180">
        <v>4.4872670000000001</v>
      </c>
      <c r="G54" s="180">
        <v>4.7854547500000004</v>
      </c>
    </row>
    <row r="55" spans="1:88">
      <c r="D55" s="198"/>
    </row>
    <row r="56" spans="1:88">
      <c r="D56" s="198"/>
    </row>
    <row r="57" spans="1:88">
      <c r="D57" s="198"/>
    </row>
    <row r="58" spans="1:88" ht="15.75" thickBot="1">
      <c r="D58" s="456"/>
    </row>
    <row r="59" spans="1:88">
      <c r="D59" s="456"/>
      <c r="E59" s="263"/>
      <c r="F59" s="264"/>
      <c r="G59" s="264"/>
      <c r="H59" s="279"/>
      <c r="I59" s="279"/>
    </row>
    <row r="60" spans="1:88">
      <c r="E60" s="265"/>
      <c r="F60" s="278"/>
      <c r="G60" s="278"/>
      <c r="H60" s="262"/>
      <c r="I60" s="262"/>
    </row>
    <row r="61" spans="1:88">
      <c r="E61" s="265"/>
      <c r="F61" s="278"/>
      <c r="G61" s="278"/>
      <c r="H61" s="262"/>
      <c r="I61" s="262"/>
    </row>
    <row r="62" spans="1:88">
      <c r="E62" s="265"/>
      <c r="F62" s="278"/>
      <c r="G62" s="278"/>
      <c r="H62" s="262"/>
      <c r="I62" s="262"/>
    </row>
    <row r="63" spans="1:88">
      <c r="E63" s="265"/>
      <c r="F63" s="278"/>
      <c r="G63" s="278"/>
      <c r="H63" s="262"/>
      <c r="I63" s="262"/>
    </row>
    <row r="64" spans="1:88">
      <c r="E64" s="265"/>
      <c r="F64" s="278"/>
      <c r="G64" s="278"/>
      <c r="H64" s="262"/>
      <c r="I64" s="262"/>
    </row>
    <row r="65" spans="5:9">
      <c r="E65" s="265"/>
      <c r="F65" s="278"/>
      <c r="G65" s="278"/>
      <c r="H65" s="262"/>
      <c r="I65" s="262"/>
    </row>
    <row r="66" spans="5:9">
      <c r="E66" s="265"/>
      <c r="F66" s="278"/>
      <c r="G66" s="278"/>
      <c r="H66" s="262"/>
      <c r="I66" s="262"/>
    </row>
    <row r="67" spans="5:9">
      <c r="E67" s="265"/>
      <c r="F67" s="278"/>
      <c r="G67" s="278"/>
      <c r="H67" s="262"/>
      <c r="I67" s="262"/>
    </row>
    <row r="68" spans="5:9">
      <c r="E68" s="265"/>
      <c r="F68" s="278"/>
      <c r="G68" s="278"/>
      <c r="H68" s="262"/>
      <c r="I68" s="262"/>
    </row>
    <row r="69" spans="5:9">
      <c r="E69" s="265"/>
      <c r="F69" s="278"/>
      <c r="G69" s="278"/>
      <c r="H69" s="262"/>
      <c r="I69" s="262"/>
    </row>
    <row r="70" spans="5:9">
      <c r="E70" s="265"/>
      <c r="F70" s="278"/>
      <c r="G70" s="278"/>
      <c r="H70" s="262"/>
      <c r="I70" s="262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64"/>
  <sheetViews>
    <sheetView topLeftCell="A64" zoomScaleNormal="100" workbookViewId="0">
      <selection activeCell="H3" sqref="A1:H3"/>
    </sheetView>
  </sheetViews>
  <sheetFormatPr defaultRowHeight="15"/>
  <cols>
    <col min="1" max="3" width="9.140625" style="180"/>
    <col min="4" max="4" width="13.140625" style="180" bestFit="1" customWidth="1"/>
    <col min="5" max="9" width="13.140625" style="180" customWidth="1"/>
    <col min="10" max="11" width="9.140625" style="180"/>
    <col min="12" max="12" width="13.140625" style="180" bestFit="1" customWidth="1"/>
    <col min="13" max="13" width="13.140625" style="180" customWidth="1"/>
    <col min="14" max="16" width="8.7109375" style="181" customWidth="1"/>
    <col min="17" max="17" width="13.140625" style="181" customWidth="1"/>
    <col min="18" max="19" width="16.28515625" style="182" customWidth="1"/>
    <col min="20" max="20" width="15.42578125" style="182" customWidth="1"/>
    <col min="21" max="26" width="15" style="182" customWidth="1"/>
    <col min="27" max="27" width="15.7109375" style="180" customWidth="1"/>
    <col min="28" max="34" width="13.140625" style="180" customWidth="1"/>
    <col min="35" max="35" width="9.140625" style="180"/>
    <col min="36" max="36" width="11.42578125" style="181" customWidth="1"/>
    <col min="37" max="37" width="9.140625" style="181"/>
    <col min="38" max="38" width="12.42578125" style="181" customWidth="1"/>
    <col min="39" max="44" width="9.140625" style="181"/>
    <col min="45" max="16384" width="9.140625" style="180"/>
  </cols>
  <sheetData>
    <row r="1" spans="1:64">
      <c r="I1" s="213" t="s">
        <v>175</v>
      </c>
      <c r="J1" s="212"/>
      <c r="K1" s="212"/>
      <c r="L1" s="212"/>
    </row>
    <row r="2" spans="1:64" ht="15.75">
      <c r="I2" s="213" t="s">
        <v>176</v>
      </c>
      <c r="J2" s="212"/>
      <c r="K2" s="212"/>
      <c r="L2" s="212"/>
      <c r="Q2" s="325"/>
      <c r="R2" s="261" t="s">
        <v>188</v>
      </c>
      <c r="S2" s="261"/>
      <c r="T2" s="326"/>
      <c r="U2" s="326"/>
      <c r="V2" s="326"/>
      <c r="W2" s="329"/>
      <c r="X2" s="329"/>
      <c r="Y2" s="328" t="s">
        <v>187</v>
      </c>
      <c r="Z2" s="327"/>
      <c r="AA2" s="338"/>
      <c r="AB2" s="375"/>
      <c r="AC2" s="376" t="s">
        <v>702</v>
      </c>
      <c r="AD2" s="376"/>
      <c r="AE2" s="376"/>
      <c r="AF2" s="375"/>
      <c r="AG2" s="375"/>
    </row>
    <row r="3" spans="1:64" ht="15.75">
      <c r="I3" s="213" t="s">
        <v>177</v>
      </c>
      <c r="J3" s="212"/>
      <c r="K3" s="212"/>
      <c r="L3" s="212"/>
      <c r="N3" s="275" t="s">
        <v>304</v>
      </c>
      <c r="Q3" s="325"/>
      <c r="R3" s="261" t="s">
        <v>144</v>
      </c>
      <c r="S3" s="261"/>
      <c r="T3" s="326"/>
      <c r="U3" s="326"/>
      <c r="V3" s="326"/>
      <c r="W3" s="329"/>
      <c r="X3" s="327"/>
      <c r="Y3" s="328" t="s">
        <v>147</v>
      </c>
      <c r="Z3" s="327"/>
      <c r="AA3" s="338"/>
      <c r="AB3" s="375"/>
      <c r="AC3" s="375"/>
      <c r="AD3" s="375"/>
      <c r="AE3" s="375"/>
      <c r="AF3" s="375"/>
      <c r="AG3" s="375"/>
    </row>
    <row r="4" spans="1:64">
      <c r="E4" s="180" t="s">
        <v>173</v>
      </c>
      <c r="I4" s="180" t="s">
        <v>173</v>
      </c>
      <c r="K4" s="210" t="s">
        <v>4</v>
      </c>
      <c r="L4" s="210" t="s">
        <v>178</v>
      </c>
      <c r="M4" s="180" t="s">
        <v>168</v>
      </c>
      <c r="Q4" s="325"/>
      <c r="R4" s="326"/>
      <c r="S4" s="326"/>
      <c r="T4" s="326"/>
      <c r="U4" s="326"/>
      <c r="V4" s="326"/>
      <c r="W4" s="329"/>
      <c r="X4" s="327"/>
      <c r="Y4" s="327"/>
      <c r="Z4" s="327"/>
      <c r="AA4" s="338" t="s">
        <v>173</v>
      </c>
      <c r="AB4" s="375"/>
      <c r="AC4" s="375"/>
      <c r="AD4" s="375"/>
      <c r="AE4" s="375"/>
      <c r="AF4" s="375"/>
      <c r="AG4" s="375"/>
      <c r="AI4" s="211" t="s">
        <v>179</v>
      </c>
    </row>
    <row r="5" spans="1:64" ht="15.75">
      <c r="E5" s="180" t="s">
        <v>167</v>
      </c>
      <c r="F5" s="180" t="s">
        <v>143</v>
      </c>
      <c r="I5" s="180" t="s">
        <v>167</v>
      </c>
      <c r="J5" s="180" t="s">
        <v>143</v>
      </c>
      <c r="K5" s="210" t="s">
        <v>144</v>
      </c>
      <c r="L5" s="210" t="s">
        <v>134</v>
      </c>
      <c r="M5" s="180" t="s">
        <v>169</v>
      </c>
      <c r="O5" s="198" t="s">
        <v>180</v>
      </c>
      <c r="P5" s="198"/>
      <c r="Q5" s="267"/>
      <c r="R5" s="261" t="s">
        <v>167</v>
      </c>
      <c r="S5" s="540" t="s">
        <v>143</v>
      </c>
      <c r="T5" s="261"/>
      <c r="U5" s="261"/>
      <c r="V5" s="261"/>
      <c r="W5" s="333"/>
      <c r="X5" s="328"/>
      <c r="Y5" s="328"/>
      <c r="Z5" s="328"/>
      <c r="AA5" s="338" t="s">
        <v>167</v>
      </c>
      <c r="AB5" s="371"/>
      <c r="AC5" s="378" t="s">
        <v>187</v>
      </c>
      <c r="AD5" s="378"/>
      <c r="AE5" s="379"/>
      <c r="AF5" s="379" t="s">
        <v>188</v>
      </c>
      <c r="AG5" s="380"/>
      <c r="AJ5" s="209" t="s">
        <v>180</v>
      </c>
      <c r="AK5" s="209" t="s">
        <v>29</v>
      </c>
      <c r="AL5" s="209" t="s">
        <v>147</v>
      </c>
      <c r="AM5" s="209" t="s">
        <v>148</v>
      </c>
      <c r="AN5" s="209" t="s">
        <v>144</v>
      </c>
      <c r="AO5" s="209" t="s">
        <v>181</v>
      </c>
      <c r="AP5" s="209" t="s">
        <v>182</v>
      </c>
      <c r="AQ5" s="209" t="s">
        <v>183</v>
      </c>
      <c r="AR5" s="209" t="s">
        <v>184</v>
      </c>
      <c r="AS5" s="179"/>
      <c r="BE5" s="190" t="s">
        <v>185</v>
      </c>
    </row>
    <row r="6" spans="1:64">
      <c r="A6" s="208"/>
      <c r="B6" s="207" t="s">
        <v>186</v>
      </c>
      <c r="C6" s="183"/>
      <c r="D6" s="183"/>
      <c r="E6" s="205"/>
      <c r="F6" s="206" t="s">
        <v>187</v>
      </c>
      <c r="G6" s="205"/>
      <c r="H6" s="205"/>
      <c r="I6" s="203"/>
      <c r="J6" s="204" t="s">
        <v>188</v>
      </c>
      <c r="K6" s="203"/>
      <c r="L6" s="203"/>
      <c r="M6" s="201" t="s">
        <v>171</v>
      </c>
      <c r="N6" s="268"/>
      <c r="O6" s="268" t="s">
        <v>302</v>
      </c>
      <c r="P6" s="268"/>
      <c r="Q6" s="331" t="s">
        <v>110</v>
      </c>
      <c r="R6" s="202" t="s">
        <v>172</v>
      </c>
      <c r="S6" s="202" t="s">
        <v>172</v>
      </c>
      <c r="T6" s="202" t="s">
        <v>172</v>
      </c>
      <c r="U6" s="202" t="s">
        <v>172</v>
      </c>
      <c r="V6" s="202" t="s">
        <v>113</v>
      </c>
      <c r="W6" s="334" t="s">
        <v>374</v>
      </c>
      <c r="X6" s="202" t="s">
        <v>172</v>
      </c>
      <c r="Y6" s="202" t="s">
        <v>172</v>
      </c>
      <c r="Z6" s="202" t="s">
        <v>172</v>
      </c>
      <c r="AA6" s="201"/>
      <c r="AB6" s="370" t="s">
        <v>700</v>
      </c>
      <c r="AC6" s="370" t="s">
        <v>699</v>
      </c>
      <c r="AD6" s="370" t="s">
        <v>701</v>
      </c>
      <c r="AE6" s="370" t="s">
        <v>700</v>
      </c>
      <c r="AF6" s="372" t="s">
        <v>699</v>
      </c>
      <c r="AG6" s="372" t="s">
        <v>701</v>
      </c>
      <c r="AJ6" s="200" t="s">
        <v>189</v>
      </c>
      <c r="AK6" s="200" t="s">
        <v>29</v>
      </c>
      <c r="AL6" s="200" t="s">
        <v>3</v>
      </c>
      <c r="AM6" s="200" t="s">
        <v>32</v>
      </c>
      <c r="AN6" s="200" t="s">
        <v>4</v>
      </c>
      <c r="AO6" s="200" t="s">
        <v>34</v>
      </c>
      <c r="AP6" s="200" t="s">
        <v>36</v>
      </c>
      <c r="AQ6" s="200" t="s">
        <v>38</v>
      </c>
      <c r="AR6" s="200" t="s">
        <v>190</v>
      </c>
      <c r="AS6" s="183"/>
      <c r="BE6" s="190" t="s">
        <v>191</v>
      </c>
      <c r="BL6" s="180" t="s">
        <v>192</v>
      </c>
    </row>
    <row r="7" spans="1:64" ht="16.5" thickBot="1">
      <c r="A7" s="198" t="s">
        <v>5</v>
      </c>
      <c r="B7" s="191" t="s">
        <v>193</v>
      </c>
      <c r="C7" s="191" t="s">
        <v>194</v>
      </c>
      <c r="D7" s="191" t="s">
        <v>195</v>
      </c>
      <c r="E7" s="191"/>
      <c r="F7" s="191" t="s">
        <v>196</v>
      </c>
      <c r="G7" s="191" t="s">
        <v>197</v>
      </c>
      <c r="H7" s="191" t="s">
        <v>198</v>
      </c>
      <c r="I7" s="191"/>
      <c r="J7" s="191" t="s">
        <v>199</v>
      </c>
      <c r="K7" s="191" t="s">
        <v>200</v>
      </c>
      <c r="L7" s="191" t="s">
        <v>201</v>
      </c>
      <c r="M7" s="199" t="s">
        <v>174</v>
      </c>
      <c r="N7" s="269" t="s">
        <v>0</v>
      </c>
      <c r="O7" s="269" t="s">
        <v>303</v>
      </c>
      <c r="P7" s="269"/>
      <c r="Q7" s="332" t="s">
        <v>144</v>
      </c>
      <c r="R7" s="320" t="s">
        <v>366</v>
      </c>
      <c r="S7" s="320" t="s">
        <v>366</v>
      </c>
      <c r="T7" s="320" t="s">
        <v>368</v>
      </c>
      <c r="U7" s="320" t="s">
        <v>367</v>
      </c>
      <c r="V7" s="368" t="s">
        <v>48</v>
      </c>
      <c r="W7" s="335" t="s">
        <v>147</v>
      </c>
      <c r="X7" s="320" t="s">
        <v>366</v>
      </c>
      <c r="Y7" s="320" t="s">
        <v>368</v>
      </c>
      <c r="Z7" s="320" t="s">
        <v>367</v>
      </c>
      <c r="AA7" s="191" t="s">
        <v>374</v>
      </c>
      <c r="AB7" s="373"/>
      <c r="AC7" s="374" t="s">
        <v>698</v>
      </c>
      <c r="AD7" s="374"/>
      <c r="AE7" s="374"/>
      <c r="AF7" s="374" t="s">
        <v>698</v>
      </c>
      <c r="AG7" s="373"/>
      <c r="AI7" s="190" t="s">
        <v>114</v>
      </c>
      <c r="AK7" s="198" t="s">
        <v>202</v>
      </c>
      <c r="AL7" s="198" t="s">
        <v>203</v>
      </c>
      <c r="AM7" s="198" t="s">
        <v>204</v>
      </c>
      <c r="AN7" s="198" t="s">
        <v>205</v>
      </c>
      <c r="AO7" s="198" t="s">
        <v>206</v>
      </c>
      <c r="AP7" s="198" t="s">
        <v>207</v>
      </c>
      <c r="AQ7" s="198" t="s">
        <v>208</v>
      </c>
      <c r="AR7" s="198" t="s">
        <v>209</v>
      </c>
      <c r="AS7" s="198" t="s">
        <v>210</v>
      </c>
      <c r="BE7" s="198" t="s">
        <v>170</v>
      </c>
      <c r="BL7" s="180" t="s">
        <v>211</v>
      </c>
    </row>
    <row r="8" spans="1:64">
      <c r="A8" s="181">
        <v>1971</v>
      </c>
      <c r="B8" s="197">
        <v>33.700000000000003</v>
      </c>
      <c r="C8" s="197">
        <v>1.7568999999999999</v>
      </c>
      <c r="D8" s="192">
        <f t="shared" ref="D8:D52" si="0">(C8/B8)*100</f>
        <v>5.2133531157270019</v>
      </c>
      <c r="E8" s="192">
        <f t="shared" ref="E8:E52" si="1">F8*60*1.12/1000</f>
        <v>2.4679199999999999</v>
      </c>
      <c r="F8" s="180">
        <v>36.725000000000001</v>
      </c>
      <c r="G8" s="180">
        <v>2.2618</v>
      </c>
      <c r="H8" s="192">
        <f t="shared" ref="H8:H52" si="2">(G8/F8)*100</f>
        <v>6.1587474472430221</v>
      </c>
      <c r="I8" s="192">
        <f>J8*60*1.12/1000</f>
        <v>2.5149599999999999</v>
      </c>
      <c r="J8" s="193">
        <v>37.424999999999997</v>
      </c>
      <c r="K8" s="193">
        <v>2.2065999999999999</v>
      </c>
      <c r="L8" s="193">
        <f t="shared" ref="L8:L42" si="3">(K8/J8)*100</f>
        <v>5.8960587842351373</v>
      </c>
      <c r="M8" s="193">
        <f>MAX(((J8*60*1.12*0.0213)-(F8*60*1.12*0.0213))/0.33, 0)</f>
        <v>3.0362181818181688</v>
      </c>
      <c r="N8" s="270">
        <v>1971</v>
      </c>
      <c r="O8" s="270">
        <v>2380.5600000000004</v>
      </c>
      <c r="P8" s="270"/>
      <c r="Q8" s="271">
        <v>2.5149599999999999</v>
      </c>
      <c r="R8" s="367" t="s">
        <v>17</v>
      </c>
      <c r="S8" s="367"/>
      <c r="T8" s="367" t="s">
        <v>17</v>
      </c>
      <c r="U8" s="367" t="s">
        <v>17</v>
      </c>
      <c r="V8" s="367">
        <v>2.5149599999999999</v>
      </c>
      <c r="W8" s="336">
        <f t="shared" ref="W8:W51" si="4">E8</f>
        <v>2.4679199999999999</v>
      </c>
      <c r="X8" s="367" t="s">
        <v>17</v>
      </c>
      <c r="Y8" s="367" t="s">
        <v>17</v>
      </c>
      <c r="Z8" s="367" t="s">
        <v>17</v>
      </c>
      <c r="AA8" s="193">
        <v>2.4679199999999999</v>
      </c>
      <c r="AB8" s="193"/>
      <c r="AC8" s="193"/>
      <c r="AD8" s="193"/>
      <c r="AE8" s="193"/>
      <c r="AF8" s="193"/>
      <c r="AG8" s="193"/>
      <c r="AH8" s="193"/>
      <c r="AI8" s="180">
        <f>AVERAGE(AK8:AR8)</f>
        <v>35.321874999999999</v>
      </c>
      <c r="AK8" s="181">
        <v>33.700000000000003</v>
      </c>
      <c r="AL8" s="181">
        <v>36.725000000000001</v>
      </c>
      <c r="AM8" s="181">
        <v>35.225000000000001</v>
      </c>
      <c r="AN8" s="181">
        <v>37.424999999999997</v>
      </c>
      <c r="AO8" s="180">
        <v>30.75</v>
      </c>
      <c r="AP8" s="180">
        <v>35.549999999999997</v>
      </c>
      <c r="AQ8" s="181">
        <v>38.9</v>
      </c>
      <c r="AR8" s="181">
        <v>34.299999999999997</v>
      </c>
      <c r="AS8" s="180">
        <f t="shared" ref="AS8:AS51" si="5">(MAX(AN8-AL8, 0))*60*1.12/1000</f>
        <v>4.7039999999999714E-2</v>
      </c>
      <c r="BE8" s="190" t="s">
        <v>212</v>
      </c>
    </row>
    <row r="9" spans="1:64">
      <c r="A9" s="181">
        <v>1972</v>
      </c>
      <c r="B9" s="193">
        <v>27.98</v>
      </c>
      <c r="C9" s="193">
        <v>2.0106999999999999</v>
      </c>
      <c r="D9" s="192">
        <f t="shared" si="0"/>
        <v>7.1862044317369547</v>
      </c>
      <c r="E9" s="192">
        <f t="shared" si="1"/>
        <v>1.8782400000000001</v>
      </c>
      <c r="F9" s="180">
        <v>27.95</v>
      </c>
      <c r="G9" s="180">
        <v>0.64249999999999996</v>
      </c>
      <c r="H9" s="192">
        <f t="shared" si="2"/>
        <v>2.2987477638640428</v>
      </c>
      <c r="I9" s="192">
        <f t="shared" ref="I9:I52" si="6">J9*60*1.12/1000</f>
        <v>1.4676480000000001</v>
      </c>
      <c r="J9" s="193">
        <v>21.84</v>
      </c>
      <c r="K9" s="193">
        <v>2.8864999999999998</v>
      </c>
      <c r="L9" s="193">
        <f t="shared" si="3"/>
        <v>13.216575091575091</v>
      </c>
      <c r="M9" s="193">
        <f t="shared" ref="M9:M52" si="7">MAX(((J9*60*1.12*0.0213)-(F9*60*1.12*0.0213))/0.33, 0)</f>
        <v>0</v>
      </c>
      <c r="N9" s="270">
        <v>1972</v>
      </c>
      <c r="O9" s="270">
        <v>1548.7920000000001</v>
      </c>
      <c r="P9" s="270"/>
      <c r="Q9" s="271">
        <v>1.4676480000000001</v>
      </c>
      <c r="R9" s="367" t="s">
        <v>17</v>
      </c>
      <c r="S9" s="367"/>
      <c r="T9" s="367" t="s">
        <v>17</v>
      </c>
      <c r="U9" s="367" t="s">
        <v>17</v>
      </c>
      <c r="V9" s="367">
        <v>1.4676480000000001</v>
      </c>
      <c r="W9" s="336">
        <f t="shared" si="4"/>
        <v>1.8782400000000001</v>
      </c>
      <c r="X9" s="367" t="s">
        <v>17</v>
      </c>
      <c r="Y9" s="367" t="s">
        <v>17</v>
      </c>
      <c r="Z9" s="367" t="s">
        <v>17</v>
      </c>
      <c r="AA9" s="193">
        <v>1.8782400000000001</v>
      </c>
      <c r="AB9" s="193"/>
      <c r="AC9" s="193"/>
      <c r="AD9" s="193"/>
      <c r="AE9" s="193"/>
      <c r="AF9" s="193"/>
      <c r="AG9" s="193"/>
      <c r="AH9" s="193"/>
      <c r="AI9" s="180">
        <f t="shared" ref="AI9:AI51" si="8">AVERAGE(AK9:AR9)</f>
        <v>25.768437500000001</v>
      </c>
      <c r="AK9" s="181">
        <v>27.98</v>
      </c>
      <c r="AL9" s="181">
        <v>27.95</v>
      </c>
      <c r="AM9" s="181">
        <v>25.017499999999998</v>
      </c>
      <c r="AN9" s="181">
        <v>21.84</v>
      </c>
      <c r="AO9" s="180">
        <v>27.4025</v>
      </c>
      <c r="AP9" s="180">
        <v>25.65</v>
      </c>
      <c r="AQ9" s="181">
        <v>24.8675</v>
      </c>
      <c r="AR9" s="181">
        <v>25.44</v>
      </c>
      <c r="AS9" s="180">
        <f t="shared" si="5"/>
        <v>0</v>
      </c>
      <c r="BE9" s="190" t="s">
        <v>213</v>
      </c>
      <c r="BL9" s="180" t="s">
        <v>214</v>
      </c>
    </row>
    <row r="10" spans="1:64">
      <c r="A10" s="181">
        <v>1974</v>
      </c>
      <c r="B10" s="193">
        <v>17.061</v>
      </c>
      <c r="C10" s="193">
        <v>2.7610000000000001</v>
      </c>
      <c r="D10" s="192">
        <f t="shared" si="0"/>
        <v>16.183107672469372</v>
      </c>
      <c r="E10" s="192">
        <f t="shared" si="1"/>
        <v>1.1119449600000002</v>
      </c>
      <c r="F10" s="180">
        <v>16.546800000000001</v>
      </c>
      <c r="G10" s="180">
        <v>1.7517</v>
      </c>
      <c r="H10" s="192">
        <f t="shared" si="2"/>
        <v>10.586336935238233</v>
      </c>
      <c r="I10" s="192">
        <f t="shared" si="6"/>
        <v>1.8681465600000002</v>
      </c>
      <c r="J10" s="193">
        <v>27.799800000000001</v>
      </c>
      <c r="K10" s="193">
        <v>2.3616000000000001</v>
      </c>
      <c r="L10" s="193">
        <f t="shared" si="3"/>
        <v>8.4950251440657851</v>
      </c>
      <c r="M10" s="193">
        <f t="shared" si="7"/>
        <v>48.809375999999986</v>
      </c>
      <c r="N10" s="270">
        <v>1974</v>
      </c>
      <c r="O10" s="270">
        <v>1992.1440000000002</v>
      </c>
      <c r="P10" s="270"/>
      <c r="Q10" s="271">
        <v>1.8681465600000002</v>
      </c>
      <c r="R10" s="367" t="s">
        <v>17</v>
      </c>
      <c r="S10" s="367"/>
      <c r="T10" s="367" t="s">
        <v>17</v>
      </c>
      <c r="U10" s="367" t="s">
        <v>17</v>
      </c>
      <c r="V10" s="367">
        <v>1.8681465600000002</v>
      </c>
      <c r="W10" s="336">
        <f t="shared" si="4"/>
        <v>1.1119449600000002</v>
      </c>
      <c r="X10" s="367" t="s">
        <v>17</v>
      </c>
      <c r="Y10" s="367" t="s">
        <v>17</v>
      </c>
      <c r="Z10" s="367" t="s">
        <v>17</v>
      </c>
      <c r="AA10" s="193">
        <v>1.1119449600000002</v>
      </c>
      <c r="AB10" s="193"/>
      <c r="AC10" s="193"/>
      <c r="AD10" s="193"/>
      <c r="AE10" s="193"/>
      <c r="AF10" s="193"/>
      <c r="AG10" s="193"/>
      <c r="AH10" s="193"/>
      <c r="AI10" s="180">
        <f t="shared" si="8"/>
        <v>26.55575</v>
      </c>
      <c r="AK10" s="181">
        <v>17.061</v>
      </c>
      <c r="AL10" s="181">
        <v>16.546800000000001</v>
      </c>
      <c r="AM10" s="181">
        <v>30.310500000000001</v>
      </c>
      <c r="AN10" s="181">
        <v>27.799800000000001</v>
      </c>
      <c r="AO10" s="180">
        <v>24.2303</v>
      </c>
      <c r="AP10" s="180">
        <v>33.7288</v>
      </c>
      <c r="AQ10" s="181">
        <v>30.8248</v>
      </c>
      <c r="AR10" s="181">
        <v>31.943999999999999</v>
      </c>
      <c r="AS10" s="180">
        <f t="shared" si="5"/>
        <v>0.75620160000000014</v>
      </c>
      <c r="BE10" s="190" t="s">
        <v>215</v>
      </c>
    </row>
    <row r="11" spans="1:64">
      <c r="A11" s="181">
        <v>1975</v>
      </c>
      <c r="B11" s="193">
        <v>28.797999999999998</v>
      </c>
      <c r="C11" s="193">
        <v>4.4960000000000004</v>
      </c>
      <c r="D11" s="192">
        <f t="shared" si="0"/>
        <v>15.612195291339678</v>
      </c>
      <c r="E11" s="192">
        <f t="shared" si="1"/>
        <v>1.8051263999999998</v>
      </c>
      <c r="F11" s="180">
        <v>26.861999999999998</v>
      </c>
      <c r="G11" s="180">
        <v>2.3855</v>
      </c>
      <c r="H11" s="192">
        <f t="shared" si="2"/>
        <v>8.8805747896656992</v>
      </c>
      <c r="I11" s="192">
        <f t="shared" si="6"/>
        <v>3.3968121600000005</v>
      </c>
      <c r="J11" s="193">
        <v>50.547800000000002</v>
      </c>
      <c r="K11" s="193">
        <v>2.3304</v>
      </c>
      <c r="L11" s="193">
        <f t="shared" si="3"/>
        <v>4.6102896664147597</v>
      </c>
      <c r="M11" s="193">
        <f t="shared" si="7"/>
        <v>102.73608087272731</v>
      </c>
      <c r="N11" s="270">
        <v>1975</v>
      </c>
      <c r="O11" s="270">
        <v>3445.5960000000005</v>
      </c>
      <c r="P11" s="270"/>
      <c r="Q11" s="271">
        <v>3.3968121600000005</v>
      </c>
      <c r="R11" s="367" t="s">
        <v>17</v>
      </c>
      <c r="S11" s="367"/>
      <c r="T11" s="367" t="s">
        <v>17</v>
      </c>
      <c r="U11" s="194">
        <f>(AVERAGE((Q8:Q10)))*1.2</f>
        <v>2.340301824</v>
      </c>
      <c r="V11" s="194">
        <v>3.3968121600000005</v>
      </c>
      <c r="W11" s="337">
        <f t="shared" si="4"/>
        <v>1.8051263999999998</v>
      </c>
      <c r="X11" s="330" t="s">
        <v>17</v>
      </c>
      <c r="Y11" s="330" t="s">
        <v>17</v>
      </c>
      <c r="Z11" s="330">
        <f>(AVERAGE((E8:E10)))*1.2</f>
        <v>2.1832419839999999</v>
      </c>
      <c r="AA11" s="193">
        <v>1.8051263999999998</v>
      </c>
      <c r="AB11" s="193">
        <f>ABS(Z11-AA11)</f>
        <v>0.37811558400000012</v>
      </c>
      <c r="AC11" s="193"/>
      <c r="AD11" s="193"/>
      <c r="AE11" s="193">
        <f>ABS(U11-V11)</f>
        <v>1.0565103360000005</v>
      </c>
      <c r="AF11" s="193"/>
      <c r="AG11" s="193"/>
      <c r="AH11" s="193"/>
      <c r="AI11" s="180">
        <f t="shared" si="8"/>
        <v>43.0722375</v>
      </c>
      <c r="AK11" s="181">
        <v>28.797999999999998</v>
      </c>
      <c r="AL11" s="181">
        <v>26.861999999999998</v>
      </c>
      <c r="AM11" s="181">
        <v>46.857300000000002</v>
      </c>
      <c r="AN11" s="181">
        <v>50.547800000000002</v>
      </c>
      <c r="AO11" s="180">
        <v>51.183</v>
      </c>
      <c r="AP11" s="180">
        <v>45.223799999999997</v>
      </c>
      <c r="AQ11" s="181">
        <v>47.19</v>
      </c>
      <c r="AR11" s="181">
        <v>47.915999999999997</v>
      </c>
      <c r="AS11" s="180">
        <f t="shared" si="5"/>
        <v>1.5916857600000003</v>
      </c>
      <c r="BF11" s="180" t="s">
        <v>216</v>
      </c>
    </row>
    <row r="12" spans="1:64">
      <c r="A12" s="181">
        <v>1976</v>
      </c>
      <c r="B12" s="193">
        <v>25.440300000000001</v>
      </c>
      <c r="C12" s="193">
        <v>3.7443</v>
      </c>
      <c r="D12" s="192">
        <f t="shared" si="0"/>
        <v>14.717986816193203</v>
      </c>
      <c r="E12" s="192">
        <f t="shared" si="1"/>
        <v>1.5632265600000004</v>
      </c>
      <c r="F12" s="180">
        <v>23.2623</v>
      </c>
      <c r="G12" s="180">
        <v>2.6972999999999998</v>
      </c>
      <c r="H12" s="192">
        <f t="shared" si="2"/>
        <v>11.595156110960653</v>
      </c>
      <c r="I12" s="192">
        <f t="shared" si="6"/>
        <v>3.14067936</v>
      </c>
      <c r="J12" s="193">
        <v>46.7363</v>
      </c>
      <c r="K12" s="193">
        <v>2.0352000000000001</v>
      </c>
      <c r="L12" s="193">
        <f t="shared" si="3"/>
        <v>4.3546451045547041</v>
      </c>
      <c r="M12" s="193">
        <f t="shared" si="7"/>
        <v>101.81740799999997</v>
      </c>
      <c r="N12" s="270">
        <v>1976</v>
      </c>
      <c r="O12" s="270">
        <v>2996.3472000000006</v>
      </c>
      <c r="P12" s="270"/>
      <c r="Q12" s="271">
        <v>3.14067936</v>
      </c>
      <c r="R12" s="367" t="s">
        <v>17</v>
      </c>
      <c r="S12" s="367"/>
      <c r="T12" s="194">
        <f>(AVERAGE((Q8:Q11)))*1.2</f>
        <v>2.7742700160000004</v>
      </c>
      <c r="U12" s="194">
        <f>(AVERAGE((Q9:Q11)))*1.2</f>
        <v>2.6930426880000002</v>
      </c>
      <c r="V12" s="194">
        <v>3.14067936</v>
      </c>
      <c r="W12" s="337">
        <f t="shared" si="4"/>
        <v>1.5632265600000004</v>
      </c>
      <c r="X12" s="330" t="s">
        <v>17</v>
      </c>
      <c r="Y12" s="330">
        <f>(AVERAGE((E8:E11)))*1.2</f>
        <v>2.1789694079999999</v>
      </c>
      <c r="Z12" s="330">
        <f t="shared" ref="Z12:Z51" si="9">(AVERAGE((E9:E11)))*1.2</f>
        <v>1.9181245439999999</v>
      </c>
      <c r="AA12" s="196">
        <v>1.5632265600000004</v>
      </c>
      <c r="AB12" s="193">
        <f t="shared" ref="AB12:AB52" si="10">ABS(Z12-AA12)</f>
        <v>0.3548979839999995</v>
      </c>
      <c r="AC12" s="377">
        <f>ABS(Y12-AA12)</f>
        <v>0.61574284799999957</v>
      </c>
      <c r="AD12" s="377"/>
      <c r="AE12" s="193">
        <f t="shared" ref="AE12:AE52" si="11">ABS(U12-V12)</f>
        <v>0.44763667199999979</v>
      </c>
      <c r="AF12" s="193">
        <f t="shared" ref="AF12:AF52" si="12">ABS(T12-V12)</f>
        <v>0.36640934399999958</v>
      </c>
      <c r="AG12" s="193"/>
      <c r="AH12" s="193"/>
      <c r="AI12" s="180">
        <f t="shared" si="8"/>
        <v>36.957974999999998</v>
      </c>
      <c r="AK12" s="181">
        <v>25.440300000000001</v>
      </c>
      <c r="AL12" s="181">
        <v>23.2623</v>
      </c>
      <c r="AM12" s="181">
        <v>40.111499999999999</v>
      </c>
      <c r="AN12" s="181">
        <v>46.7363</v>
      </c>
      <c r="AO12" s="180">
        <v>39.960299999999997</v>
      </c>
      <c r="AP12" s="180">
        <v>37.903300000000002</v>
      </c>
      <c r="AQ12" s="181">
        <v>39.234299999999998</v>
      </c>
      <c r="AR12" s="181">
        <v>43.015500000000003</v>
      </c>
      <c r="AS12" s="180">
        <f t="shared" si="5"/>
        <v>1.5774528000000003</v>
      </c>
      <c r="BE12" s="190" t="s">
        <v>217</v>
      </c>
    </row>
    <row r="13" spans="1:64">
      <c r="A13" s="181">
        <v>1977</v>
      </c>
      <c r="B13" s="193">
        <v>15.609</v>
      </c>
      <c r="C13" s="193">
        <v>4.2550999999999997</v>
      </c>
      <c r="D13" s="192">
        <f t="shared" si="0"/>
        <v>27.260554808123516</v>
      </c>
      <c r="E13" s="192">
        <f t="shared" si="1"/>
        <v>1.1404041600000003</v>
      </c>
      <c r="F13" s="180">
        <v>16.970300000000002</v>
      </c>
      <c r="G13" s="180">
        <v>2.4864000000000002</v>
      </c>
      <c r="H13" s="192">
        <f t="shared" si="2"/>
        <v>14.651479349215982</v>
      </c>
      <c r="I13" s="192">
        <f t="shared" si="6"/>
        <v>1.9372617600000002</v>
      </c>
      <c r="J13" s="193">
        <v>28.828299999999999</v>
      </c>
      <c r="K13" s="193">
        <v>2.7296999999999998</v>
      </c>
      <c r="L13" s="193">
        <f t="shared" si="3"/>
        <v>9.468820568677307</v>
      </c>
      <c r="M13" s="193">
        <f t="shared" si="7"/>
        <v>51.433535999999989</v>
      </c>
      <c r="N13" s="270">
        <v>1977</v>
      </c>
      <c r="O13" s="270">
        <v>1981.9800000000002</v>
      </c>
      <c r="P13" s="270"/>
      <c r="Q13" s="271">
        <v>1.9372617599999999</v>
      </c>
      <c r="R13" s="194">
        <f>(AVERAGE((Q8:Q12)))*1.2</f>
        <v>2.9731790592000005</v>
      </c>
      <c r="S13" s="194">
        <f>(R13*1000)/1.12/60</f>
        <v>44.243736000000006</v>
      </c>
      <c r="T13" s="194">
        <f>(AVERAGE((Q9:Q12)))*1.2</f>
        <v>2.9619858239999997</v>
      </c>
      <c r="U13" s="194">
        <f>(AVERAGE((Q10:Q12)))*1.2</f>
        <v>3.3622552320000003</v>
      </c>
      <c r="V13" s="194">
        <v>1.9372617600000002</v>
      </c>
      <c r="W13" s="337">
        <f t="shared" si="4"/>
        <v>1.1404041600000003</v>
      </c>
      <c r="X13" s="330">
        <f t="shared" ref="X13:X51" si="13">(AVERAGE((E8:E12)))*1.2</f>
        <v>2.1183499007999997</v>
      </c>
      <c r="Y13" s="330">
        <f t="shared" ref="Y13:Y51" si="14">(AVERAGE((E9:E12)))*1.2</f>
        <v>1.9075613760000001</v>
      </c>
      <c r="Z13" s="330">
        <f t="shared" si="9"/>
        <v>1.7921191679999999</v>
      </c>
      <c r="AA13" s="193">
        <v>1.1404041600000003</v>
      </c>
      <c r="AB13" s="193">
        <f t="shared" si="10"/>
        <v>0.6517150079999996</v>
      </c>
      <c r="AC13" s="377">
        <f t="shared" ref="AC13:AC52" si="15">ABS(Y13-AA13)</f>
        <v>0.76715721599999975</v>
      </c>
      <c r="AD13" s="377">
        <f>ABS(X13-AA13)</f>
        <v>0.97794574079999941</v>
      </c>
      <c r="AE13" s="193">
        <f t="shared" si="11"/>
        <v>1.4249934720000001</v>
      </c>
      <c r="AF13" s="193">
        <f t="shared" si="12"/>
        <v>1.0247240639999995</v>
      </c>
      <c r="AG13" s="193">
        <f>ABS(R13-V13)</f>
        <v>1.0359172992000003</v>
      </c>
      <c r="AH13" s="193"/>
      <c r="AI13" s="180">
        <f t="shared" si="8"/>
        <v>26.449862500000002</v>
      </c>
      <c r="AK13" s="181">
        <v>15.609</v>
      </c>
      <c r="AL13" s="181">
        <v>16.970300000000002</v>
      </c>
      <c r="AM13" s="181">
        <v>28.737500000000001</v>
      </c>
      <c r="AN13" s="181">
        <v>28.828299999999999</v>
      </c>
      <c r="AO13" s="180">
        <v>26.075500000000002</v>
      </c>
      <c r="AP13" s="180">
        <v>30.673500000000001</v>
      </c>
      <c r="AQ13" s="181">
        <v>30.0685</v>
      </c>
      <c r="AR13" s="181">
        <v>34.636299999999999</v>
      </c>
      <c r="AS13" s="180">
        <f t="shared" si="5"/>
        <v>0.79685759999999983</v>
      </c>
      <c r="BE13" s="195" t="s">
        <v>218</v>
      </c>
    </row>
    <row r="14" spans="1:64">
      <c r="A14" s="181">
        <v>1978</v>
      </c>
      <c r="B14" s="193">
        <v>20.721299999999999</v>
      </c>
      <c r="C14" s="193">
        <v>1.8885000000000001</v>
      </c>
      <c r="D14" s="192">
        <f t="shared" si="0"/>
        <v>9.1138104269519786</v>
      </c>
      <c r="E14" s="192">
        <f t="shared" si="1"/>
        <v>1.3924713600000003</v>
      </c>
      <c r="F14" s="180">
        <v>20.721299999999999</v>
      </c>
      <c r="G14" s="180">
        <v>1.6424000000000001</v>
      </c>
      <c r="H14" s="192">
        <f t="shared" si="2"/>
        <v>7.9261436299846055</v>
      </c>
      <c r="I14" s="192">
        <f t="shared" si="6"/>
        <v>2.5918233600000002</v>
      </c>
      <c r="J14" s="193">
        <v>38.568800000000003</v>
      </c>
      <c r="K14" s="193">
        <v>16.380600000000001</v>
      </c>
      <c r="L14" s="193">
        <f t="shared" si="3"/>
        <v>42.471116550164901</v>
      </c>
      <c r="M14" s="193">
        <f t="shared" si="7"/>
        <v>77.412720000000007</v>
      </c>
      <c r="N14" s="270">
        <v>1978</v>
      </c>
      <c r="O14" s="270">
        <v>2980.0848000000001</v>
      </c>
      <c r="P14" s="270"/>
      <c r="Q14" s="271">
        <v>2.5918233600000002</v>
      </c>
      <c r="R14" s="194">
        <f>(AVERAGE((Q9:Q13)))*1.2</f>
        <v>2.8345314816</v>
      </c>
      <c r="S14" s="194">
        <f t="shared" ref="S14:S55" si="16">(R14*1000)/1.12/60</f>
        <v>42.180527999999995</v>
      </c>
      <c r="T14" s="194">
        <f t="shared" ref="T14:T51" si="17">(AVERAGE((Q10:Q13)))*1.2</f>
        <v>3.1028699520000003</v>
      </c>
      <c r="U14" s="194">
        <f t="shared" ref="U14:U51" si="18">(AVERAGE((Q11:Q13)))*1.2</f>
        <v>3.3899013119999997</v>
      </c>
      <c r="V14" s="194">
        <v>2.5918233600000002</v>
      </c>
      <c r="W14" s="337">
        <f t="shared" si="4"/>
        <v>1.3924713600000003</v>
      </c>
      <c r="X14" s="330">
        <f t="shared" si="13"/>
        <v>1.7997460992000001</v>
      </c>
      <c r="Y14" s="330">
        <f t="shared" si="14"/>
        <v>1.6862106239999999</v>
      </c>
      <c r="Z14" s="330">
        <f t="shared" si="9"/>
        <v>1.8035028479999999</v>
      </c>
      <c r="AA14" s="193">
        <v>1.3924713600000003</v>
      </c>
      <c r="AB14" s="193">
        <f t="shared" si="10"/>
        <v>0.41103148799999967</v>
      </c>
      <c r="AC14" s="377">
        <f t="shared" si="15"/>
        <v>0.29373926399999961</v>
      </c>
      <c r="AD14" s="377">
        <f t="shared" ref="AD14:AD52" si="19">ABS(X14-AA14)</f>
        <v>0.40727473919999979</v>
      </c>
      <c r="AE14" s="193">
        <f t="shared" si="11"/>
        <v>0.79807795199999942</v>
      </c>
      <c r="AF14" s="193">
        <f t="shared" si="12"/>
        <v>0.51104659200000002</v>
      </c>
      <c r="AG14" s="193">
        <f t="shared" ref="AG14:AG52" si="20">ABS(R14-V14)</f>
        <v>0.24270812159999977</v>
      </c>
      <c r="AH14" s="193"/>
      <c r="AI14" s="180">
        <f t="shared" si="8"/>
        <v>34.473687499999997</v>
      </c>
      <c r="AK14" s="181">
        <v>20.721299999999999</v>
      </c>
      <c r="AL14" s="181">
        <v>20.721299999999999</v>
      </c>
      <c r="AM14" s="181">
        <v>39.688000000000002</v>
      </c>
      <c r="AN14" s="181">
        <v>38.568800000000003</v>
      </c>
      <c r="AO14" s="180">
        <v>37.4193</v>
      </c>
      <c r="AP14" s="180">
        <v>39.627499999999998</v>
      </c>
      <c r="AQ14" s="181">
        <v>40.262799999999999</v>
      </c>
      <c r="AR14" s="181">
        <v>38.780500000000004</v>
      </c>
      <c r="AS14" s="180">
        <f t="shared" si="5"/>
        <v>1.1993520000000004</v>
      </c>
    </row>
    <row r="15" spans="1:64">
      <c r="A15" s="181">
        <v>1979</v>
      </c>
      <c r="B15" s="193">
        <v>42.177500000000002</v>
      </c>
      <c r="C15" s="193">
        <v>4.4763000000000002</v>
      </c>
      <c r="D15" s="192">
        <f t="shared" si="0"/>
        <v>10.613004564044811</v>
      </c>
      <c r="E15" s="192">
        <f t="shared" si="1"/>
        <v>2.5317600000000002</v>
      </c>
      <c r="F15" s="180">
        <v>37.674999999999997</v>
      </c>
      <c r="G15" s="180">
        <v>8.1331000000000007</v>
      </c>
      <c r="H15" s="192">
        <f t="shared" si="2"/>
        <v>21.587524883875254</v>
      </c>
      <c r="I15" s="192">
        <f t="shared" si="6"/>
        <v>2.6599440000000003</v>
      </c>
      <c r="J15" s="193">
        <v>39.582500000000003</v>
      </c>
      <c r="K15" s="193">
        <v>5.3036000000000003</v>
      </c>
      <c r="L15" s="193">
        <f t="shared" si="3"/>
        <v>13.398850502115833</v>
      </c>
      <c r="M15" s="193">
        <f t="shared" si="7"/>
        <v>8.273694545454557</v>
      </c>
      <c r="N15" s="270">
        <v>1979</v>
      </c>
      <c r="O15" s="270">
        <v>2834.3280000000004</v>
      </c>
      <c r="P15" s="270"/>
      <c r="Q15" s="272">
        <v>2.6599440000000003</v>
      </c>
      <c r="R15" s="194">
        <f>(AVERAGE((Q10:Q14)))*1.2</f>
        <v>3.1043335679999999</v>
      </c>
      <c r="S15" s="194">
        <f t="shared" si="16"/>
        <v>46.195439999999991</v>
      </c>
      <c r="T15" s="194">
        <f t="shared" si="17"/>
        <v>3.3199729920000003</v>
      </c>
      <c r="U15" s="194">
        <f t="shared" si="18"/>
        <v>3.0679057919999999</v>
      </c>
      <c r="V15" s="194">
        <v>2.6599440000000003</v>
      </c>
      <c r="W15" s="337">
        <f t="shared" si="4"/>
        <v>2.5317600000000002</v>
      </c>
      <c r="X15" s="330">
        <f t="shared" si="13"/>
        <v>1.6831616255999999</v>
      </c>
      <c r="Y15" s="330">
        <f t="shared" si="14"/>
        <v>1.7703685440000001</v>
      </c>
      <c r="Z15" s="330">
        <f t="shared" si="9"/>
        <v>1.6384408320000003</v>
      </c>
      <c r="AA15" s="193">
        <v>2.5317600000000002</v>
      </c>
      <c r="AB15" s="193">
        <f t="shared" si="10"/>
        <v>0.89331916799999989</v>
      </c>
      <c r="AC15" s="377">
        <f t="shared" si="15"/>
        <v>0.76139145600000013</v>
      </c>
      <c r="AD15" s="377">
        <f t="shared" si="19"/>
        <v>0.8485983744000003</v>
      </c>
      <c r="AE15" s="193">
        <f t="shared" si="11"/>
        <v>0.4079617919999996</v>
      </c>
      <c r="AF15" s="193">
        <f t="shared" si="12"/>
        <v>0.66002899199999998</v>
      </c>
      <c r="AG15" s="193">
        <f t="shared" si="20"/>
        <v>0.44438956799999962</v>
      </c>
      <c r="AH15" s="193"/>
      <c r="AI15" s="180">
        <f t="shared" si="8"/>
        <v>38.009687499999998</v>
      </c>
      <c r="AK15" s="181">
        <v>42.177500000000002</v>
      </c>
      <c r="AL15" s="181">
        <v>37.674999999999997</v>
      </c>
      <c r="AM15" s="181">
        <v>38.357500000000002</v>
      </c>
      <c r="AN15" s="181">
        <v>39.582500000000003</v>
      </c>
      <c r="AO15" s="180">
        <v>35.67</v>
      </c>
      <c r="AP15" s="180">
        <v>32.762500000000003</v>
      </c>
      <c r="AQ15" s="181">
        <v>31.987500000000001</v>
      </c>
      <c r="AR15" s="181">
        <v>45.865000000000002</v>
      </c>
      <c r="AS15" s="180">
        <f t="shared" si="5"/>
        <v>0.12818400000000044</v>
      </c>
    </row>
    <row r="16" spans="1:64">
      <c r="A16" s="181">
        <v>1980</v>
      </c>
      <c r="B16" s="193">
        <v>18.997499999999999</v>
      </c>
      <c r="C16" s="193">
        <v>3.8881999999999999</v>
      </c>
      <c r="D16" s="192">
        <f t="shared" si="0"/>
        <v>20.466903539939466</v>
      </c>
      <c r="E16" s="192">
        <f t="shared" si="1"/>
        <v>1.4006160000000005</v>
      </c>
      <c r="F16" s="180">
        <v>20.842500000000001</v>
      </c>
      <c r="G16" s="180">
        <v>2.5773999999999999</v>
      </c>
      <c r="H16" s="192">
        <f t="shared" si="2"/>
        <v>12.366078925272879</v>
      </c>
      <c r="I16" s="192">
        <f t="shared" si="6"/>
        <v>3.7159920000000004</v>
      </c>
      <c r="J16" s="193">
        <v>55.297499999999999</v>
      </c>
      <c r="K16" s="193">
        <v>2.4950999999999999</v>
      </c>
      <c r="L16" s="193">
        <f t="shared" si="3"/>
        <v>4.5121388851213888</v>
      </c>
      <c r="M16" s="193">
        <f t="shared" si="7"/>
        <v>149.44699636363634</v>
      </c>
      <c r="N16" s="270">
        <v>1980</v>
      </c>
      <c r="O16" s="270">
        <v>4079.8800000000006</v>
      </c>
      <c r="P16" s="270"/>
      <c r="Q16" s="272">
        <v>3.7159920000000004</v>
      </c>
      <c r="R16" s="194">
        <f t="shared" ref="R16:R55" si="21">(AVERAGE((Q11:Q15)))*1.2</f>
        <v>3.2943649535999997</v>
      </c>
      <c r="S16" s="194">
        <f t="shared" si="16"/>
        <v>49.023287999999994</v>
      </c>
      <c r="T16" s="194">
        <f t="shared" si="17"/>
        <v>3.098912544</v>
      </c>
      <c r="U16" s="194">
        <f t="shared" si="18"/>
        <v>2.875611648</v>
      </c>
      <c r="V16" s="194">
        <v>3.7159920000000004</v>
      </c>
      <c r="W16" s="337">
        <f t="shared" si="4"/>
        <v>1.4006160000000005</v>
      </c>
      <c r="X16" s="330">
        <f t="shared" si="13"/>
        <v>2.0239172352000003</v>
      </c>
      <c r="Y16" s="330">
        <f t="shared" si="14"/>
        <v>1.9883586240000002</v>
      </c>
      <c r="Z16" s="330">
        <f t="shared" si="9"/>
        <v>2.0258542080000002</v>
      </c>
      <c r="AA16" s="193">
        <v>1.4006160000000005</v>
      </c>
      <c r="AB16" s="193">
        <f t="shared" si="10"/>
        <v>0.62523820799999963</v>
      </c>
      <c r="AC16" s="377">
        <f t="shared" si="15"/>
        <v>0.58774262399999966</v>
      </c>
      <c r="AD16" s="377">
        <f t="shared" si="19"/>
        <v>0.6233012351999998</v>
      </c>
      <c r="AE16" s="193">
        <f t="shared" si="11"/>
        <v>0.84038035200000039</v>
      </c>
      <c r="AF16" s="193">
        <f t="shared" si="12"/>
        <v>0.61707945600000036</v>
      </c>
      <c r="AG16" s="193">
        <f t="shared" si="20"/>
        <v>0.4216270464000007</v>
      </c>
      <c r="AH16" s="193"/>
      <c r="AI16" s="180">
        <f t="shared" si="8"/>
        <v>43.095624999999998</v>
      </c>
      <c r="AK16" s="181">
        <v>18.997499999999999</v>
      </c>
      <c r="AL16" s="181">
        <v>20.842500000000001</v>
      </c>
      <c r="AM16" s="181">
        <v>52.302500000000002</v>
      </c>
      <c r="AN16" s="181">
        <v>55.297499999999999</v>
      </c>
      <c r="AO16" s="180">
        <v>42.505000000000003</v>
      </c>
      <c r="AP16" s="180">
        <v>51.092500000000001</v>
      </c>
      <c r="AQ16" s="181">
        <v>51.667499999999997</v>
      </c>
      <c r="AR16" s="181">
        <v>52.06</v>
      </c>
      <c r="AS16" s="180">
        <f t="shared" si="5"/>
        <v>2.3153759999999997</v>
      </c>
    </row>
    <row r="17" spans="1:45">
      <c r="A17" s="181">
        <v>1981</v>
      </c>
      <c r="B17" s="193">
        <v>21.66</v>
      </c>
      <c r="C17" s="193">
        <v>2.9765999999999999</v>
      </c>
      <c r="D17" s="192">
        <f t="shared" si="0"/>
        <v>13.742382271468143</v>
      </c>
      <c r="E17" s="192">
        <f t="shared" si="1"/>
        <v>1.313256</v>
      </c>
      <c r="F17" s="180">
        <v>19.5425</v>
      </c>
      <c r="G17" s="180">
        <v>1.9630000000000001</v>
      </c>
      <c r="H17" s="192">
        <f t="shared" si="2"/>
        <v>10.044774210055008</v>
      </c>
      <c r="I17" s="192">
        <f t="shared" si="6"/>
        <v>2.6061840000000003</v>
      </c>
      <c r="J17" s="193">
        <v>38.782499999999999</v>
      </c>
      <c r="K17" s="193">
        <v>3.9702999999999999</v>
      </c>
      <c r="L17" s="193">
        <f t="shared" si="3"/>
        <v>10.237349319925224</v>
      </c>
      <c r="M17" s="193">
        <f t="shared" si="7"/>
        <v>83.452625454545455</v>
      </c>
      <c r="N17" s="270">
        <v>1981</v>
      </c>
      <c r="O17" s="270">
        <v>2522.6880000000006</v>
      </c>
      <c r="P17" s="270"/>
      <c r="Q17" s="272">
        <v>2.6061840000000003</v>
      </c>
      <c r="R17" s="194">
        <f t="shared" si="21"/>
        <v>3.3709681152000002</v>
      </c>
      <c r="S17" s="194">
        <f t="shared" si="16"/>
        <v>50.163215999999998</v>
      </c>
      <c r="T17" s="194">
        <f t="shared" si="17"/>
        <v>3.2715063360000003</v>
      </c>
      <c r="U17" s="194">
        <f t="shared" si="18"/>
        <v>3.5871037440000002</v>
      </c>
      <c r="V17" s="194">
        <v>2.6061840000000003</v>
      </c>
      <c r="W17" s="337">
        <f t="shared" si="4"/>
        <v>1.313256</v>
      </c>
      <c r="X17" s="330">
        <f t="shared" si="13"/>
        <v>1.9268347392000003</v>
      </c>
      <c r="Y17" s="330">
        <f t="shared" si="14"/>
        <v>1.9395754560000005</v>
      </c>
      <c r="Z17" s="330">
        <f t="shared" si="9"/>
        <v>2.1299389440000001</v>
      </c>
      <c r="AA17" s="193">
        <v>1.313256</v>
      </c>
      <c r="AB17" s="193">
        <f t="shared" si="10"/>
        <v>0.81668294400000008</v>
      </c>
      <c r="AC17" s="377">
        <f t="shared" si="15"/>
        <v>0.6263194560000005</v>
      </c>
      <c r="AD17" s="377">
        <f t="shared" si="19"/>
        <v>0.61357873920000028</v>
      </c>
      <c r="AE17" s="193">
        <f t="shared" si="11"/>
        <v>0.98091974399999993</v>
      </c>
      <c r="AF17" s="193">
        <f t="shared" si="12"/>
        <v>0.66532233600000001</v>
      </c>
      <c r="AG17" s="193">
        <f t="shared" si="20"/>
        <v>0.76478411519999989</v>
      </c>
      <c r="AH17" s="193"/>
      <c r="AI17" s="180">
        <f t="shared" si="8"/>
        <v>33.010000000000005</v>
      </c>
      <c r="AK17" s="181">
        <v>21.66</v>
      </c>
      <c r="AL17" s="181">
        <v>19.5425</v>
      </c>
      <c r="AM17" s="181">
        <v>34.905000000000001</v>
      </c>
      <c r="AN17" s="181">
        <v>38.782499999999999</v>
      </c>
      <c r="AO17" s="180">
        <v>34.817500000000003</v>
      </c>
      <c r="AP17" s="180">
        <v>33.637500000000003</v>
      </c>
      <c r="AQ17" s="181">
        <v>36.422499999999999</v>
      </c>
      <c r="AR17" s="181">
        <v>44.3125</v>
      </c>
      <c r="AS17" s="180">
        <f t="shared" si="5"/>
        <v>1.2929279999999999</v>
      </c>
    </row>
    <row r="18" spans="1:45">
      <c r="A18" s="181">
        <v>1982</v>
      </c>
      <c r="B18" s="193">
        <v>19.7225</v>
      </c>
      <c r="C18" s="193">
        <v>3.8816999999999999</v>
      </c>
      <c r="D18" s="192">
        <f t="shared" si="0"/>
        <v>19.681581949550004</v>
      </c>
      <c r="E18" s="192">
        <f t="shared" si="1"/>
        <v>1.8478320000000001</v>
      </c>
      <c r="F18" s="180">
        <v>27.497499999999999</v>
      </c>
      <c r="G18" s="180">
        <v>2.8601000000000001</v>
      </c>
      <c r="H18" s="192">
        <f t="shared" si="2"/>
        <v>10.401309209928176</v>
      </c>
      <c r="I18" s="192">
        <f t="shared" si="6"/>
        <v>1.86816</v>
      </c>
      <c r="J18" s="193">
        <v>27.8</v>
      </c>
      <c r="K18" s="193">
        <v>1.0321</v>
      </c>
      <c r="L18" s="193">
        <f t="shared" si="3"/>
        <v>3.7125899280575538</v>
      </c>
      <c r="M18" s="193">
        <f t="shared" si="7"/>
        <v>1.312080000000013</v>
      </c>
      <c r="N18" s="270">
        <v>1982</v>
      </c>
      <c r="O18" s="270">
        <v>1998.3600000000001</v>
      </c>
      <c r="P18" s="270"/>
      <c r="Q18" s="272">
        <v>1.86816</v>
      </c>
      <c r="R18" s="194">
        <f t="shared" si="21"/>
        <v>3.2426892288000002</v>
      </c>
      <c r="S18" s="194">
        <f t="shared" si="16"/>
        <v>48.254304000000005</v>
      </c>
      <c r="T18" s="194">
        <f t="shared" si="17"/>
        <v>3.4721830080000005</v>
      </c>
      <c r="U18" s="194">
        <f t="shared" si="18"/>
        <v>3.5928480000000005</v>
      </c>
      <c r="V18" s="194">
        <v>1.86816</v>
      </c>
      <c r="W18" s="337">
        <f t="shared" si="4"/>
        <v>1.8478320000000001</v>
      </c>
      <c r="X18" s="330">
        <f t="shared" si="13"/>
        <v>1.8668418048000004</v>
      </c>
      <c r="Y18" s="330">
        <f t="shared" si="14"/>
        <v>1.9914310080000002</v>
      </c>
      <c r="Z18" s="330">
        <f t="shared" si="9"/>
        <v>2.0982528</v>
      </c>
      <c r="AA18" s="193">
        <v>1.8478320000000001</v>
      </c>
      <c r="AB18" s="193">
        <f t="shared" si="10"/>
        <v>0.25042079999999989</v>
      </c>
      <c r="AC18" s="377">
        <f t="shared" si="15"/>
        <v>0.14359900800000003</v>
      </c>
      <c r="AD18" s="377">
        <f t="shared" si="19"/>
        <v>1.9009804800000252E-2</v>
      </c>
      <c r="AE18" s="193">
        <f t="shared" si="11"/>
        <v>1.7246880000000004</v>
      </c>
      <c r="AF18" s="193">
        <f t="shared" si="12"/>
        <v>1.6040230080000004</v>
      </c>
      <c r="AG18" s="193">
        <f t="shared" si="20"/>
        <v>1.3745292288000002</v>
      </c>
      <c r="AH18" s="193"/>
      <c r="AI18" s="180">
        <f t="shared" si="8"/>
        <v>27.153124999999999</v>
      </c>
      <c r="AK18" s="181">
        <v>19.7225</v>
      </c>
      <c r="AL18" s="181">
        <v>27.497499999999999</v>
      </c>
      <c r="AM18" s="181">
        <v>32.729999999999997</v>
      </c>
      <c r="AN18" s="181">
        <v>27.8</v>
      </c>
      <c r="AO18" s="180">
        <v>16.88</v>
      </c>
      <c r="AP18" s="180">
        <v>33.82</v>
      </c>
      <c r="AQ18" s="181">
        <v>28.282499999999999</v>
      </c>
      <c r="AR18" s="181">
        <v>30.4925</v>
      </c>
      <c r="AS18" s="180">
        <f t="shared" si="5"/>
        <v>2.0328000000000134E-2</v>
      </c>
    </row>
    <row r="19" spans="1:45">
      <c r="A19" s="181">
        <v>1983</v>
      </c>
      <c r="B19" s="193">
        <v>38.325000000000003</v>
      </c>
      <c r="C19" s="193">
        <v>5.0991</v>
      </c>
      <c r="D19" s="192">
        <f t="shared" si="0"/>
        <v>13.304892367906065</v>
      </c>
      <c r="E19" s="192">
        <f t="shared" si="1"/>
        <v>2.5897200000000002</v>
      </c>
      <c r="F19" s="180">
        <v>38.537500000000001</v>
      </c>
      <c r="G19" s="180">
        <v>2.8940000000000001</v>
      </c>
      <c r="H19" s="192">
        <f t="shared" si="2"/>
        <v>7.5095686020110284</v>
      </c>
      <c r="I19" s="192">
        <f t="shared" si="6"/>
        <v>2.514456</v>
      </c>
      <c r="J19" s="193">
        <v>37.417499999999997</v>
      </c>
      <c r="K19" s="193">
        <v>5.2229999999999999</v>
      </c>
      <c r="L19" s="193">
        <f t="shared" si="3"/>
        <v>13.958709160152335</v>
      </c>
      <c r="M19" s="193">
        <f t="shared" si="7"/>
        <v>0</v>
      </c>
      <c r="N19" s="270">
        <v>1983</v>
      </c>
      <c r="O19" s="270">
        <v>3199.3920000000003</v>
      </c>
      <c r="P19" s="270"/>
      <c r="Q19" s="272">
        <v>2.514456</v>
      </c>
      <c r="R19" s="194">
        <f t="shared" si="21"/>
        <v>3.2261048064000004</v>
      </c>
      <c r="S19" s="194">
        <f t="shared" si="16"/>
        <v>48.007512000000006</v>
      </c>
      <c r="T19" s="194">
        <f t="shared" si="17"/>
        <v>3.2550840000000005</v>
      </c>
      <c r="U19" s="194">
        <f t="shared" si="18"/>
        <v>3.2761344000000001</v>
      </c>
      <c r="V19" s="194">
        <v>2.514456</v>
      </c>
      <c r="W19" s="337">
        <f t="shared" si="4"/>
        <v>2.5897200000000002</v>
      </c>
      <c r="X19" s="330">
        <f t="shared" si="13"/>
        <v>2.0366244864</v>
      </c>
      <c r="Y19" s="330">
        <f t="shared" si="14"/>
        <v>2.1280392000000004</v>
      </c>
      <c r="Z19" s="330">
        <f t="shared" si="9"/>
        <v>1.8246816000000001</v>
      </c>
      <c r="AA19" s="193">
        <v>2.5897200000000002</v>
      </c>
      <c r="AB19" s="193">
        <f t="shared" si="10"/>
        <v>0.76503840000000012</v>
      </c>
      <c r="AC19" s="377">
        <f t="shared" si="15"/>
        <v>0.46168079999999989</v>
      </c>
      <c r="AD19" s="377">
        <f t="shared" si="19"/>
        <v>0.5530955136000002</v>
      </c>
      <c r="AE19" s="193">
        <f t="shared" si="11"/>
        <v>0.76167840000000009</v>
      </c>
      <c r="AF19" s="193">
        <f t="shared" si="12"/>
        <v>0.74062800000000051</v>
      </c>
      <c r="AG19" s="193">
        <f t="shared" si="20"/>
        <v>0.71164880640000039</v>
      </c>
      <c r="AH19" s="193"/>
      <c r="AI19" s="180">
        <f t="shared" si="8"/>
        <v>44.645000000000003</v>
      </c>
      <c r="AK19" s="181">
        <v>38.325000000000003</v>
      </c>
      <c r="AL19" s="181">
        <v>38.537500000000001</v>
      </c>
      <c r="AM19" s="181">
        <v>51.0625</v>
      </c>
      <c r="AN19" s="181">
        <v>37.417499999999997</v>
      </c>
      <c r="AO19" s="180">
        <v>44.377499999999998</v>
      </c>
      <c r="AP19" s="180">
        <v>50.73</v>
      </c>
      <c r="AQ19" s="181">
        <v>49.792499999999997</v>
      </c>
      <c r="AR19" s="181">
        <v>46.917499999999997</v>
      </c>
      <c r="AS19" s="180">
        <f t="shared" si="5"/>
        <v>0</v>
      </c>
    </row>
    <row r="20" spans="1:45">
      <c r="A20" s="181">
        <v>1984</v>
      </c>
      <c r="B20" s="193">
        <v>32.945</v>
      </c>
      <c r="C20" s="193">
        <v>4.4390999999999998</v>
      </c>
      <c r="D20" s="192">
        <f t="shared" si="0"/>
        <v>13.4742753073304</v>
      </c>
      <c r="E20" s="192">
        <f t="shared" si="1"/>
        <v>2.2421280000000001</v>
      </c>
      <c r="F20" s="180">
        <v>33.365000000000002</v>
      </c>
      <c r="G20" s="180">
        <v>3.1396000000000002</v>
      </c>
      <c r="H20" s="192">
        <f t="shared" si="2"/>
        <v>9.4098606323992211</v>
      </c>
      <c r="I20" s="192">
        <f t="shared" si="6"/>
        <v>2.7115200000000006</v>
      </c>
      <c r="J20" s="193">
        <v>40.35</v>
      </c>
      <c r="K20" s="193">
        <v>2.7843</v>
      </c>
      <c r="L20" s="193">
        <f t="shared" si="3"/>
        <v>6.9003717472118957</v>
      </c>
      <c r="M20" s="193">
        <f t="shared" si="7"/>
        <v>30.297120000000003</v>
      </c>
      <c r="N20" s="270">
        <v>1984</v>
      </c>
      <c r="O20" s="270">
        <v>2837.6880000000006</v>
      </c>
      <c r="P20" s="270"/>
      <c r="Q20" s="272">
        <v>2.7115200000000006</v>
      </c>
      <c r="R20" s="194">
        <f t="shared" si="21"/>
        <v>3.2075366400000003</v>
      </c>
      <c r="S20" s="194">
        <f t="shared" si="16"/>
        <v>47.731199999999994</v>
      </c>
      <c r="T20" s="194">
        <f t="shared" si="17"/>
        <v>3.2114376000000004</v>
      </c>
      <c r="U20" s="194">
        <f t="shared" si="18"/>
        <v>2.7955200000000002</v>
      </c>
      <c r="V20" s="194">
        <v>2.7115200000000006</v>
      </c>
      <c r="W20" s="337">
        <f t="shared" si="4"/>
        <v>2.2421280000000001</v>
      </c>
      <c r="X20" s="330">
        <f t="shared" si="13"/>
        <v>2.3239641600000001</v>
      </c>
      <c r="Y20" s="330">
        <f t="shared" si="14"/>
        <v>2.1454271999999999</v>
      </c>
      <c r="Z20" s="330">
        <f t="shared" si="9"/>
        <v>2.3003232000000002</v>
      </c>
      <c r="AA20" s="193">
        <v>2.2421280000000001</v>
      </c>
      <c r="AB20" s="193">
        <f t="shared" si="10"/>
        <v>5.8195200000000114E-2</v>
      </c>
      <c r="AC20" s="377">
        <f t="shared" si="15"/>
        <v>9.6700800000000253E-2</v>
      </c>
      <c r="AD20" s="377">
        <f t="shared" si="19"/>
        <v>8.1836159999999936E-2</v>
      </c>
      <c r="AE20" s="193">
        <f t="shared" si="11"/>
        <v>8.3999999999999631E-2</v>
      </c>
      <c r="AF20" s="193">
        <f t="shared" si="12"/>
        <v>0.49991759999999985</v>
      </c>
      <c r="AG20" s="193">
        <f t="shared" si="20"/>
        <v>0.49601663999999968</v>
      </c>
      <c r="AH20" s="193"/>
      <c r="AI20" s="180">
        <f t="shared" si="8"/>
        <v>39.505937500000002</v>
      </c>
      <c r="AK20" s="181">
        <v>32.945</v>
      </c>
      <c r="AL20" s="181">
        <v>33.365000000000002</v>
      </c>
      <c r="AM20" s="181">
        <v>44.6175</v>
      </c>
      <c r="AN20" s="181">
        <v>40.35</v>
      </c>
      <c r="AO20" s="180">
        <v>36.722499999999997</v>
      </c>
      <c r="AP20" s="180">
        <v>42.652500000000003</v>
      </c>
      <c r="AQ20" s="181">
        <v>43.41</v>
      </c>
      <c r="AR20" s="181">
        <v>41.984999999999999</v>
      </c>
      <c r="AS20" s="180">
        <f t="shared" si="5"/>
        <v>0.46939199999999998</v>
      </c>
    </row>
    <row r="21" spans="1:45">
      <c r="A21" s="181">
        <v>1985</v>
      </c>
      <c r="B21" s="193">
        <v>22.807500000000001</v>
      </c>
      <c r="C21" s="193">
        <v>3.266</v>
      </c>
      <c r="D21" s="192">
        <f t="shared" si="0"/>
        <v>14.319850926230407</v>
      </c>
      <c r="E21" s="192">
        <f t="shared" si="1"/>
        <v>1.3720559999999999</v>
      </c>
      <c r="F21" s="180">
        <v>20.4175</v>
      </c>
      <c r="G21" s="180">
        <v>1.0246</v>
      </c>
      <c r="H21" s="192">
        <f t="shared" si="2"/>
        <v>5.0182441532998645</v>
      </c>
      <c r="I21" s="192">
        <f t="shared" si="6"/>
        <v>2.0307839999999997</v>
      </c>
      <c r="J21" s="193">
        <v>30.22</v>
      </c>
      <c r="K21" s="193">
        <v>2.1181000000000001</v>
      </c>
      <c r="L21" s="193">
        <f t="shared" si="3"/>
        <v>7.0089344804765057</v>
      </c>
      <c r="M21" s="193">
        <f t="shared" si="7"/>
        <v>42.517898181818168</v>
      </c>
      <c r="N21" s="270">
        <v>1985</v>
      </c>
      <c r="O21" s="270">
        <v>2244.1440000000007</v>
      </c>
      <c r="P21" s="270"/>
      <c r="Q21" s="272">
        <v>2.0307839999999997</v>
      </c>
      <c r="R21" s="194">
        <f t="shared" si="21"/>
        <v>3.2199148800000001</v>
      </c>
      <c r="S21" s="194">
        <f t="shared" si="16"/>
        <v>47.915399999999998</v>
      </c>
      <c r="T21" s="194">
        <f t="shared" si="17"/>
        <v>2.9100960000000002</v>
      </c>
      <c r="U21" s="194">
        <f t="shared" si="18"/>
        <v>2.8376544000000004</v>
      </c>
      <c r="V21" s="194">
        <v>2.0307839999999997</v>
      </c>
      <c r="W21" s="337">
        <f t="shared" si="4"/>
        <v>1.3720559999999999</v>
      </c>
      <c r="X21" s="330">
        <f t="shared" si="13"/>
        <v>2.2544524799999999</v>
      </c>
      <c r="Y21" s="330">
        <f t="shared" si="14"/>
        <v>2.3978808000000003</v>
      </c>
      <c r="Z21" s="330">
        <f t="shared" si="9"/>
        <v>2.671872</v>
      </c>
      <c r="AA21" s="193">
        <v>1.3720559999999999</v>
      </c>
      <c r="AB21" s="193">
        <f t="shared" si="10"/>
        <v>1.2998160000000001</v>
      </c>
      <c r="AC21" s="377">
        <f t="shared" si="15"/>
        <v>1.0258248000000003</v>
      </c>
      <c r="AD21" s="377">
        <f t="shared" si="19"/>
        <v>0.88239647999999993</v>
      </c>
      <c r="AE21" s="193">
        <f t="shared" si="11"/>
        <v>0.80687040000000065</v>
      </c>
      <c r="AF21" s="193">
        <f t="shared" si="12"/>
        <v>0.87931200000000054</v>
      </c>
      <c r="AG21" s="193">
        <f t="shared" si="20"/>
        <v>1.1891308800000004</v>
      </c>
      <c r="AH21" s="193"/>
      <c r="AI21" s="180">
        <f t="shared" si="8"/>
        <v>30.600625000000001</v>
      </c>
      <c r="AK21" s="181">
        <v>22.807500000000001</v>
      </c>
      <c r="AL21" s="181">
        <v>20.4175</v>
      </c>
      <c r="AM21" s="181">
        <v>34.664999999999999</v>
      </c>
      <c r="AN21" s="181">
        <v>30.22</v>
      </c>
      <c r="AO21" s="180">
        <v>30.672499999999999</v>
      </c>
      <c r="AP21" s="180">
        <v>35.270000000000003</v>
      </c>
      <c r="AQ21" s="181">
        <v>35.695</v>
      </c>
      <c r="AR21" s="181">
        <v>35.057499999999997</v>
      </c>
      <c r="AS21" s="180">
        <f t="shared" si="5"/>
        <v>0.65872799999999998</v>
      </c>
    </row>
    <row r="22" spans="1:45">
      <c r="A22" s="181">
        <v>1986</v>
      </c>
      <c r="B22" s="193">
        <v>37.75</v>
      </c>
      <c r="C22" s="193">
        <v>1.002</v>
      </c>
      <c r="D22" s="192">
        <f t="shared" si="0"/>
        <v>2.6543046357615894</v>
      </c>
      <c r="E22" s="192">
        <f t="shared" si="1"/>
        <v>2.7137040000000003</v>
      </c>
      <c r="F22" s="180">
        <v>40.3825</v>
      </c>
      <c r="G22" s="180">
        <v>1.8979999999999999</v>
      </c>
      <c r="H22" s="192">
        <f t="shared" si="2"/>
        <v>4.7000557172042345</v>
      </c>
      <c r="I22" s="192">
        <f t="shared" si="6"/>
        <v>3.0918720000000004</v>
      </c>
      <c r="J22" s="193">
        <v>46.01</v>
      </c>
      <c r="K22" s="193">
        <v>1.5517000000000001</v>
      </c>
      <c r="L22" s="193">
        <f t="shared" si="3"/>
        <v>3.3725277113670944</v>
      </c>
      <c r="M22" s="193">
        <f t="shared" si="7"/>
        <v>24.409025454545443</v>
      </c>
      <c r="N22" s="270">
        <v>1986</v>
      </c>
      <c r="O22" s="270">
        <v>3049.2000000000003</v>
      </c>
      <c r="P22" s="270"/>
      <c r="Q22" s="272">
        <v>3.0918720000000004</v>
      </c>
      <c r="R22" s="194">
        <f t="shared" si="21"/>
        <v>2.8154649600000003</v>
      </c>
      <c r="S22" s="194">
        <f t="shared" si="16"/>
        <v>41.896799999999999</v>
      </c>
      <c r="T22" s="194">
        <f t="shared" si="17"/>
        <v>2.7374759999999996</v>
      </c>
      <c r="U22" s="194">
        <f t="shared" si="18"/>
        <v>2.9027040000000004</v>
      </c>
      <c r="V22" s="194">
        <v>3.0918720000000004</v>
      </c>
      <c r="W22" s="337">
        <f t="shared" si="4"/>
        <v>2.7137040000000003</v>
      </c>
      <c r="X22" s="330">
        <f t="shared" si="13"/>
        <v>2.2475980799999999</v>
      </c>
      <c r="Y22" s="330">
        <f t="shared" si="14"/>
        <v>2.4155207999999999</v>
      </c>
      <c r="Z22" s="330">
        <f t="shared" si="9"/>
        <v>2.4815616</v>
      </c>
      <c r="AA22" s="193">
        <v>2.7137040000000003</v>
      </c>
      <c r="AB22" s="193">
        <f t="shared" si="10"/>
        <v>0.2321424000000003</v>
      </c>
      <c r="AC22" s="377">
        <f t="shared" si="15"/>
        <v>0.29818320000000043</v>
      </c>
      <c r="AD22" s="377">
        <f t="shared" si="19"/>
        <v>0.4661059200000004</v>
      </c>
      <c r="AE22" s="193">
        <f t="shared" si="11"/>
        <v>0.189168</v>
      </c>
      <c r="AF22" s="193">
        <f t="shared" si="12"/>
        <v>0.35439600000000082</v>
      </c>
      <c r="AG22" s="193">
        <f t="shared" si="20"/>
        <v>0.27640704000000005</v>
      </c>
      <c r="AH22" s="193"/>
      <c r="AI22" s="180">
        <f t="shared" si="8"/>
        <v>42.795000000000002</v>
      </c>
      <c r="AK22" s="181">
        <v>37.75</v>
      </c>
      <c r="AL22" s="181">
        <v>40.3825</v>
      </c>
      <c r="AM22" s="181">
        <v>44.467500000000001</v>
      </c>
      <c r="AN22" s="181">
        <v>46.01</v>
      </c>
      <c r="AO22" s="180">
        <v>40.8675</v>
      </c>
      <c r="AP22" s="180">
        <v>44.192500000000003</v>
      </c>
      <c r="AQ22" s="181">
        <v>43.317500000000003</v>
      </c>
      <c r="AR22" s="181">
        <v>45.372500000000002</v>
      </c>
      <c r="AS22" s="180">
        <f t="shared" si="5"/>
        <v>0.37816799999999989</v>
      </c>
    </row>
    <row r="23" spans="1:45">
      <c r="A23" s="181">
        <v>1987</v>
      </c>
      <c r="B23" s="193">
        <v>30.885000000000002</v>
      </c>
      <c r="C23" s="193">
        <v>3.6213000000000002</v>
      </c>
      <c r="D23" s="192">
        <f t="shared" si="0"/>
        <v>11.725109276347743</v>
      </c>
      <c r="E23" s="192">
        <f t="shared" si="1"/>
        <v>2.049096</v>
      </c>
      <c r="F23" s="180">
        <v>30.4925</v>
      </c>
      <c r="G23" s="180">
        <v>1.9520999999999999</v>
      </c>
      <c r="H23" s="192">
        <f t="shared" si="2"/>
        <v>6.4019021070755109</v>
      </c>
      <c r="I23" s="192">
        <f t="shared" si="6"/>
        <v>2.7889679999999997</v>
      </c>
      <c r="J23" s="193">
        <v>41.502499999999998</v>
      </c>
      <c r="K23" s="193">
        <v>1.6312</v>
      </c>
      <c r="L23" s="193">
        <f t="shared" si="3"/>
        <v>3.9303656406240588</v>
      </c>
      <c r="M23" s="193">
        <f t="shared" si="7"/>
        <v>47.755374545454544</v>
      </c>
      <c r="N23" s="270">
        <v>1987</v>
      </c>
      <c r="O23" s="270">
        <v>2888.4240000000004</v>
      </c>
      <c r="P23" s="270"/>
      <c r="Q23" s="272">
        <v>2.7889679999999997</v>
      </c>
      <c r="R23" s="194">
        <f t="shared" si="21"/>
        <v>2.9320300800000001</v>
      </c>
      <c r="S23" s="194">
        <f t="shared" si="16"/>
        <v>43.631399999999992</v>
      </c>
      <c r="T23" s="194">
        <f t="shared" si="17"/>
        <v>3.1045896000000006</v>
      </c>
      <c r="U23" s="194">
        <f t="shared" si="18"/>
        <v>3.1336704000000002</v>
      </c>
      <c r="V23" s="194">
        <v>2.7889679999999997</v>
      </c>
      <c r="W23" s="337">
        <f t="shared" si="4"/>
        <v>2.049096</v>
      </c>
      <c r="X23" s="330">
        <f t="shared" si="13"/>
        <v>2.5837055999999996</v>
      </c>
      <c r="Y23" s="330">
        <f t="shared" si="14"/>
        <v>2.6752824000000004</v>
      </c>
      <c r="Z23" s="330">
        <f t="shared" si="9"/>
        <v>2.5311552000000002</v>
      </c>
      <c r="AA23" s="193">
        <v>2.049096</v>
      </c>
      <c r="AB23" s="193">
        <f t="shared" si="10"/>
        <v>0.48205920000000013</v>
      </c>
      <c r="AC23" s="377">
        <f t="shared" si="15"/>
        <v>0.62618640000000036</v>
      </c>
      <c r="AD23" s="377">
        <f t="shared" si="19"/>
        <v>0.53460959999999957</v>
      </c>
      <c r="AE23" s="193">
        <f t="shared" si="11"/>
        <v>0.34470240000000052</v>
      </c>
      <c r="AF23" s="193">
        <f t="shared" si="12"/>
        <v>0.31562160000000095</v>
      </c>
      <c r="AG23" s="193">
        <f t="shared" si="20"/>
        <v>0.14306208000000042</v>
      </c>
      <c r="AH23" s="193"/>
      <c r="AI23" s="180">
        <f t="shared" si="8"/>
        <v>38.844687499999992</v>
      </c>
      <c r="AK23" s="181">
        <v>30.885000000000002</v>
      </c>
      <c r="AL23" s="181">
        <v>30.4925</v>
      </c>
      <c r="AM23" s="181">
        <v>42.652500000000003</v>
      </c>
      <c r="AN23" s="181">
        <v>41.502499999999998</v>
      </c>
      <c r="AO23" s="180">
        <v>37.237499999999997</v>
      </c>
      <c r="AP23" s="180">
        <v>40.93</v>
      </c>
      <c r="AQ23" s="181">
        <v>43.407499999999999</v>
      </c>
      <c r="AR23" s="181">
        <v>43.65</v>
      </c>
      <c r="AS23" s="180">
        <f t="shared" si="5"/>
        <v>0.73987199999999997</v>
      </c>
    </row>
    <row r="24" spans="1:45">
      <c r="A24" s="181">
        <v>1988</v>
      </c>
      <c r="B24" s="193">
        <v>27.98</v>
      </c>
      <c r="C24" s="193">
        <v>3.7006000000000001</v>
      </c>
      <c r="D24" s="192">
        <f t="shared" si="0"/>
        <v>13.225875625446747</v>
      </c>
      <c r="E24" s="192">
        <f t="shared" si="1"/>
        <v>1.8192720000000004</v>
      </c>
      <c r="F24" s="180">
        <v>27.072500000000002</v>
      </c>
      <c r="G24" s="180">
        <v>2.2961</v>
      </c>
      <c r="H24" s="192">
        <f t="shared" si="2"/>
        <v>8.4813002123926484</v>
      </c>
      <c r="I24" s="192">
        <f t="shared" si="6"/>
        <v>4.2443520000000001</v>
      </c>
      <c r="J24" s="193">
        <v>63.16</v>
      </c>
      <c r="K24" s="193">
        <v>4.0934999999999997</v>
      </c>
      <c r="L24" s="193">
        <f t="shared" si="3"/>
        <v>6.4811589613679539</v>
      </c>
      <c r="M24" s="193">
        <f t="shared" si="7"/>
        <v>156.52789090909087</v>
      </c>
      <c r="N24" s="270">
        <v>1988</v>
      </c>
      <c r="O24" s="270">
        <v>4372.5360000000001</v>
      </c>
      <c r="P24" s="270"/>
      <c r="Q24" s="272">
        <v>4.2443520000000001</v>
      </c>
      <c r="R24" s="194">
        <f t="shared" si="21"/>
        <v>3.1530240000000007</v>
      </c>
      <c r="S24" s="194">
        <f t="shared" si="16"/>
        <v>46.92</v>
      </c>
      <c r="T24" s="194">
        <f t="shared" si="17"/>
        <v>3.1869432</v>
      </c>
      <c r="U24" s="194">
        <f t="shared" si="18"/>
        <v>3.1646495999999997</v>
      </c>
      <c r="V24" s="194">
        <v>4.2443520000000001</v>
      </c>
      <c r="W24" s="194">
        <f t="shared" si="4"/>
        <v>1.8192720000000004</v>
      </c>
      <c r="X24" s="194">
        <f t="shared" si="13"/>
        <v>2.6320089600000007</v>
      </c>
      <c r="Y24" s="194">
        <f t="shared" si="14"/>
        <v>2.5130952</v>
      </c>
      <c r="Z24" s="330">
        <f t="shared" si="9"/>
        <v>2.4539424000000003</v>
      </c>
      <c r="AA24" s="193">
        <v>1.8192720000000004</v>
      </c>
      <c r="AB24" s="193">
        <f t="shared" si="10"/>
        <v>0.63467039999999986</v>
      </c>
      <c r="AC24" s="377">
        <f t="shared" si="15"/>
        <v>0.69382319999999953</v>
      </c>
      <c r="AD24" s="377">
        <f t="shared" si="19"/>
        <v>0.81273696000000029</v>
      </c>
      <c r="AE24" s="193">
        <f t="shared" si="11"/>
        <v>1.0797024000000004</v>
      </c>
      <c r="AF24" s="193">
        <f t="shared" si="12"/>
        <v>1.0574088000000001</v>
      </c>
      <c r="AG24" s="193">
        <f t="shared" si="20"/>
        <v>1.0913279999999994</v>
      </c>
      <c r="AH24" s="193"/>
      <c r="AI24" s="180">
        <f t="shared" si="8"/>
        <v>53.091250000000002</v>
      </c>
      <c r="AK24" s="181">
        <v>27.98</v>
      </c>
      <c r="AL24" s="181">
        <v>27.072500000000002</v>
      </c>
      <c r="AM24" s="181">
        <v>57.292499999999997</v>
      </c>
      <c r="AN24" s="181">
        <v>63.16</v>
      </c>
      <c r="AO24" s="180">
        <v>62.92</v>
      </c>
      <c r="AP24" s="180">
        <v>59.35</v>
      </c>
      <c r="AQ24" s="181">
        <v>62.947499999999998</v>
      </c>
      <c r="AR24" s="181">
        <v>64.007499999999993</v>
      </c>
      <c r="AS24" s="180">
        <f t="shared" si="5"/>
        <v>2.4250799999999999</v>
      </c>
    </row>
    <row r="25" spans="1:45">
      <c r="A25" s="181">
        <v>1989</v>
      </c>
      <c r="B25" s="193">
        <v>17.335000000000001</v>
      </c>
      <c r="C25" s="193">
        <v>3.1638000000000002</v>
      </c>
      <c r="D25" s="192">
        <f t="shared" si="0"/>
        <v>18.250937409864438</v>
      </c>
      <c r="E25" s="192">
        <f t="shared" si="1"/>
        <v>1.2156480000000001</v>
      </c>
      <c r="F25" s="180">
        <v>18.09</v>
      </c>
      <c r="G25" s="180">
        <v>2.4519000000000002</v>
      </c>
      <c r="H25" s="192">
        <f t="shared" si="2"/>
        <v>13.553897180762853</v>
      </c>
      <c r="I25" s="192">
        <f t="shared" si="6"/>
        <v>2.7096719999999999</v>
      </c>
      <c r="J25" s="193">
        <v>40.322499999999998</v>
      </c>
      <c r="K25" s="193">
        <v>3.6890999999999998</v>
      </c>
      <c r="L25" s="193">
        <f t="shared" si="3"/>
        <v>9.1489862979725967</v>
      </c>
      <c r="M25" s="193">
        <f t="shared" si="7"/>
        <v>96.432458181818163</v>
      </c>
      <c r="N25" s="270">
        <v>1989</v>
      </c>
      <c r="O25" s="270">
        <v>2851.8</v>
      </c>
      <c r="P25" s="270"/>
      <c r="Q25" s="272">
        <v>2.7096719999999999</v>
      </c>
      <c r="R25" s="194">
        <f t="shared" si="21"/>
        <v>3.5681990400000001</v>
      </c>
      <c r="S25" s="194">
        <f t="shared" si="16"/>
        <v>53.098199999999999</v>
      </c>
      <c r="T25" s="194">
        <f t="shared" si="17"/>
        <v>3.6467927999999996</v>
      </c>
      <c r="U25" s="194">
        <f t="shared" si="18"/>
        <v>4.0500768000000003</v>
      </c>
      <c r="V25" s="194">
        <v>2.7096719999999999</v>
      </c>
      <c r="W25" s="194">
        <f t="shared" si="4"/>
        <v>1.2156480000000001</v>
      </c>
      <c r="X25" s="194">
        <f t="shared" si="13"/>
        <v>2.4471014399999995</v>
      </c>
      <c r="Y25" s="194">
        <f t="shared" si="14"/>
        <v>2.3862384000000003</v>
      </c>
      <c r="Z25" s="330">
        <f t="shared" si="9"/>
        <v>2.6328288</v>
      </c>
      <c r="AA25" s="193">
        <v>1.2156480000000001</v>
      </c>
      <c r="AB25" s="193">
        <f t="shared" si="10"/>
        <v>1.4171807999999999</v>
      </c>
      <c r="AC25" s="377">
        <f t="shared" si="15"/>
        <v>1.1705904000000003</v>
      </c>
      <c r="AD25" s="377">
        <f t="shared" si="19"/>
        <v>1.2314534399999995</v>
      </c>
      <c r="AE25" s="193">
        <f t="shared" si="11"/>
        <v>1.3404048000000004</v>
      </c>
      <c r="AF25" s="193">
        <f t="shared" si="12"/>
        <v>0.93712079999999975</v>
      </c>
      <c r="AG25" s="193">
        <f t="shared" si="20"/>
        <v>0.85852704000000024</v>
      </c>
      <c r="AH25" s="193"/>
      <c r="AI25" s="180">
        <f t="shared" si="8"/>
        <v>35.380937500000002</v>
      </c>
      <c r="AK25" s="181">
        <v>17.335000000000001</v>
      </c>
      <c r="AL25" s="181">
        <v>18.09</v>
      </c>
      <c r="AM25" s="181">
        <v>39.534999999999997</v>
      </c>
      <c r="AN25" s="181">
        <v>40.322499999999998</v>
      </c>
      <c r="AO25" s="180">
        <v>42.5</v>
      </c>
      <c r="AP25" s="180">
        <v>40.717500000000001</v>
      </c>
      <c r="AQ25" s="181">
        <v>38.69</v>
      </c>
      <c r="AR25" s="181">
        <v>45.857500000000002</v>
      </c>
      <c r="AS25" s="180">
        <f t="shared" si="5"/>
        <v>1.4940239999999998</v>
      </c>
    </row>
    <row r="26" spans="1:45">
      <c r="A26" s="181">
        <v>1990</v>
      </c>
      <c r="B26" s="193">
        <v>27.377500000000001</v>
      </c>
      <c r="C26" s="193">
        <v>4.1285999999999996</v>
      </c>
      <c r="D26" s="192">
        <f t="shared" si="0"/>
        <v>15.080266642315769</v>
      </c>
      <c r="E26" s="192">
        <f t="shared" si="1"/>
        <v>1.7766000000000002</v>
      </c>
      <c r="F26" s="180">
        <v>26.4375</v>
      </c>
      <c r="G26" s="180">
        <v>2.9910999999999999</v>
      </c>
      <c r="H26" s="192">
        <f t="shared" si="2"/>
        <v>11.313853427895982</v>
      </c>
      <c r="I26" s="192">
        <f t="shared" si="6"/>
        <v>2.9475600000000002</v>
      </c>
      <c r="J26" s="193">
        <v>43.862499999999997</v>
      </c>
      <c r="K26" s="193">
        <v>3.6461999999999999</v>
      </c>
      <c r="L26" s="193">
        <f t="shared" si="3"/>
        <v>8.3127956682815629</v>
      </c>
      <c r="M26" s="193">
        <f t="shared" si="7"/>
        <v>75.580145454545473</v>
      </c>
      <c r="N26" s="270">
        <v>1990</v>
      </c>
      <c r="O26" s="270">
        <v>3244.4160000000006</v>
      </c>
      <c r="P26" s="270"/>
      <c r="Q26" s="272">
        <v>2.9475600000000002</v>
      </c>
      <c r="R26" s="194">
        <f t="shared" si="21"/>
        <v>3.5677555199999995</v>
      </c>
      <c r="S26" s="194">
        <f t="shared" si="16"/>
        <v>53.091599999999993</v>
      </c>
      <c r="T26" s="194">
        <f t="shared" si="17"/>
        <v>3.8504591999999995</v>
      </c>
      <c r="U26" s="194">
        <f t="shared" si="18"/>
        <v>3.8971967999999997</v>
      </c>
      <c r="V26" s="194">
        <v>2.9475600000000002</v>
      </c>
      <c r="W26" s="194">
        <f t="shared" si="4"/>
        <v>1.7766000000000002</v>
      </c>
      <c r="X26" s="194">
        <f t="shared" si="13"/>
        <v>2.2007462400000004</v>
      </c>
      <c r="Y26" s="194">
        <f t="shared" si="14"/>
        <v>2.3393160000000002</v>
      </c>
      <c r="Z26" s="330">
        <f t="shared" si="9"/>
        <v>2.0336064</v>
      </c>
      <c r="AA26" s="193">
        <v>1.7766000000000002</v>
      </c>
      <c r="AB26" s="193">
        <f t="shared" si="10"/>
        <v>0.25700639999999986</v>
      </c>
      <c r="AC26" s="377">
        <f t="shared" si="15"/>
        <v>0.56271599999999999</v>
      </c>
      <c r="AD26" s="377">
        <f t="shared" si="19"/>
        <v>0.42414624000000023</v>
      </c>
      <c r="AE26" s="193">
        <f t="shared" si="11"/>
        <v>0.9496367999999995</v>
      </c>
      <c r="AF26" s="193">
        <f t="shared" si="12"/>
        <v>0.90289919999999935</v>
      </c>
      <c r="AG26" s="193">
        <f t="shared" si="20"/>
        <v>0.62019551999999933</v>
      </c>
      <c r="AH26" s="193"/>
      <c r="AI26" s="180">
        <f t="shared" si="8"/>
        <v>44.655624999999993</v>
      </c>
      <c r="AK26" s="181">
        <v>27.377500000000001</v>
      </c>
      <c r="AL26" s="181">
        <v>26.4375</v>
      </c>
      <c r="AM26" s="181">
        <v>49.274999999999999</v>
      </c>
      <c r="AN26" s="181">
        <v>43.862499999999997</v>
      </c>
      <c r="AO26" s="180">
        <v>50.91</v>
      </c>
      <c r="AP26" s="180">
        <v>53.875</v>
      </c>
      <c r="AQ26" s="181">
        <v>52.18</v>
      </c>
      <c r="AR26" s="181">
        <v>53.327500000000001</v>
      </c>
      <c r="AS26" s="180">
        <f t="shared" si="5"/>
        <v>1.1709599999999998</v>
      </c>
    </row>
    <row r="27" spans="1:45">
      <c r="A27" s="181">
        <v>1991</v>
      </c>
      <c r="B27" s="193">
        <v>23.412500000000001</v>
      </c>
      <c r="C27" s="193">
        <v>6.0254000000000003</v>
      </c>
      <c r="D27" s="192">
        <f t="shared" si="0"/>
        <v>25.735824879871867</v>
      </c>
      <c r="E27" s="192">
        <f t="shared" si="1"/>
        <v>1.5224160000000004</v>
      </c>
      <c r="F27" s="180">
        <v>22.655000000000001</v>
      </c>
      <c r="G27" s="180">
        <v>3.1150000000000002</v>
      </c>
      <c r="H27" s="192">
        <f t="shared" si="2"/>
        <v>13.749724122710219</v>
      </c>
      <c r="I27" s="192">
        <f t="shared" si="6"/>
        <v>1.9817280000000002</v>
      </c>
      <c r="J27" s="193">
        <v>29.49</v>
      </c>
      <c r="K27" s="193">
        <v>4.1940999999999997</v>
      </c>
      <c r="L27" s="193">
        <f t="shared" si="3"/>
        <v>14.222109189555782</v>
      </c>
      <c r="M27" s="193">
        <f t="shared" si="7"/>
        <v>29.646501818181807</v>
      </c>
      <c r="N27" s="270">
        <v>1991</v>
      </c>
      <c r="O27" s="270">
        <v>1870.1760000000002</v>
      </c>
      <c r="P27" s="270"/>
      <c r="Q27" s="272">
        <v>1.9817280000000002</v>
      </c>
      <c r="R27" s="194">
        <f t="shared" si="21"/>
        <v>3.7877817599999997</v>
      </c>
      <c r="S27" s="194">
        <f t="shared" si="16"/>
        <v>56.365799999999993</v>
      </c>
      <c r="T27" s="194">
        <f t="shared" si="17"/>
        <v>3.8071655999999998</v>
      </c>
      <c r="U27" s="194">
        <f t="shared" si="18"/>
        <v>3.9606335999999995</v>
      </c>
      <c r="V27" s="194">
        <v>1.9817280000000002</v>
      </c>
      <c r="W27" s="194">
        <f t="shared" si="4"/>
        <v>1.5224160000000004</v>
      </c>
      <c r="X27" s="194">
        <f t="shared" si="13"/>
        <v>2.2978368000000002</v>
      </c>
      <c r="Y27" s="194">
        <f t="shared" si="14"/>
        <v>2.0581847999999998</v>
      </c>
      <c r="Z27" s="330">
        <f t="shared" si="9"/>
        <v>1.9246080000000001</v>
      </c>
      <c r="AA27" s="193">
        <v>1.5224160000000004</v>
      </c>
      <c r="AB27" s="193">
        <f t="shared" si="10"/>
        <v>0.40219199999999966</v>
      </c>
      <c r="AC27" s="377">
        <f t="shared" si="15"/>
        <v>0.53576879999999938</v>
      </c>
      <c r="AD27" s="377">
        <f t="shared" si="19"/>
        <v>0.7754207999999998</v>
      </c>
      <c r="AE27" s="193">
        <f t="shared" si="11"/>
        <v>1.9789055999999994</v>
      </c>
      <c r="AF27" s="193">
        <f t="shared" si="12"/>
        <v>1.8254375999999997</v>
      </c>
      <c r="AG27" s="193">
        <f t="shared" si="20"/>
        <v>1.8060537599999995</v>
      </c>
      <c r="AH27" s="193"/>
      <c r="AI27" s="180">
        <f t="shared" si="8"/>
        <v>28.071250000000003</v>
      </c>
      <c r="AK27" s="181">
        <v>23.412500000000001</v>
      </c>
      <c r="AL27" s="181">
        <v>22.655000000000001</v>
      </c>
      <c r="AM27" s="181">
        <v>28.98</v>
      </c>
      <c r="AN27" s="181">
        <v>29.49</v>
      </c>
      <c r="AO27" s="180">
        <v>29.767499999999998</v>
      </c>
      <c r="AP27" s="180">
        <v>29.28</v>
      </c>
      <c r="AQ27" s="181">
        <v>29.765000000000001</v>
      </c>
      <c r="AR27" s="181">
        <v>31.22</v>
      </c>
      <c r="AS27" s="180">
        <f t="shared" si="5"/>
        <v>0.45931199999999989</v>
      </c>
    </row>
    <row r="28" spans="1:45">
      <c r="A28" s="181">
        <v>1992</v>
      </c>
      <c r="B28" s="193">
        <v>20.1616</v>
      </c>
      <c r="C28" s="193">
        <v>3.7328000000000001</v>
      </c>
      <c r="D28" s="192">
        <f t="shared" si="0"/>
        <v>18.514403618760415</v>
      </c>
      <c r="E28" s="192">
        <f t="shared" si="1"/>
        <v>1.2022012800000001</v>
      </c>
      <c r="F28" s="180">
        <v>17.889900000000001</v>
      </c>
      <c r="G28" s="180">
        <v>3.9066999999999998</v>
      </c>
      <c r="H28" s="192">
        <f t="shared" si="2"/>
        <v>21.837461360879601</v>
      </c>
      <c r="I28" s="192">
        <f t="shared" si="6"/>
        <v>2.6038118400000001</v>
      </c>
      <c r="J28" s="193">
        <v>38.747199999999999</v>
      </c>
      <c r="K28" s="193">
        <v>3.2235</v>
      </c>
      <c r="L28" s="193">
        <f t="shared" si="3"/>
        <v>8.3193108147169355</v>
      </c>
      <c r="M28" s="193">
        <f t="shared" si="7"/>
        <v>90.467590690909091</v>
      </c>
      <c r="N28" s="270">
        <v>1992</v>
      </c>
      <c r="O28" s="270">
        <v>2800.7918400000003</v>
      </c>
      <c r="P28" s="270"/>
      <c r="Q28" s="272">
        <v>2.6038118400000001</v>
      </c>
      <c r="R28" s="194">
        <f t="shared" si="21"/>
        <v>3.5213471999999997</v>
      </c>
      <c r="S28" s="194">
        <f t="shared" si="16"/>
        <v>52.400999999999989</v>
      </c>
      <c r="T28" s="194">
        <f t="shared" si="17"/>
        <v>3.5649935999999998</v>
      </c>
      <c r="U28" s="194">
        <f t="shared" si="18"/>
        <v>3.0555840000000001</v>
      </c>
      <c r="V28" s="194">
        <v>2.6038118400000001</v>
      </c>
      <c r="W28" s="194">
        <f t="shared" si="4"/>
        <v>1.2022012800000001</v>
      </c>
      <c r="X28" s="194">
        <f t="shared" si="13"/>
        <v>2.0119276799999999</v>
      </c>
      <c r="Y28" s="194">
        <f t="shared" si="14"/>
        <v>1.9001808000000002</v>
      </c>
      <c r="Z28" s="330">
        <f t="shared" si="9"/>
        <v>1.8058656000000002</v>
      </c>
      <c r="AA28" s="193">
        <v>1.2022012800000001</v>
      </c>
      <c r="AB28" s="193">
        <f t="shared" si="10"/>
        <v>0.60366432000000003</v>
      </c>
      <c r="AC28" s="377">
        <f t="shared" si="15"/>
        <v>0.69797952000000008</v>
      </c>
      <c r="AD28" s="377">
        <f t="shared" si="19"/>
        <v>0.80972639999999974</v>
      </c>
      <c r="AE28" s="193">
        <f t="shared" si="11"/>
        <v>0.45177215999999998</v>
      </c>
      <c r="AF28" s="193">
        <f t="shared" si="12"/>
        <v>0.96118175999999966</v>
      </c>
      <c r="AG28" s="193">
        <f t="shared" si="20"/>
        <v>0.91753535999999958</v>
      </c>
      <c r="AH28" s="193"/>
      <c r="AI28" s="180">
        <f t="shared" si="8"/>
        <v>34.677849999999999</v>
      </c>
      <c r="AK28" s="181">
        <v>20.1616</v>
      </c>
      <c r="AL28" s="181">
        <v>17.889900000000001</v>
      </c>
      <c r="AM28" s="181">
        <v>38.242100000000001</v>
      </c>
      <c r="AN28" s="181">
        <v>38.747199999999999</v>
      </c>
      <c r="AO28" s="180">
        <v>42.582900000000002</v>
      </c>
      <c r="AP28" s="180">
        <v>37.473700000000001</v>
      </c>
      <c r="AQ28" s="181">
        <v>41.073500000000003</v>
      </c>
      <c r="AR28" s="181">
        <v>41.251899999999999</v>
      </c>
      <c r="AS28" s="180">
        <f t="shared" si="5"/>
        <v>1.4016105600000002</v>
      </c>
    </row>
    <row r="29" spans="1:45">
      <c r="A29" s="181">
        <v>1993</v>
      </c>
      <c r="B29" s="193">
        <v>19.3721</v>
      </c>
      <c r="C29" s="193">
        <v>4.4562999999999997</v>
      </c>
      <c r="D29" s="192">
        <f t="shared" si="0"/>
        <v>23.003701199147226</v>
      </c>
      <c r="E29" s="192">
        <f t="shared" si="1"/>
        <v>1.1526009600000002</v>
      </c>
      <c r="F29" s="180">
        <v>17.151800000000001</v>
      </c>
      <c r="G29" s="180">
        <v>3.1720000000000002</v>
      </c>
      <c r="H29" s="192">
        <f t="shared" si="2"/>
        <v>18.493685793910842</v>
      </c>
      <c r="I29" s="192">
        <f t="shared" si="6"/>
        <v>2.4405830399999999</v>
      </c>
      <c r="J29" s="193">
        <v>36.318199999999997</v>
      </c>
      <c r="K29" s="193">
        <v>2.0019</v>
      </c>
      <c r="L29" s="193">
        <f t="shared" si="3"/>
        <v>5.5121123844243387</v>
      </c>
      <c r="M29" s="193">
        <f t="shared" si="7"/>
        <v>83.133388799999963</v>
      </c>
      <c r="N29" s="270">
        <v>1993</v>
      </c>
      <c r="O29" s="270">
        <v>2924.9959200000003</v>
      </c>
      <c r="P29" s="270"/>
      <c r="Q29" s="272">
        <v>2.4405830399999999</v>
      </c>
      <c r="R29" s="194">
        <f t="shared" si="21"/>
        <v>3.4769097215999998</v>
      </c>
      <c r="S29" s="194">
        <f t="shared" si="16"/>
        <v>51.739727999999992</v>
      </c>
      <c r="T29" s="194">
        <f t="shared" si="17"/>
        <v>3.0728315520000002</v>
      </c>
      <c r="U29" s="194">
        <f t="shared" si="18"/>
        <v>3.0132399359999997</v>
      </c>
      <c r="V29" s="194">
        <v>2.4405830399999999</v>
      </c>
      <c r="W29" s="194">
        <f t="shared" si="4"/>
        <v>1.1526009600000002</v>
      </c>
      <c r="X29" s="194">
        <f t="shared" si="13"/>
        <v>1.8086729472000003</v>
      </c>
      <c r="Y29" s="194">
        <f t="shared" si="14"/>
        <v>1.715059584</v>
      </c>
      <c r="Z29" s="330">
        <f t="shared" si="9"/>
        <v>1.8004869120000002</v>
      </c>
      <c r="AA29" s="193">
        <v>1.1526009600000002</v>
      </c>
      <c r="AB29" s="193">
        <f t="shared" si="10"/>
        <v>0.64788595199999999</v>
      </c>
      <c r="AC29" s="377">
        <f t="shared" si="15"/>
        <v>0.5624586239999998</v>
      </c>
      <c r="AD29" s="377">
        <f t="shared" si="19"/>
        <v>0.65607198720000004</v>
      </c>
      <c r="AE29" s="193">
        <f t="shared" si="11"/>
        <v>0.5726568959999998</v>
      </c>
      <c r="AF29" s="193">
        <f t="shared" si="12"/>
        <v>0.63224851200000032</v>
      </c>
      <c r="AG29" s="193">
        <f t="shared" si="20"/>
        <v>1.0363266815999999</v>
      </c>
      <c r="AH29" s="193"/>
      <c r="AI29" s="180">
        <f t="shared" si="8"/>
        <v>32.235937499999999</v>
      </c>
      <c r="AK29" s="181">
        <v>19.3721</v>
      </c>
      <c r="AL29" s="181">
        <v>17.151800000000001</v>
      </c>
      <c r="AM29" s="181">
        <v>37.047199999999997</v>
      </c>
      <c r="AN29" s="181">
        <v>36.318199999999997</v>
      </c>
      <c r="AO29" s="180">
        <v>38.841000000000001</v>
      </c>
      <c r="AP29" s="180">
        <v>35.501399999999997</v>
      </c>
      <c r="AQ29" s="181">
        <v>36.572299999999998</v>
      </c>
      <c r="AR29" s="181">
        <v>37.083500000000001</v>
      </c>
      <c r="AS29" s="180">
        <f t="shared" si="5"/>
        <v>1.2879820799999997</v>
      </c>
    </row>
    <row r="30" spans="1:45">
      <c r="A30" s="181">
        <v>1994</v>
      </c>
      <c r="B30" s="193">
        <v>10.8628</v>
      </c>
      <c r="C30" s="193">
        <v>1.9937</v>
      </c>
      <c r="D30" s="192">
        <f t="shared" si="0"/>
        <v>18.353463195492875</v>
      </c>
      <c r="E30" s="192">
        <f t="shared" si="1"/>
        <v>0.74542944000000011</v>
      </c>
      <c r="F30" s="180">
        <v>11.092700000000001</v>
      </c>
      <c r="G30" s="180">
        <v>0.96630000000000005</v>
      </c>
      <c r="H30" s="192">
        <f t="shared" si="2"/>
        <v>8.7111343496173159</v>
      </c>
      <c r="I30" s="192">
        <f t="shared" si="6"/>
        <v>3.0451344000000007</v>
      </c>
      <c r="J30" s="193">
        <v>45.314500000000002</v>
      </c>
      <c r="K30" s="193">
        <v>4.9546000000000001</v>
      </c>
      <c r="L30" s="193">
        <f t="shared" si="3"/>
        <v>10.933807059550475</v>
      </c>
      <c r="M30" s="193">
        <f t="shared" si="7"/>
        <v>148.4355019636364</v>
      </c>
      <c r="N30" s="270">
        <v>1994</v>
      </c>
      <c r="O30" s="270">
        <v>2446.6780800000001</v>
      </c>
      <c r="P30" s="270"/>
      <c r="Q30" s="272">
        <v>3.0451344000000007</v>
      </c>
      <c r="R30" s="194">
        <f t="shared" si="21"/>
        <v>3.0440051712000002</v>
      </c>
      <c r="S30" s="194">
        <f t="shared" si="16"/>
        <v>45.297696000000002</v>
      </c>
      <c r="T30" s="194">
        <f t="shared" si="17"/>
        <v>2.9921048639999999</v>
      </c>
      <c r="U30" s="194">
        <f t="shared" si="18"/>
        <v>2.8104491519999999</v>
      </c>
      <c r="V30" s="194">
        <v>3.0451344000000007</v>
      </c>
      <c r="W30" s="194">
        <f t="shared" si="4"/>
        <v>0.74542944000000011</v>
      </c>
      <c r="X30" s="194">
        <f t="shared" si="13"/>
        <v>1.6486718976000001</v>
      </c>
      <c r="Y30" s="194">
        <f t="shared" si="14"/>
        <v>1.6961454720000002</v>
      </c>
      <c r="Z30" s="330">
        <f t="shared" si="9"/>
        <v>1.5508872960000002</v>
      </c>
      <c r="AA30" s="193">
        <v>0.74542944000000011</v>
      </c>
      <c r="AB30" s="193">
        <f t="shared" si="10"/>
        <v>0.80545785600000008</v>
      </c>
      <c r="AC30" s="377">
        <f t="shared" si="15"/>
        <v>0.9507160320000001</v>
      </c>
      <c r="AD30" s="377">
        <f t="shared" si="19"/>
        <v>0.90324245759999999</v>
      </c>
      <c r="AE30" s="193">
        <f t="shared" si="11"/>
        <v>0.23468524800000079</v>
      </c>
      <c r="AF30" s="193">
        <f t="shared" si="12"/>
        <v>5.3029536000000821E-2</v>
      </c>
      <c r="AG30" s="193">
        <f t="shared" si="20"/>
        <v>1.1292288000004369E-3</v>
      </c>
      <c r="AH30" s="193"/>
      <c r="AI30" s="180">
        <f t="shared" si="8"/>
        <v>28.923575</v>
      </c>
      <c r="AK30" s="181">
        <v>10.8628</v>
      </c>
      <c r="AL30" s="181">
        <v>11.092700000000001</v>
      </c>
      <c r="AM30" s="181">
        <v>33.002800000000001</v>
      </c>
      <c r="AN30" s="181">
        <v>45.314500000000002</v>
      </c>
      <c r="AO30" s="180">
        <v>34.116</v>
      </c>
      <c r="AP30" s="180">
        <v>30.594899999999999</v>
      </c>
      <c r="AQ30" s="181">
        <v>33.353700000000003</v>
      </c>
      <c r="AR30" s="181">
        <v>33.051200000000001</v>
      </c>
      <c r="AS30" s="180">
        <f t="shared" si="5"/>
        <v>2.2997049600000001</v>
      </c>
    </row>
    <row r="31" spans="1:45">
      <c r="A31" s="181">
        <v>1995</v>
      </c>
      <c r="B31" s="193">
        <v>28.067799999999998</v>
      </c>
      <c r="C31" s="193">
        <v>3.9710000000000001</v>
      </c>
      <c r="D31" s="192">
        <f t="shared" si="0"/>
        <v>14.147884764748216</v>
      </c>
      <c r="E31" s="192">
        <f t="shared" si="1"/>
        <v>1.97475936</v>
      </c>
      <c r="F31" s="180">
        <v>29.386299999999999</v>
      </c>
      <c r="G31" s="180">
        <v>1.1147</v>
      </c>
      <c r="H31" s="192">
        <f t="shared" si="2"/>
        <v>3.7932642081514181</v>
      </c>
      <c r="I31" s="192">
        <f t="shared" si="6"/>
        <v>3.08826336</v>
      </c>
      <c r="J31" s="193">
        <v>45.956299999999999</v>
      </c>
      <c r="K31" s="193">
        <v>2.1755</v>
      </c>
      <c r="L31" s="193">
        <f t="shared" si="3"/>
        <v>4.7338449788168324</v>
      </c>
      <c r="M31" s="193">
        <f t="shared" si="7"/>
        <v>71.871621818181808</v>
      </c>
      <c r="N31" s="270">
        <v>1995</v>
      </c>
      <c r="O31" s="270">
        <v>2921.3710444799999</v>
      </c>
      <c r="P31" s="270"/>
      <c r="Q31" s="272">
        <v>3.08826336</v>
      </c>
      <c r="R31" s="194">
        <f t="shared" si="21"/>
        <v>3.1245161472</v>
      </c>
      <c r="S31" s="194">
        <f t="shared" si="16"/>
        <v>46.495775999999992</v>
      </c>
      <c r="T31" s="194">
        <f t="shared" si="17"/>
        <v>3.0213771840000003</v>
      </c>
      <c r="U31" s="194">
        <f t="shared" si="18"/>
        <v>3.2358117119999998</v>
      </c>
      <c r="V31" s="194">
        <v>3.08826336</v>
      </c>
      <c r="W31" s="194">
        <f t="shared" si="4"/>
        <v>1.97475936</v>
      </c>
      <c r="X31" s="194">
        <f t="shared" si="13"/>
        <v>1.5358194431999999</v>
      </c>
      <c r="Y31" s="194">
        <f t="shared" si="14"/>
        <v>1.3867943039999999</v>
      </c>
      <c r="Z31" s="330">
        <f t="shared" si="9"/>
        <v>1.2400926720000003</v>
      </c>
      <c r="AA31" s="193">
        <v>1.97475936</v>
      </c>
      <c r="AB31" s="193">
        <f t="shared" si="10"/>
        <v>0.73466668799999968</v>
      </c>
      <c r="AC31" s="377">
        <f t="shared" si="15"/>
        <v>0.58796505600000004</v>
      </c>
      <c r="AD31" s="377">
        <f t="shared" si="19"/>
        <v>0.43893991680000011</v>
      </c>
      <c r="AE31" s="193">
        <f t="shared" si="11"/>
        <v>0.14754835199999983</v>
      </c>
      <c r="AF31" s="193">
        <f t="shared" si="12"/>
        <v>6.6886175999999686E-2</v>
      </c>
      <c r="AG31" s="193">
        <f t="shared" si="20"/>
        <v>3.6252787200000025E-2</v>
      </c>
      <c r="AH31" s="193"/>
      <c r="AI31" s="180">
        <f t="shared" si="8"/>
        <v>38.634650000000001</v>
      </c>
      <c r="AK31" s="181">
        <v>28.067799999999998</v>
      </c>
      <c r="AL31" s="181">
        <v>29.386299999999999</v>
      </c>
      <c r="AM31" s="181">
        <v>41.355899999999998</v>
      </c>
      <c r="AN31" s="181">
        <v>45.956299999999999</v>
      </c>
      <c r="AO31" s="180">
        <v>36.012700000000002</v>
      </c>
      <c r="AP31" s="180">
        <v>42.7408</v>
      </c>
      <c r="AQ31" s="181">
        <v>43.152799999999999</v>
      </c>
      <c r="AR31" s="181">
        <v>42.404600000000002</v>
      </c>
      <c r="AS31" s="180">
        <f t="shared" si="5"/>
        <v>1.113504</v>
      </c>
    </row>
    <row r="32" spans="1:45">
      <c r="A32" s="181">
        <v>1996</v>
      </c>
      <c r="B32" s="193">
        <v>17.7148</v>
      </c>
      <c r="C32" s="193">
        <v>2.5785999999999998</v>
      </c>
      <c r="D32" s="192">
        <f t="shared" si="0"/>
        <v>14.556190304152459</v>
      </c>
      <c r="E32" s="192">
        <f t="shared" si="1"/>
        <v>1.2105206400000001</v>
      </c>
      <c r="F32" s="180">
        <v>18.0137</v>
      </c>
      <c r="G32" s="180">
        <v>6.6163999999999996</v>
      </c>
      <c r="H32" s="192">
        <f t="shared" si="2"/>
        <v>36.729822301914652</v>
      </c>
      <c r="I32" s="192">
        <f t="shared" si="6"/>
        <v>2.6048668800000003</v>
      </c>
      <c r="J32" s="193">
        <v>38.762900000000002</v>
      </c>
      <c r="K32" s="193">
        <v>2.7038000000000002</v>
      </c>
      <c r="L32" s="193">
        <f t="shared" si="3"/>
        <v>6.9752263117568605</v>
      </c>
      <c r="M32" s="193">
        <f t="shared" si="7"/>
        <v>89.998711854545462</v>
      </c>
      <c r="N32" s="270">
        <v>1996</v>
      </c>
      <c r="O32" s="270">
        <v>2344.3340390400003</v>
      </c>
      <c r="P32" s="270"/>
      <c r="Q32" s="272">
        <v>2.6048668800000003</v>
      </c>
      <c r="R32" s="194">
        <f t="shared" si="21"/>
        <v>3.1582849535999999</v>
      </c>
      <c r="S32" s="194">
        <f t="shared" si="16"/>
        <v>46.998287999999995</v>
      </c>
      <c r="T32" s="194">
        <f t="shared" si="17"/>
        <v>3.353337792</v>
      </c>
      <c r="U32" s="194">
        <f t="shared" si="18"/>
        <v>3.4295923200000002</v>
      </c>
      <c r="V32" s="194">
        <v>2.6048668800000003</v>
      </c>
      <c r="W32" s="194">
        <f t="shared" si="4"/>
        <v>1.2105206400000001</v>
      </c>
      <c r="X32" s="194">
        <f t="shared" si="13"/>
        <v>1.5833776896</v>
      </c>
      <c r="Y32" s="194">
        <f t="shared" si="14"/>
        <v>1.522497312</v>
      </c>
      <c r="Z32" s="330">
        <f t="shared" si="9"/>
        <v>1.5491159040000002</v>
      </c>
      <c r="AA32" s="193">
        <v>1.2105206400000001</v>
      </c>
      <c r="AB32" s="193">
        <f t="shared" si="10"/>
        <v>0.33859526400000006</v>
      </c>
      <c r="AC32" s="377">
        <f t="shared" si="15"/>
        <v>0.3119766719999999</v>
      </c>
      <c r="AD32" s="377">
        <f t="shared" si="19"/>
        <v>0.37285704959999988</v>
      </c>
      <c r="AE32" s="193">
        <f t="shared" si="11"/>
        <v>0.82472543999999992</v>
      </c>
      <c r="AF32" s="193">
        <f t="shared" si="12"/>
        <v>0.74847091199999971</v>
      </c>
      <c r="AG32" s="193">
        <f t="shared" si="20"/>
        <v>0.55341807359999962</v>
      </c>
      <c r="AH32" s="193"/>
      <c r="AI32" s="180">
        <f t="shared" si="8"/>
        <v>28.497987500000001</v>
      </c>
      <c r="AK32" s="181">
        <v>17.7148</v>
      </c>
      <c r="AL32" s="181">
        <v>18.0137</v>
      </c>
      <c r="AM32" s="181">
        <v>26.554300000000001</v>
      </c>
      <c r="AN32" s="181">
        <v>38.762900000000002</v>
      </c>
      <c r="AO32" s="180">
        <v>26.472000000000001</v>
      </c>
      <c r="AP32" s="180">
        <v>35.312899999999999</v>
      </c>
      <c r="AQ32" s="181">
        <v>34.943100000000001</v>
      </c>
      <c r="AR32" s="181">
        <v>30.2102</v>
      </c>
      <c r="AS32" s="180">
        <f t="shared" si="5"/>
        <v>1.3943462400000004</v>
      </c>
    </row>
    <row r="33" spans="1:45">
      <c r="A33" s="181">
        <v>1997</v>
      </c>
      <c r="B33" s="193">
        <v>21.2334</v>
      </c>
      <c r="C33" s="193">
        <v>4.2740999999999998</v>
      </c>
      <c r="D33" s="192">
        <f t="shared" si="0"/>
        <v>20.129136172256914</v>
      </c>
      <c r="E33" s="192">
        <f t="shared" si="1"/>
        <v>1.2638774400000001</v>
      </c>
      <c r="F33" s="180">
        <v>18.807700000000001</v>
      </c>
      <c r="G33" s="180">
        <v>1.2361</v>
      </c>
      <c r="H33" s="192">
        <f t="shared" si="2"/>
        <v>6.5723081503852141</v>
      </c>
      <c r="I33" s="192">
        <f t="shared" si="6"/>
        <v>3.5728627200000007</v>
      </c>
      <c r="J33" s="193">
        <v>53.1676</v>
      </c>
      <c r="K33" s="193">
        <v>11.3872</v>
      </c>
      <c r="L33" s="193">
        <f t="shared" si="3"/>
        <v>21.417555052325099</v>
      </c>
      <c r="M33" s="193">
        <f t="shared" si="7"/>
        <v>149.03450443636368</v>
      </c>
      <c r="N33" s="270">
        <v>1997</v>
      </c>
      <c r="O33" s="270">
        <v>2965.3355356800007</v>
      </c>
      <c r="P33" s="270"/>
      <c r="Q33" s="272">
        <v>3.5728627200000007</v>
      </c>
      <c r="R33" s="194">
        <f t="shared" si="21"/>
        <v>3.3078382847999999</v>
      </c>
      <c r="S33" s="194">
        <f t="shared" si="16"/>
        <v>49.223783999999995</v>
      </c>
      <c r="T33" s="194">
        <f t="shared" si="17"/>
        <v>3.353654304</v>
      </c>
      <c r="U33" s="194">
        <f t="shared" si="18"/>
        <v>3.4953058559999999</v>
      </c>
      <c r="V33" s="194">
        <v>3.5728627200000007</v>
      </c>
      <c r="W33" s="194">
        <f t="shared" si="4"/>
        <v>1.2638774400000001</v>
      </c>
      <c r="X33" s="194">
        <f t="shared" si="13"/>
        <v>1.5085228032000002</v>
      </c>
      <c r="Y33" s="194">
        <f t="shared" si="14"/>
        <v>1.52499312</v>
      </c>
      <c r="Z33" s="330">
        <f t="shared" si="9"/>
        <v>1.5722837760000001</v>
      </c>
      <c r="AA33" s="193">
        <v>1.2638774400000001</v>
      </c>
      <c r="AB33" s="193">
        <f t="shared" si="10"/>
        <v>0.308406336</v>
      </c>
      <c r="AC33" s="377">
        <f t="shared" si="15"/>
        <v>0.26111567999999985</v>
      </c>
      <c r="AD33" s="377">
        <f t="shared" si="19"/>
        <v>0.24464536320000008</v>
      </c>
      <c r="AE33" s="193">
        <f t="shared" si="11"/>
        <v>7.7556864000000836E-2</v>
      </c>
      <c r="AF33" s="193">
        <f t="shared" si="12"/>
        <v>0.21920841600000074</v>
      </c>
      <c r="AG33" s="193">
        <f t="shared" si="20"/>
        <v>0.26502443520000085</v>
      </c>
      <c r="AH33" s="193"/>
      <c r="AI33" s="180">
        <f t="shared" si="8"/>
        <v>36.574349999999995</v>
      </c>
      <c r="AK33" s="181">
        <v>21.2334</v>
      </c>
      <c r="AL33" s="181">
        <v>18.807700000000001</v>
      </c>
      <c r="AM33" s="181">
        <v>37.790999999999997</v>
      </c>
      <c r="AN33" s="181">
        <v>53.1676</v>
      </c>
      <c r="AO33" s="180">
        <v>43.230400000000003</v>
      </c>
      <c r="AP33" s="180">
        <v>36.354399999999998</v>
      </c>
      <c r="AQ33" s="181">
        <v>41.439300000000003</v>
      </c>
      <c r="AR33" s="181">
        <v>40.570999999999998</v>
      </c>
      <c r="AS33" s="180">
        <f t="shared" si="5"/>
        <v>2.3089852799999999</v>
      </c>
    </row>
    <row r="34" spans="1:45">
      <c r="A34" s="181">
        <v>1998</v>
      </c>
      <c r="B34" s="193">
        <v>23.219000000000001</v>
      </c>
      <c r="C34" s="193">
        <v>2.9195000000000002</v>
      </c>
      <c r="D34" s="192">
        <f t="shared" si="0"/>
        <v>12.573754252982472</v>
      </c>
      <c r="E34" s="192">
        <f t="shared" si="1"/>
        <v>1.9127673600000001</v>
      </c>
      <c r="F34" s="180">
        <v>28.463799999999999</v>
      </c>
      <c r="G34" s="180">
        <v>1.9930000000000001</v>
      </c>
      <c r="H34" s="192">
        <f t="shared" si="2"/>
        <v>7.0018760671449352</v>
      </c>
      <c r="I34" s="192">
        <f t="shared" si="6"/>
        <v>3.7801209600000005</v>
      </c>
      <c r="J34" s="193">
        <v>56.251800000000003</v>
      </c>
      <c r="K34" s="193">
        <v>1.9053</v>
      </c>
      <c r="L34" s="193">
        <f t="shared" si="3"/>
        <v>3.3870916130683817</v>
      </c>
      <c r="M34" s="193">
        <f t="shared" si="7"/>
        <v>120.52918690909092</v>
      </c>
      <c r="N34" s="270">
        <v>1998</v>
      </c>
      <c r="O34" s="270">
        <v>3592.1980416000006</v>
      </c>
      <c r="P34" s="270"/>
      <c r="Q34" s="272">
        <v>3.7801209600000005</v>
      </c>
      <c r="R34" s="194">
        <f t="shared" si="21"/>
        <v>3.5404104959999998</v>
      </c>
      <c r="S34" s="194">
        <f t="shared" si="16"/>
        <v>52.684679999999993</v>
      </c>
      <c r="T34" s="194">
        <f t="shared" si="17"/>
        <v>3.6933382080000001</v>
      </c>
      <c r="U34" s="194">
        <f t="shared" si="18"/>
        <v>3.706397184000001</v>
      </c>
      <c r="V34" s="194">
        <v>3.7801209600000005</v>
      </c>
      <c r="W34" s="337">
        <f t="shared" si="4"/>
        <v>1.9127673600000001</v>
      </c>
      <c r="X34" s="330">
        <f t="shared" si="13"/>
        <v>1.5233250816000001</v>
      </c>
      <c r="Y34" s="330">
        <f t="shared" si="14"/>
        <v>1.5583760639999999</v>
      </c>
      <c r="Z34" s="330">
        <f t="shared" si="9"/>
        <v>1.7796629760000002</v>
      </c>
      <c r="AA34" s="193">
        <v>1.9127673600000001</v>
      </c>
      <c r="AB34" s="193">
        <f t="shared" si="10"/>
        <v>0.13310438399999991</v>
      </c>
      <c r="AC34" s="377">
        <f t="shared" si="15"/>
        <v>0.35439129600000019</v>
      </c>
      <c r="AD34" s="377">
        <f t="shared" si="19"/>
        <v>0.38944227840000001</v>
      </c>
      <c r="AE34" s="193">
        <f t="shared" si="11"/>
        <v>7.3723775999999575E-2</v>
      </c>
      <c r="AF34" s="193">
        <f t="shared" si="12"/>
        <v>8.6782752000000407E-2</v>
      </c>
      <c r="AG34" s="193">
        <f t="shared" si="20"/>
        <v>0.23971046400000073</v>
      </c>
      <c r="AH34" s="193"/>
      <c r="AI34" s="180">
        <f t="shared" si="8"/>
        <v>44.453762499999996</v>
      </c>
      <c r="AK34" s="181">
        <v>23.219000000000001</v>
      </c>
      <c r="AL34" s="181">
        <v>28.463799999999999</v>
      </c>
      <c r="AM34" s="181">
        <v>52.240400000000001</v>
      </c>
      <c r="AN34" s="181">
        <v>56.251800000000003</v>
      </c>
      <c r="AO34" s="180">
        <v>40.863700000000001</v>
      </c>
      <c r="AP34" s="180">
        <v>52.805999999999997</v>
      </c>
      <c r="AQ34" s="181">
        <v>53.522300000000001</v>
      </c>
      <c r="AR34" s="181">
        <v>48.263100000000001</v>
      </c>
      <c r="AS34" s="180">
        <f t="shared" si="5"/>
        <v>1.8673536000000004</v>
      </c>
    </row>
    <row r="35" spans="1:45">
      <c r="A35" s="181">
        <v>1999</v>
      </c>
      <c r="B35" s="193">
        <v>14.542899999999999</v>
      </c>
      <c r="C35" s="193">
        <v>8.7844999999999995</v>
      </c>
      <c r="D35" s="192">
        <f t="shared" si="0"/>
        <v>60.404045960571828</v>
      </c>
      <c r="E35" s="192">
        <f t="shared" si="1"/>
        <v>1.2891916800000001</v>
      </c>
      <c r="F35" s="180">
        <v>19.1844</v>
      </c>
      <c r="G35" s="180">
        <v>1.9213</v>
      </c>
      <c r="H35" s="192">
        <f t="shared" si="2"/>
        <v>10.014907946039491</v>
      </c>
      <c r="I35" s="192">
        <f t="shared" si="6"/>
        <v>3.6306144000000002</v>
      </c>
      <c r="J35" s="193">
        <v>54.027000000000001</v>
      </c>
      <c r="K35" s="193">
        <v>2.2311000000000001</v>
      </c>
      <c r="L35" s="193">
        <f t="shared" si="3"/>
        <v>4.1296018657338003</v>
      </c>
      <c r="M35" s="193">
        <f t="shared" si="7"/>
        <v>151.12819374545455</v>
      </c>
      <c r="N35" s="270">
        <v>1999</v>
      </c>
      <c r="O35" s="270">
        <v>3190.6422441600002</v>
      </c>
      <c r="P35" s="270"/>
      <c r="Q35" s="272">
        <v>3.6306144000000002</v>
      </c>
      <c r="R35" s="194">
        <f t="shared" si="21"/>
        <v>3.8618995968000003</v>
      </c>
      <c r="S35" s="194">
        <f t="shared" si="16"/>
        <v>57.468744000000001</v>
      </c>
      <c r="T35" s="194">
        <f t="shared" si="17"/>
        <v>3.9138341760000008</v>
      </c>
      <c r="U35" s="194">
        <f t="shared" si="18"/>
        <v>3.9831402240000005</v>
      </c>
      <c r="V35" s="194">
        <v>3.6306144000000002</v>
      </c>
      <c r="W35" s="337">
        <f t="shared" si="4"/>
        <v>1.2891916800000001</v>
      </c>
      <c r="X35" s="330">
        <f t="shared" si="13"/>
        <v>1.7057650175999999</v>
      </c>
      <c r="Y35" s="330">
        <f t="shared" si="14"/>
        <v>1.9085774400000002</v>
      </c>
      <c r="Z35" s="330">
        <f t="shared" si="9"/>
        <v>1.7548661760000002</v>
      </c>
      <c r="AA35" s="193">
        <v>1.2891916800000001</v>
      </c>
      <c r="AB35" s="193">
        <f t="shared" si="10"/>
        <v>0.4656744960000001</v>
      </c>
      <c r="AC35" s="377">
        <f t="shared" si="15"/>
        <v>0.61938576000000012</v>
      </c>
      <c r="AD35" s="377">
        <f t="shared" si="19"/>
        <v>0.41657333759999982</v>
      </c>
      <c r="AE35" s="193">
        <f t="shared" si="11"/>
        <v>0.35252582400000021</v>
      </c>
      <c r="AF35" s="193">
        <f t="shared" si="12"/>
        <v>0.28321977600000059</v>
      </c>
      <c r="AG35" s="193">
        <f t="shared" si="20"/>
        <v>0.23128519680000004</v>
      </c>
      <c r="AH35" s="193"/>
      <c r="AI35" s="180">
        <f t="shared" si="8"/>
        <v>38.343425000000003</v>
      </c>
      <c r="AK35" s="181">
        <v>14.542899999999999</v>
      </c>
      <c r="AL35" s="181">
        <v>19.1844</v>
      </c>
      <c r="AM35" s="181">
        <v>37.082500000000003</v>
      </c>
      <c r="AN35" s="181">
        <v>54.027000000000001</v>
      </c>
      <c r="AO35" s="180">
        <v>47.7547</v>
      </c>
      <c r="AP35" s="180">
        <v>45.8108</v>
      </c>
      <c r="AQ35" s="181">
        <v>44.8352</v>
      </c>
      <c r="AR35" s="181">
        <v>43.509900000000002</v>
      </c>
      <c r="AS35" s="180">
        <f t="shared" si="5"/>
        <v>2.3414227200000011</v>
      </c>
    </row>
    <row r="36" spans="1:45">
      <c r="A36" s="181">
        <v>2000</v>
      </c>
      <c r="B36" s="193">
        <v>20.4757</v>
      </c>
      <c r="C36" s="193">
        <v>3.806</v>
      </c>
      <c r="D36" s="192">
        <f t="shared" si="0"/>
        <v>18.587887105202753</v>
      </c>
      <c r="E36" s="192">
        <f t="shared" si="1"/>
        <v>1.6266835200000003</v>
      </c>
      <c r="F36" s="180">
        <v>24.206600000000002</v>
      </c>
      <c r="G36" s="180">
        <v>6.2416999999999998</v>
      </c>
      <c r="H36" s="192">
        <f t="shared" si="2"/>
        <v>25.785116455842623</v>
      </c>
      <c r="I36" s="192">
        <f t="shared" si="6"/>
        <v>2.6474716800000007</v>
      </c>
      <c r="J36" s="193">
        <v>39.396900000000002</v>
      </c>
      <c r="K36" s="193">
        <v>7.0773999999999999</v>
      </c>
      <c r="L36" s="193">
        <f t="shared" si="3"/>
        <v>17.96435760174024</v>
      </c>
      <c r="M36" s="193">
        <f t="shared" si="7"/>
        <v>65.887235781818191</v>
      </c>
      <c r="N36" s="270">
        <v>2000</v>
      </c>
      <c r="O36" s="270">
        <v>3217.5555014400002</v>
      </c>
      <c r="P36" s="270"/>
      <c r="Q36" s="272">
        <v>2.6474716800000007</v>
      </c>
      <c r="R36" s="194">
        <f t="shared" si="21"/>
        <v>4.0024147968000001</v>
      </c>
      <c r="S36" s="194">
        <f t="shared" si="16"/>
        <v>59.559744000000002</v>
      </c>
      <c r="T36" s="194">
        <f t="shared" si="17"/>
        <v>4.0765394879999999</v>
      </c>
      <c r="U36" s="194">
        <f t="shared" si="18"/>
        <v>4.3934392320000004</v>
      </c>
      <c r="V36" s="194">
        <v>2.6474716800000007</v>
      </c>
      <c r="W36" s="337">
        <f t="shared" si="4"/>
        <v>1.6266835200000003</v>
      </c>
      <c r="X36" s="330">
        <f t="shared" si="13"/>
        <v>1.8362679552000001</v>
      </c>
      <c r="Y36" s="330">
        <f t="shared" si="14"/>
        <v>1.7029071360000001</v>
      </c>
      <c r="Z36" s="330">
        <f t="shared" si="9"/>
        <v>1.786334592</v>
      </c>
      <c r="AA36" s="193">
        <v>1.6266835200000003</v>
      </c>
      <c r="AB36" s="193">
        <f t="shared" si="10"/>
        <v>0.15965107199999973</v>
      </c>
      <c r="AC36" s="377">
        <f t="shared" si="15"/>
        <v>7.6223615999999828E-2</v>
      </c>
      <c r="AD36" s="377">
        <f t="shared" si="19"/>
        <v>0.20958443519999981</v>
      </c>
      <c r="AE36" s="193">
        <f t="shared" si="11"/>
        <v>1.7459675519999998</v>
      </c>
      <c r="AF36" s="193">
        <f t="shared" si="12"/>
        <v>1.4290678079999992</v>
      </c>
      <c r="AG36" s="193">
        <f t="shared" si="20"/>
        <v>1.3549431167999995</v>
      </c>
      <c r="AH36" s="193"/>
      <c r="AI36" s="180">
        <f t="shared" si="8"/>
        <v>35.971287499999995</v>
      </c>
      <c r="AK36" s="181">
        <v>20.4757</v>
      </c>
      <c r="AL36" s="181">
        <v>24.206600000000002</v>
      </c>
      <c r="AM36" s="181">
        <v>41.5732</v>
      </c>
      <c r="AN36" s="181">
        <v>39.396900000000002</v>
      </c>
      <c r="AO36" s="180">
        <v>36.465400000000002</v>
      </c>
      <c r="AP36" s="180">
        <v>44.460299999999997</v>
      </c>
      <c r="AQ36" s="181">
        <v>41.129100000000001</v>
      </c>
      <c r="AR36" s="181">
        <v>40.063099999999999</v>
      </c>
      <c r="AS36" s="180">
        <f t="shared" si="5"/>
        <v>1.0207881600000002</v>
      </c>
    </row>
    <row r="37" spans="1:45">
      <c r="A37" s="181">
        <v>2001</v>
      </c>
      <c r="B37" s="193">
        <v>18.6647</v>
      </c>
      <c r="C37" s="193">
        <v>1.6637999999999999</v>
      </c>
      <c r="D37" s="192">
        <f t="shared" si="0"/>
        <v>8.9141534554533433</v>
      </c>
      <c r="E37" s="192">
        <f t="shared" si="1"/>
        <v>1.8494918400000004</v>
      </c>
      <c r="F37" s="180">
        <v>27.522200000000002</v>
      </c>
      <c r="G37" s="180">
        <v>3.7961</v>
      </c>
      <c r="H37" s="192">
        <f t="shared" si="2"/>
        <v>13.792865395934918</v>
      </c>
      <c r="I37" s="192">
        <f t="shared" si="6"/>
        <v>1.4222476800000001</v>
      </c>
      <c r="J37" s="193">
        <v>21.164400000000001</v>
      </c>
      <c r="K37" s="193">
        <v>9.2338000000000005</v>
      </c>
      <c r="L37" s="193">
        <f t="shared" si="3"/>
        <v>43.628924042259641</v>
      </c>
      <c r="M37" s="193">
        <f t="shared" si="7"/>
        <v>0</v>
      </c>
      <c r="N37" s="270">
        <v>2001</v>
      </c>
      <c r="O37" s="270">
        <v>1727.0534937600003</v>
      </c>
      <c r="P37" s="270"/>
      <c r="Q37" s="272">
        <v>1.4222476800000001</v>
      </c>
      <c r="R37" s="194">
        <f t="shared" si="21"/>
        <v>3.8966247936</v>
      </c>
      <c r="S37" s="194">
        <f t="shared" si="16"/>
        <v>57.985487999999997</v>
      </c>
      <c r="T37" s="194">
        <f t="shared" si="17"/>
        <v>4.0893209280000002</v>
      </c>
      <c r="U37" s="194">
        <f t="shared" si="18"/>
        <v>4.023282816</v>
      </c>
      <c r="V37" s="194">
        <v>1.4222476800000001</v>
      </c>
      <c r="W37" s="337">
        <f t="shared" si="4"/>
        <v>1.8494918400000004</v>
      </c>
      <c r="X37" s="330">
        <f t="shared" si="13"/>
        <v>1.7527297535999999</v>
      </c>
      <c r="Y37" s="330">
        <f t="shared" si="14"/>
        <v>1.8277559999999999</v>
      </c>
      <c r="Z37" s="330">
        <f t="shared" si="9"/>
        <v>1.9314570240000002</v>
      </c>
      <c r="AA37" s="193">
        <v>1.8494918400000004</v>
      </c>
      <c r="AB37" s="193">
        <f t="shared" si="10"/>
        <v>8.1965183999999747E-2</v>
      </c>
      <c r="AC37" s="377">
        <f t="shared" si="15"/>
        <v>2.1735840000000506E-2</v>
      </c>
      <c r="AD37" s="377">
        <f t="shared" si="19"/>
        <v>9.6762086400000502E-2</v>
      </c>
      <c r="AE37" s="193">
        <f t="shared" si="11"/>
        <v>2.6010351360000001</v>
      </c>
      <c r="AF37" s="193">
        <f t="shared" si="12"/>
        <v>2.6670732480000003</v>
      </c>
      <c r="AG37" s="193">
        <f t="shared" si="20"/>
        <v>2.4743771136000001</v>
      </c>
      <c r="AH37" s="193"/>
      <c r="AI37" s="180">
        <f t="shared" si="8"/>
        <v>25.582787500000002</v>
      </c>
      <c r="AK37" s="181">
        <v>18.6647</v>
      </c>
      <c r="AL37" s="181">
        <v>27.522200000000002</v>
      </c>
      <c r="AM37" s="181">
        <v>27.936599999999999</v>
      </c>
      <c r="AN37" s="181">
        <v>21.164400000000001</v>
      </c>
      <c r="AO37" s="180">
        <v>22.302099999999999</v>
      </c>
      <c r="AP37" s="180">
        <v>31.390699999999999</v>
      </c>
      <c r="AQ37" s="181">
        <v>27.119900000000001</v>
      </c>
      <c r="AR37" s="181">
        <v>28.561699999999998</v>
      </c>
      <c r="AS37" s="180">
        <f t="shared" si="5"/>
        <v>0</v>
      </c>
    </row>
    <row r="38" spans="1:45">
      <c r="A38" s="181">
        <v>2002</v>
      </c>
      <c r="B38" s="193">
        <v>32.217799999999997</v>
      </c>
      <c r="C38" s="193">
        <v>5.2964000000000002</v>
      </c>
      <c r="D38" s="192">
        <f t="shared" si="0"/>
        <v>16.439359608663537</v>
      </c>
      <c r="E38" s="192">
        <f t="shared" si="1"/>
        <v>2.4459926400000005</v>
      </c>
      <c r="F38" s="180">
        <v>36.398699999999998</v>
      </c>
      <c r="G38" s="180">
        <v>2.86</v>
      </c>
      <c r="H38" s="192">
        <f t="shared" si="2"/>
        <v>7.8574234794099791</v>
      </c>
      <c r="I38" s="192">
        <f t="shared" si="6"/>
        <v>2.9511283199999996</v>
      </c>
      <c r="J38" s="193">
        <v>43.915599999999998</v>
      </c>
      <c r="K38" s="193">
        <v>5.9706999999999999</v>
      </c>
      <c r="L38" s="193">
        <f t="shared" si="3"/>
        <v>13.595852043465193</v>
      </c>
      <c r="M38" s="193">
        <f t="shared" si="7"/>
        <v>32.604212072727236</v>
      </c>
      <c r="N38" s="270">
        <v>2002</v>
      </c>
      <c r="O38" s="270">
        <v>2859.3062332800005</v>
      </c>
      <c r="P38" s="270"/>
      <c r="Q38" s="272">
        <v>2.9511283199999996</v>
      </c>
      <c r="R38" s="194">
        <f t="shared" si="21"/>
        <v>3.6127961856000006</v>
      </c>
      <c r="S38" s="194">
        <f t="shared" si="16"/>
        <v>53.761848000000001</v>
      </c>
      <c r="T38" s="194">
        <f t="shared" si="17"/>
        <v>3.4441364160000001</v>
      </c>
      <c r="U38" s="194">
        <f t="shared" si="18"/>
        <v>3.0801335040000004</v>
      </c>
      <c r="V38" s="194">
        <v>2.9511283199999996</v>
      </c>
      <c r="W38" s="337">
        <f t="shared" si="4"/>
        <v>2.4459926400000005</v>
      </c>
      <c r="X38" s="330">
        <f t="shared" si="13"/>
        <v>1.9060828416</v>
      </c>
      <c r="Y38" s="330">
        <f t="shared" si="14"/>
        <v>2.0034403200000002</v>
      </c>
      <c r="Z38" s="330">
        <f t="shared" si="9"/>
        <v>1.9061468160000001</v>
      </c>
      <c r="AA38" s="193">
        <v>2.4459926400000005</v>
      </c>
      <c r="AB38" s="193">
        <f t="shared" si="10"/>
        <v>0.53984582400000036</v>
      </c>
      <c r="AC38" s="377">
        <f t="shared" si="15"/>
        <v>0.44255232000000033</v>
      </c>
      <c r="AD38" s="377">
        <f t="shared" si="19"/>
        <v>0.53990979840000053</v>
      </c>
      <c r="AE38" s="193">
        <f t="shared" si="11"/>
        <v>0.12900518400000083</v>
      </c>
      <c r="AF38" s="193">
        <f t="shared" si="12"/>
        <v>0.49300809600000051</v>
      </c>
      <c r="AG38" s="193">
        <f t="shared" si="20"/>
        <v>0.66166786560000102</v>
      </c>
      <c r="AH38" s="193"/>
      <c r="AI38" s="180">
        <f t="shared" si="8"/>
        <v>41.516174999999997</v>
      </c>
      <c r="AK38" s="181">
        <v>32.217799999999997</v>
      </c>
      <c r="AL38" s="181">
        <v>36.398699999999998</v>
      </c>
      <c r="AM38" s="181">
        <v>44.606499999999997</v>
      </c>
      <c r="AN38" s="181">
        <v>43.915599999999998</v>
      </c>
      <c r="AO38" s="180">
        <v>35.8446</v>
      </c>
      <c r="AP38" s="180">
        <v>45.802900000000001</v>
      </c>
      <c r="AQ38" s="181">
        <v>45.604100000000003</v>
      </c>
      <c r="AR38" s="181">
        <v>47.739199999999997</v>
      </c>
      <c r="AS38" s="180">
        <f t="shared" si="5"/>
        <v>0.50513568000000009</v>
      </c>
    </row>
    <row r="39" spans="1:45">
      <c r="A39" s="181">
        <v>2003</v>
      </c>
      <c r="B39" s="193">
        <v>30.365300000000001</v>
      </c>
      <c r="C39" s="193">
        <v>5.8752000000000004</v>
      </c>
      <c r="D39" s="192">
        <f t="shared" si="0"/>
        <v>19.348400970845013</v>
      </c>
      <c r="E39" s="192">
        <f t="shared" si="1"/>
        <v>2.6634048000000003</v>
      </c>
      <c r="F39" s="180">
        <v>39.634</v>
      </c>
      <c r="G39" s="180">
        <v>6.5838000000000001</v>
      </c>
      <c r="H39" s="192">
        <f t="shared" si="2"/>
        <v>16.611495180905283</v>
      </c>
      <c r="I39" s="192">
        <f t="shared" si="6"/>
        <v>5.9357155200000005</v>
      </c>
      <c r="J39" s="193">
        <v>88.329099999999997</v>
      </c>
      <c r="K39" s="193">
        <v>4.0053999999999998</v>
      </c>
      <c r="L39" s="193">
        <f t="shared" si="3"/>
        <v>4.5346324144591081</v>
      </c>
      <c r="M39" s="193">
        <f t="shared" si="7"/>
        <v>211.21278283636366</v>
      </c>
      <c r="N39" s="270">
        <v>2003</v>
      </c>
      <c r="O39" s="270">
        <v>5996.1402412799998</v>
      </c>
      <c r="P39" s="270"/>
      <c r="Q39" s="272">
        <v>5.9357155200000005</v>
      </c>
      <c r="R39" s="194">
        <f t="shared" si="21"/>
        <v>3.4635799295999998</v>
      </c>
      <c r="S39" s="194">
        <f t="shared" si="16"/>
        <v>51.541367999999999</v>
      </c>
      <c r="T39" s="194">
        <f t="shared" si="17"/>
        <v>3.1954386240000003</v>
      </c>
      <c r="U39" s="194">
        <f t="shared" si="18"/>
        <v>2.8083390719999999</v>
      </c>
      <c r="V39" s="194">
        <v>5.9357155200000005</v>
      </c>
      <c r="W39" s="337">
        <f t="shared" si="4"/>
        <v>2.6634048000000003</v>
      </c>
      <c r="X39" s="330">
        <f t="shared" si="13"/>
        <v>2.1897904896</v>
      </c>
      <c r="Y39" s="330">
        <f t="shared" si="14"/>
        <v>2.163407904</v>
      </c>
      <c r="Z39" s="330">
        <f t="shared" si="9"/>
        <v>2.3688672000000004</v>
      </c>
      <c r="AA39" s="193">
        <v>2.6634048000000003</v>
      </c>
      <c r="AB39" s="193">
        <f t="shared" si="10"/>
        <v>0.29453759999999996</v>
      </c>
      <c r="AC39" s="377">
        <f t="shared" si="15"/>
        <v>0.4999968960000003</v>
      </c>
      <c r="AD39" s="377">
        <f t="shared" si="19"/>
        <v>0.47361431040000035</v>
      </c>
      <c r="AE39" s="193">
        <f t="shared" si="11"/>
        <v>3.1273764480000006</v>
      </c>
      <c r="AF39" s="193">
        <f t="shared" si="12"/>
        <v>2.7402768960000001</v>
      </c>
      <c r="AG39" s="193">
        <f t="shared" si="20"/>
        <v>2.4721355904000006</v>
      </c>
      <c r="AH39" s="193"/>
      <c r="AI39" s="180">
        <f t="shared" si="8"/>
        <v>73.457699999999988</v>
      </c>
      <c r="AK39" s="181">
        <v>30.365300000000001</v>
      </c>
      <c r="AL39" s="181">
        <v>39.634</v>
      </c>
      <c r="AM39" s="181">
        <v>75.740300000000005</v>
      </c>
      <c r="AN39" s="181">
        <v>88.329099999999997</v>
      </c>
      <c r="AO39" s="180">
        <v>79.475399999999993</v>
      </c>
      <c r="AP39" s="180">
        <v>91.372500000000002</v>
      </c>
      <c r="AQ39" s="181">
        <v>93.585899999999995</v>
      </c>
      <c r="AR39" s="181">
        <v>89.159099999999995</v>
      </c>
      <c r="AS39" s="180">
        <f t="shared" si="5"/>
        <v>3.2723107200000001</v>
      </c>
    </row>
    <row r="40" spans="1:45">
      <c r="A40" s="181">
        <v>2004</v>
      </c>
      <c r="B40" s="193">
        <v>25.4543</v>
      </c>
      <c r="C40" s="193">
        <v>5.1496000000000004</v>
      </c>
      <c r="D40" s="192">
        <f t="shared" si="0"/>
        <v>20.230766510962788</v>
      </c>
      <c r="E40" s="192">
        <f t="shared" si="1"/>
        <v>1.3467283200000004</v>
      </c>
      <c r="F40" s="180">
        <v>20.040600000000001</v>
      </c>
      <c r="G40" s="180">
        <v>3.2961</v>
      </c>
      <c r="H40" s="192">
        <f t="shared" si="2"/>
        <v>16.447112361905329</v>
      </c>
      <c r="I40" s="192">
        <f t="shared" si="6"/>
        <v>4.0854307199999997</v>
      </c>
      <c r="J40" s="193">
        <v>60.795099999999998</v>
      </c>
      <c r="K40" s="193">
        <v>3.0594999999999999</v>
      </c>
      <c r="L40" s="193">
        <f t="shared" si="3"/>
        <v>5.0324779464134446</v>
      </c>
      <c r="M40" s="193">
        <f t="shared" si="7"/>
        <v>176.77079127272722</v>
      </c>
      <c r="N40" s="270">
        <v>2004</v>
      </c>
      <c r="O40" s="270">
        <v>3763.2000000000003</v>
      </c>
      <c r="P40" s="270"/>
      <c r="Q40" s="272">
        <v>4.0854307199999997</v>
      </c>
      <c r="R40" s="194">
        <f t="shared" si="21"/>
        <v>3.9809226240000011</v>
      </c>
      <c r="S40" s="194">
        <f t="shared" si="16"/>
        <v>59.239920000000012</v>
      </c>
      <c r="T40" s="194">
        <f t="shared" si="17"/>
        <v>3.8869689600000004</v>
      </c>
      <c r="U40" s="194">
        <f t="shared" si="18"/>
        <v>4.123636608</v>
      </c>
      <c r="V40" s="194">
        <v>4.0854307199999997</v>
      </c>
      <c r="W40" s="337">
        <f t="shared" si="4"/>
        <v>1.3467283200000004</v>
      </c>
      <c r="X40" s="330">
        <f t="shared" si="13"/>
        <v>2.3699434752000004</v>
      </c>
      <c r="Y40" s="330">
        <f t="shared" si="14"/>
        <v>2.5756718400000005</v>
      </c>
      <c r="Z40" s="330">
        <f t="shared" si="9"/>
        <v>2.7835557120000001</v>
      </c>
      <c r="AA40" s="193">
        <v>1.3467283200000004</v>
      </c>
      <c r="AB40" s="193">
        <f t="shared" si="10"/>
        <v>1.4368273919999996</v>
      </c>
      <c r="AC40" s="377">
        <f t="shared" si="15"/>
        <v>1.2289435200000001</v>
      </c>
      <c r="AD40" s="377">
        <f t="shared" si="19"/>
        <v>1.0232151551999999</v>
      </c>
      <c r="AE40" s="193">
        <f t="shared" si="11"/>
        <v>3.8205888000000243E-2</v>
      </c>
      <c r="AF40" s="193">
        <f t="shared" si="12"/>
        <v>0.19846175999999938</v>
      </c>
      <c r="AG40" s="193">
        <f t="shared" si="20"/>
        <v>0.10450809599999866</v>
      </c>
      <c r="AH40" s="193"/>
      <c r="AI40" s="180">
        <f t="shared" si="8"/>
        <v>50.360949999999995</v>
      </c>
      <c r="AK40" s="181">
        <v>25.4543</v>
      </c>
      <c r="AL40" s="181">
        <v>20.040600000000001</v>
      </c>
      <c r="AM40" s="181">
        <v>53.767499999999998</v>
      </c>
      <c r="AN40" s="181">
        <v>60.795099999999998</v>
      </c>
      <c r="AO40" s="180">
        <v>60.836599999999997</v>
      </c>
      <c r="AP40" s="180">
        <v>57.502699999999997</v>
      </c>
      <c r="AQ40" s="181">
        <v>63.672600000000003</v>
      </c>
      <c r="AR40" s="181">
        <v>60.818199999999997</v>
      </c>
      <c r="AS40" s="180">
        <f t="shared" si="5"/>
        <v>2.7387023999999998</v>
      </c>
    </row>
    <row r="41" spans="1:45">
      <c r="A41" s="181">
        <v>2005</v>
      </c>
      <c r="B41" s="193">
        <v>23.195599999999999</v>
      </c>
      <c r="C41" s="193">
        <v>3.2605</v>
      </c>
      <c r="D41" s="192">
        <f t="shared" si="0"/>
        <v>14.056545206849574</v>
      </c>
      <c r="E41" s="192">
        <f t="shared" si="1"/>
        <v>1.6072089599999999</v>
      </c>
      <c r="F41" s="180">
        <v>23.916799999999999</v>
      </c>
      <c r="G41" s="180">
        <v>1.6295999999999999</v>
      </c>
      <c r="H41" s="192">
        <f t="shared" si="2"/>
        <v>6.8136205512443135</v>
      </c>
      <c r="I41" s="192">
        <f t="shared" si="6"/>
        <v>2.8747824</v>
      </c>
      <c r="J41" s="193">
        <v>42.779499999999999</v>
      </c>
      <c r="K41" s="193">
        <v>8.8419000000000008</v>
      </c>
      <c r="L41" s="193">
        <f t="shared" si="3"/>
        <v>20.668544513142979</v>
      </c>
      <c r="M41" s="193">
        <f t="shared" si="7"/>
        <v>81.816103854545446</v>
      </c>
      <c r="N41" s="270">
        <v>2005</v>
      </c>
      <c r="O41" s="270">
        <v>2607.0887068800002</v>
      </c>
      <c r="P41" s="270"/>
      <c r="Q41" s="272">
        <v>2.8747824</v>
      </c>
      <c r="R41" s="194">
        <f t="shared" si="21"/>
        <v>4.0900785408000004</v>
      </c>
      <c r="S41" s="194">
        <f t="shared" si="16"/>
        <v>60.864264000000006</v>
      </c>
      <c r="T41" s="194">
        <f t="shared" si="17"/>
        <v>4.3183566719999993</v>
      </c>
      <c r="U41" s="194">
        <f t="shared" si="18"/>
        <v>5.1889098240000004</v>
      </c>
      <c r="V41" s="194">
        <v>2.8747824</v>
      </c>
      <c r="W41" s="337">
        <f t="shared" si="4"/>
        <v>1.6072089599999999</v>
      </c>
      <c r="X41" s="330">
        <f t="shared" si="13"/>
        <v>2.3837522688000004</v>
      </c>
      <c r="Y41" s="330">
        <f t="shared" si="14"/>
        <v>2.4916852800000004</v>
      </c>
      <c r="Z41" s="330">
        <f t="shared" si="9"/>
        <v>2.5824503040000004</v>
      </c>
      <c r="AA41" s="193">
        <v>1.6072089599999999</v>
      </c>
      <c r="AB41" s="193">
        <f t="shared" si="10"/>
        <v>0.97524134400000051</v>
      </c>
      <c r="AC41" s="377">
        <f t="shared" si="15"/>
        <v>0.88447632000000054</v>
      </c>
      <c r="AD41" s="377">
        <f t="shared" si="19"/>
        <v>0.77654330880000044</v>
      </c>
      <c r="AE41" s="193">
        <f t="shared" si="11"/>
        <v>2.3141274240000005</v>
      </c>
      <c r="AF41" s="193">
        <f t="shared" si="12"/>
        <v>1.4435742719999993</v>
      </c>
      <c r="AG41" s="193">
        <f t="shared" si="20"/>
        <v>1.2152961408000005</v>
      </c>
      <c r="AH41" s="193"/>
      <c r="AI41" s="180">
        <f t="shared" si="8"/>
        <v>36.312837499999993</v>
      </c>
      <c r="AK41" s="181">
        <v>23.195599999999999</v>
      </c>
      <c r="AL41" s="181">
        <v>23.916799999999999</v>
      </c>
      <c r="AM41" s="181">
        <v>38.118400000000001</v>
      </c>
      <c r="AN41" s="181">
        <v>42.779499999999999</v>
      </c>
      <c r="AO41" s="180">
        <v>44.892800000000001</v>
      </c>
      <c r="AP41" s="180">
        <v>38.839199999999998</v>
      </c>
      <c r="AQ41" s="181">
        <v>40.197400000000002</v>
      </c>
      <c r="AR41" s="181">
        <v>38.563000000000002</v>
      </c>
      <c r="AS41" s="180">
        <f t="shared" si="5"/>
        <v>1.2675734400000001</v>
      </c>
    </row>
    <row r="42" spans="1:45">
      <c r="A42" s="181">
        <v>2006</v>
      </c>
      <c r="B42" s="193">
        <v>41.513500000000001</v>
      </c>
      <c r="C42" s="193">
        <v>4.5956999999999999</v>
      </c>
      <c r="D42" s="192">
        <f t="shared" si="0"/>
        <v>11.070374697387596</v>
      </c>
      <c r="E42" s="192">
        <f t="shared" si="1"/>
        <v>2.3159472000000005</v>
      </c>
      <c r="F42" s="180">
        <v>34.463500000000003</v>
      </c>
      <c r="G42" s="180">
        <v>2.2654000000000001</v>
      </c>
      <c r="H42" s="192">
        <f t="shared" si="2"/>
        <v>6.5733312054782598</v>
      </c>
      <c r="I42" s="192">
        <f t="shared" si="6"/>
        <v>2.7360345600000002</v>
      </c>
      <c r="J42" s="193">
        <v>40.714799999999997</v>
      </c>
      <c r="K42" s="193">
        <v>1.8589</v>
      </c>
      <c r="L42" s="193">
        <f t="shared" si="3"/>
        <v>4.5656616267303294</v>
      </c>
      <c r="M42" s="193">
        <f t="shared" si="7"/>
        <v>27.114729599999972</v>
      </c>
      <c r="N42" s="270">
        <v>2006</v>
      </c>
      <c r="O42" s="270">
        <v>2708.1600000000003</v>
      </c>
      <c r="P42" s="270"/>
      <c r="Q42" s="272">
        <v>2.7360345600000002</v>
      </c>
      <c r="R42" s="194">
        <f t="shared" si="21"/>
        <v>4.1446331135999994</v>
      </c>
      <c r="S42" s="194">
        <f t="shared" si="16"/>
        <v>61.676087999999979</v>
      </c>
      <c r="T42" s="194">
        <f t="shared" si="17"/>
        <v>4.7541170880000001</v>
      </c>
      <c r="U42" s="194">
        <f t="shared" si="18"/>
        <v>5.1583714560000002</v>
      </c>
      <c r="V42" s="194">
        <v>2.7360345600000002</v>
      </c>
      <c r="W42" s="337">
        <f t="shared" si="4"/>
        <v>2.3159472000000005</v>
      </c>
      <c r="X42" s="330">
        <f t="shared" si="13"/>
        <v>2.3790783744000001</v>
      </c>
      <c r="Y42" s="330">
        <f t="shared" si="14"/>
        <v>2.4190004159999998</v>
      </c>
      <c r="Z42" s="330">
        <f t="shared" si="9"/>
        <v>2.2469368319999998</v>
      </c>
      <c r="AA42" s="193">
        <v>2.3159472000000005</v>
      </c>
      <c r="AB42" s="193">
        <f t="shared" si="10"/>
        <v>6.901036800000071E-2</v>
      </c>
      <c r="AC42" s="377">
        <f t="shared" si="15"/>
        <v>0.10305321599999928</v>
      </c>
      <c r="AD42" s="377">
        <f t="shared" si="19"/>
        <v>6.3131174399999601E-2</v>
      </c>
      <c r="AE42" s="193">
        <f t="shared" si="11"/>
        <v>2.422336896</v>
      </c>
      <c r="AF42" s="193">
        <f t="shared" si="12"/>
        <v>2.0180825279999999</v>
      </c>
      <c r="AG42" s="193">
        <f t="shared" si="20"/>
        <v>1.4085985535999992</v>
      </c>
      <c r="AH42" s="193"/>
      <c r="AI42" s="180">
        <f t="shared" si="8"/>
        <v>40.552462499999997</v>
      </c>
      <c r="AK42" s="181">
        <v>41.513500000000001</v>
      </c>
      <c r="AL42" s="181">
        <v>34.463500000000003</v>
      </c>
      <c r="AM42" s="181">
        <v>33.829000000000001</v>
      </c>
      <c r="AN42" s="181">
        <v>40.714799999999997</v>
      </c>
      <c r="AO42" s="180">
        <v>53.106499999999997</v>
      </c>
      <c r="AP42" s="180">
        <v>36.683799999999998</v>
      </c>
      <c r="AQ42" s="181">
        <v>40.484299999999998</v>
      </c>
      <c r="AR42" s="181">
        <v>43.624299999999998</v>
      </c>
      <c r="AS42" s="180">
        <f t="shared" si="5"/>
        <v>0.42008735999999963</v>
      </c>
    </row>
    <row r="43" spans="1:45">
      <c r="A43" s="181">
        <v>2007</v>
      </c>
      <c r="B43" s="193">
        <v>36.642499999999998</v>
      </c>
      <c r="C43" s="193">
        <v>6.2176999999999998</v>
      </c>
      <c r="D43" s="192">
        <f t="shared" si="0"/>
        <v>16.968547451729549</v>
      </c>
      <c r="E43" s="192">
        <f t="shared" si="1"/>
        <v>2.6026560000000001</v>
      </c>
      <c r="F43" s="180">
        <v>38.729999999999997</v>
      </c>
      <c r="G43" s="180">
        <v>6.9480000000000004</v>
      </c>
      <c r="H43" s="192">
        <f t="shared" si="2"/>
        <v>17.939581719597214</v>
      </c>
      <c r="I43" s="192">
        <f t="shared" si="6"/>
        <v>3.3808320000000007</v>
      </c>
      <c r="J43" s="193">
        <v>50.31</v>
      </c>
      <c r="K43" s="193"/>
      <c r="L43" s="193"/>
      <c r="M43" s="193">
        <f t="shared" si="7"/>
        <v>50.227723636363677</v>
      </c>
      <c r="N43" s="270">
        <v>2007</v>
      </c>
      <c r="O43" s="270">
        <v>2842.5600000000004</v>
      </c>
      <c r="P43" s="270"/>
      <c r="Q43" s="272">
        <v>3.3808320000000007</v>
      </c>
      <c r="R43" s="194">
        <f t="shared" si="21"/>
        <v>4.4599419647999996</v>
      </c>
      <c r="S43" s="194">
        <f t="shared" si="16"/>
        <v>66.368183999999985</v>
      </c>
      <c r="T43" s="194">
        <f t="shared" si="17"/>
        <v>4.68958896</v>
      </c>
      <c r="U43" s="194">
        <f t="shared" si="18"/>
        <v>3.8784990719999994</v>
      </c>
      <c r="V43" s="194">
        <v>3.3808320000000007</v>
      </c>
      <c r="W43" s="337">
        <f t="shared" si="4"/>
        <v>2.6026560000000001</v>
      </c>
      <c r="X43" s="330">
        <f t="shared" si="13"/>
        <v>2.4910276607999999</v>
      </c>
      <c r="Y43" s="330">
        <f t="shared" si="14"/>
        <v>2.3799867840000002</v>
      </c>
      <c r="Z43" s="330">
        <f t="shared" si="9"/>
        <v>2.107953792</v>
      </c>
      <c r="AA43" s="193">
        <v>2.6026560000000001</v>
      </c>
      <c r="AB43" s="193">
        <f t="shared" si="10"/>
        <v>0.49470220800000009</v>
      </c>
      <c r="AC43" s="377">
        <f t="shared" si="15"/>
        <v>0.22266921599999989</v>
      </c>
      <c r="AD43" s="377">
        <f t="shared" si="19"/>
        <v>0.11162833920000015</v>
      </c>
      <c r="AE43" s="193">
        <f t="shared" si="11"/>
        <v>0.49766707199999871</v>
      </c>
      <c r="AF43" s="193">
        <f t="shared" si="12"/>
        <v>1.3087569599999993</v>
      </c>
      <c r="AG43" s="193">
        <f t="shared" si="20"/>
        <v>1.0791099647999989</v>
      </c>
      <c r="AH43" s="193"/>
      <c r="AI43" s="180">
        <f t="shared" si="8"/>
        <v>43.056249999999999</v>
      </c>
      <c r="AK43" s="181">
        <v>36.642499999999998</v>
      </c>
      <c r="AL43" s="181">
        <v>38.729999999999997</v>
      </c>
      <c r="AM43" s="181">
        <v>46.542499999999997</v>
      </c>
      <c r="AN43" s="181">
        <v>50.31</v>
      </c>
      <c r="AO43" s="180"/>
      <c r="AP43" s="180"/>
      <c r="AS43" s="180">
        <f t="shared" si="5"/>
        <v>0.77817600000000042</v>
      </c>
    </row>
    <row r="44" spans="1:45">
      <c r="A44" s="181">
        <v>2008</v>
      </c>
      <c r="B44" s="193">
        <v>38.476700000000001</v>
      </c>
      <c r="C44" s="193">
        <v>2.3651</v>
      </c>
      <c r="D44" s="192">
        <f t="shared" si="0"/>
        <v>6.1468369168873629</v>
      </c>
      <c r="E44" s="192">
        <f t="shared" si="1"/>
        <v>2.8413907200000001</v>
      </c>
      <c r="F44" s="180">
        <v>42.282600000000002</v>
      </c>
      <c r="G44" s="180">
        <v>7.8871000000000002</v>
      </c>
      <c r="H44" s="192">
        <f t="shared" si="2"/>
        <v>18.653299465974182</v>
      </c>
      <c r="I44" s="192">
        <f t="shared" si="6"/>
        <v>5.9354198400000007</v>
      </c>
      <c r="J44" s="193">
        <v>88.324700000000007</v>
      </c>
      <c r="K44" s="193">
        <v>1.7605</v>
      </c>
      <c r="L44" s="193">
        <f t="shared" ref="L44:L52" si="22">(K44/J44)*100</f>
        <v>1.9932136763555379</v>
      </c>
      <c r="M44" s="193">
        <f t="shared" si="7"/>
        <v>199.7055159272727</v>
      </c>
      <c r="N44" s="270">
        <v>2008</v>
      </c>
      <c r="O44" s="270">
        <v>5833.6320000000005</v>
      </c>
      <c r="P44" s="270"/>
      <c r="Q44" s="272">
        <v>5.9354198400000007</v>
      </c>
      <c r="R44" s="194">
        <f t="shared" si="21"/>
        <v>4.5630708480000006</v>
      </c>
      <c r="S44" s="194">
        <f t="shared" si="16"/>
        <v>67.902839999999998</v>
      </c>
      <c r="T44" s="194">
        <f t="shared" si="17"/>
        <v>3.9231239040000001</v>
      </c>
      <c r="U44" s="194">
        <f t="shared" si="18"/>
        <v>3.5966595840000002</v>
      </c>
      <c r="V44" s="194">
        <v>5.9354198400000007</v>
      </c>
      <c r="W44" s="337">
        <f t="shared" si="4"/>
        <v>2.8413907200000001</v>
      </c>
      <c r="X44" s="330">
        <f t="shared" si="13"/>
        <v>2.5286268672000003</v>
      </c>
      <c r="Y44" s="330">
        <f t="shared" si="14"/>
        <v>2.3617621440000005</v>
      </c>
      <c r="Z44" s="330">
        <f t="shared" si="9"/>
        <v>2.6103248640000003</v>
      </c>
      <c r="AA44" s="193">
        <v>2.8413907200000001</v>
      </c>
      <c r="AB44" s="193">
        <f t="shared" si="10"/>
        <v>0.23106585599999985</v>
      </c>
      <c r="AC44" s="377">
        <f t="shared" si="15"/>
        <v>0.47962857599999964</v>
      </c>
      <c r="AD44" s="377">
        <f t="shared" si="19"/>
        <v>0.31276385279999985</v>
      </c>
      <c r="AE44" s="193">
        <f t="shared" si="11"/>
        <v>2.3387602560000005</v>
      </c>
      <c r="AF44" s="193">
        <f t="shared" si="12"/>
        <v>2.0122959360000006</v>
      </c>
      <c r="AG44" s="193">
        <f t="shared" si="20"/>
        <v>1.372348992</v>
      </c>
      <c r="AH44" s="193"/>
      <c r="AI44" s="180">
        <f t="shared" si="8"/>
        <v>72.396050000000002</v>
      </c>
      <c r="AK44" s="181">
        <v>38.476700000000001</v>
      </c>
      <c r="AL44" s="181">
        <v>42.282600000000002</v>
      </c>
      <c r="AM44" s="181">
        <v>81.781800000000004</v>
      </c>
      <c r="AN44" s="181">
        <v>88.324700000000007</v>
      </c>
      <c r="AO44" s="180">
        <v>76.689099999999996</v>
      </c>
      <c r="AP44" s="180">
        <v>84.468299999999999</v>
      </c>
      <c r="AQ44" s="181">
        <v>84.163200000000003</v>
      </c>
      <c r="AR44" s="181">
        <v>82.981999999999999</v>
      </c>
      <c r="AS44" s="180">
        <f t="shared" si="5"/>
        <v>3.0940291200000005</v>
      </c>
    </row>
    <row r="45" spans="1:45">
      <c r="A45" s="181">
        <v>2009</v>
      </c>
      <c r="B45" s="193">
        <v>23.475000000000001</v>
      </c>
      <c r="C45" s="193">
        <v>2.1659000000000002</v>
      </c>
      <c r="D45" s="192">
        <f t="shared" si="0"/>
        <v>9.2264110756123543</v>
      </c>
      <c r="E45" s="192">
        <f t="shared" si="1"/>
        <v>1.5550080000000002</v>
      </c>
      <c r="F45" s="180">
        <v>23.14</v>
      </c>
      <c r="G45" s="180">
        <v>2.4523999999999999</v>
      </c>
      <c r="H45" s="192">
        <f t="shared" si="2"/>
        <v>10.598098530682799</v>
      </c>
      <c r="I45" s="192">
        <f t="shared" si="6"/>
        <v>4.9079519999999999</v>
      </c>
      <c r="J45" s="193">
        <v>73.034999999999997</v>
      </c>
      <c r="K45" s="193">
        <v>8.0040999999999993</v>
      </c>
      <c r="L45" s="193">
        <f t="shared" si="22"/>
        <v>10.959266105291983</v>
      </c>
      <c r="M45" s="193">
        <f t="shared" si="7"/>
        <v>216.41729454545452</v>
      </c>
      <c r="N45" s="270">
        <v>2009</v>
      </c>
      <c r="O45" s="270">
        <v>3848.7120000000009</v>
      </c>
      <c r="P45" s="270"/>
      <c r="Q45" s="272">
        <v>4.9079519999999999</v>
      </c>
      <c r="R45" s="194">
        <f t="shared" si="21"/>
        <v>4.5629998848</v>
      </c>
      <c r="S45" s="194">
        <f t="shared" si="16"/>
        <v>67.901783999999992</v>
      </c>
      <c r="T45" s="194">
        <f t="shared" si="17"/>
        <v>4.4781206400000002</v>
      </c>
      <c r="U45" s="194">
        <f t="shared" si="18"/>
        <v>4.8209145600000003</v>
      </c>
      <c r="V45" s="194">
        <v>4.9079519999999999</v>
      </c>
      <c r="W45" s="337">
        <f t="shared" si="4"/>
        <v>1.5550080000000002</v>
      </c>
      <c r="X45" s="330">
        <f t="shared" si="13"/>
        <v>2.5713434880000006</v>
      </c>
      <c r="Y45" s="330">
        <f t="shared" si="14"/>
        <v>2.8101608640000002</v>
      </c>
      <c r="Z45" s="330">
        <f t="shared" si="9"/>
        <v>3.1039975680000005</v>
      </c>
      <c r="AA45" s="193">
        <v>1.5550080000000002</v>
      </c>
      <c r="AB45" s="193">
        <f t="shared" si="10"/>
        <v>1.5489895680000003</v>
      </c>
      <c r="AC45" s="377">
        <f t="shared" si="15"/>
        <v>1.255152864</v>
      </c>
      <c r="AD45" s="377">
        <f t="shared" si="19"/>
        <v>1.0163354880000004</v>
      </c>
      <c r="AE45" s="193">
        <f t="shared" si="11"/>
        <v>8.7037439999999577E-2</v>
      </c>
      <c r="AF45" s="193">
        <f t="shared" si="12"/>
        <v>0.42983135999999966</v>
      </c>
      <c r="AG45" s="193">
        <f t="shared" si="20"/>
        <v>0.34495211519999991</v>
      </c>
      <c r="AH45" s="193"/>
      <c r="AI45" s="180">
        <f t="shared" si="8"/>
        <v>44.367499999999993</v>
      </c>
      <c r="AK45" s="181">
        <v>23.475000000000001</v>
      </c>
      <c r="AL45" s="181">
        <v>23.14</v>
      </c>
      <c r="AM45" s="181">
        <v>43.51</v>
      </c>
      <c r="AN45" s="181">
        <v>73.034999999999997</v>
      </c>
      <c r="AO45" s="180">
        <v>44.082500000000003</v>
      </c>
      <c r="AP45" s="180">
        <v>51.094999999999999</v>
      </c>
      <c r="AQ45" s="181">
        <v>52.337499999999999</v>
      </c>
      <c r="AR45" s="181">
        <v>44.265000000000001</v>
      </c>
      <c r="AS45" s="180">
        <f t="shared" si="5"/>
        <v>3.3529439999999999</v>
      </c>
    </row>
    <row r="46" spans="1:45">
      <c r="A46" s="181">
        <v>2010</v>
      </c>
      <c r="B46" s="193">
        <v>13.6972</v>
      </c>
      <c r="C46" s="193">
        <v>3.6059000000000001</v>
      </c>
      <c r="D46" s="192">
        <f t="shared" si="0"/>
        <v>26.325818415442569</v>
      </c>
      <c r="E46" s="192">
        <f t="shared" si="1"/>
        <v>0.87497760000000002</v>
      </c>
      <c r="F46" s="180">
        <v>13.0205</v>
      </c>
      <c r="G46" s="180">
        <v>2.6366000000000001</v>
      </c>
      <c r="H46" s="192">
        <f t="shared" si="2"/>
        <v>20.249606389923581</v>
      </c>
      <c r="I46" s="192">
        <f t="shared" si="6"/>
        <v>2.1051744000000001</v>
      </c>
      <c r="J46" s="193">
        <v>31.327000000000002</v>
      </c>
      <c r="K46" s="193">
        <v>1.4790000000000001</v>
      </c>
      <c r="L46" s="193">
        <f t="shared" si="22"/>
        <v>4.7211670444025922</v>
      </c>
      <c r="M46" s="193">
        <f t="shared" si="7"/>
        <v>79.403611636363649</v>
      </c>
      <c r="N46" s="270">
        <v>2010</v>
      </c>
      <c r="O46" s="270">
        <v>1917.2160000000003</v>
      </c>
      <c r="P46" s="270"/>
      <c r="Q46" s="272">
        <v>2.1051744000000001</v>
      </c>
      <c r="R46" s="194">
        <f t="shared" si="21"/>
        <v>4.7604049920000007</v>
      </c>
      <c r="S46" s="194">
        <f t="shared" si="16"/>
        <v>70.839359999999999</v>
      </c>
      <c r="T46" s="194">
        <f t="shared" si="17"/>
        <v>5.0880715200000006</v>
      </c>
      <c r="U46" s="194">
        <f t="shared" si="18"/>
        <v>5.689681536000001</v>
      </c>
      <c r="V46" s="194">
        <v>2.1051744000000001</v>
      </c>
      <c r="W46" s="337">
        <f t="shared" si="4"/>
        <v>0.87497760000000002</v>
      </c>
      <c r="X46" s="330">
        <f t="shared" si="13"/>
        <v>2.6213306111999999</v>
      </c>
      <c r="Y46" s="330">
        <f t="shared" si="14"/>
        <v>2.7945005760000003</v>
      </c>
      <c r="Z46" s="330">
        <f t="shared" si="9"/>
        <v>2.7996218879999999</v>
      </c>
      <c r="AA46" s="193">
        <v>0.87497760000000002</v>
      </c>
      <c r="AB46" s="193">
        <f t="shared" si="10"/>
        <v>1.9246442879999999</v>
      </c>
      <c r="AC46" s="377">
        <f t="shared" si="15"/>
        <v>1.9195229760000003</v>
      </c>
      <c r="AD46" s="377">
        <f t="shared" si="19"/>
        <v>1.7463530111999999</v>
      </c>
      <c r="AE46" s="193">
        <f t="shared" si="11"/>
        <v>3.5845071360000009</v>
      </c>
      <c r="AF46" s="193">
        <f t="shared" si="12"/>
        <v>2.9828971200000005</v>
      </c>
      <c r="AG46" s="193">
        <f t="shared" si="20"/>
        <v>2.6552305920000006</v>
      </c>
      <c r="AH46" s="193"/>
      <c r="AI46" s="180">
        <f t="shared" si="8"/>
        <v>22.329787499999998</v>
      </c>
      <c r="AK46" s="181">
        <v>13.6972</v>
      </c>
      <c r="AL46" s="181">
        <v>13.0205</v>
      </c>
      <c r="AM46" s="181">
        <v>23.463000000000001</v>
      </c>
      <c r="AN46" s="181">
        <v>31.327000000000002</v>
      </c>
      <c r="AO46" s="180">
        <v>24.700099999999999</v>
      </c>
      <c r="AP46" s="180">
        <v>24.4406</v>
      </c>
      <c r="AQ46" s="181">
        <v>24.817799999999998</v>
      </c>
      <c r="AR46" s="181">
        <v>23.1721</v>
      </c>
      <c r="AS46" s="180">
        <f t="shared" si="5"/>
        <v>1.2301967999999999</v>
      </c>
    </row>
    <row r="47" spans="1:45">
      <c r="A47" s="181">
        <v>2011</v>
      </c>
      <c r="B47" s="193">
        <v>29.272500000000001</v>
      </c>
      <c r="C47" s="193">
        <v>3.1888999999999998</v>
      </c>
      <c r="D47" s="192">
        <f t="shared" si="0"/>
        <v>10.893842343496454</v>
      </c>
      <c r="E47" s="192">
        <f t="shared" si="1"/>
        <v>1.8490080000000002</v>
      </c>
      <c r="F47" s="180">
        <v>27.515000000000001</v>
      </c>
      <c r="G47" s="180">
        <v>3.4024000000000001</v>
      </c>
      <c r="H47" s="192">
        <f t="shared" si="2"/>
        <v>12.365618753407233</v>
      </c>
      <c r="I47" s="192">
        <f t="shared" si="6"/>
        <v>3.0033360000000009</v>
      </c>
      <c r="J47" s="193">
        <v>44.692500000000003</v>
      </c>
      <c r="K47" s="193">
        <v>8.5356000000000005</v>
      </c>
      <c r="L47" s="193">
        <f t="shared" si="22"/>
        <v>19.098506460815575</v>
      </c>
      <c r="M47" s="193">
        <f t="shared" si="7"/>
        <v>74.506625454545471</v>
      </c>
      <c r="N47" s="270">
        <v>2011</v>
      </c>
      <c r="O47" s="270">
        <v>2717.5679999999998</v>
      </c>
      <c r="P47" s="270"/>
      <c r="Q47" s="272">
        <v>3.0033360000000009</v>
      </c>
      <c r="R47" s="194">
        <f t="shared" si="21"/>
        <v>4.5756990719999999</v>
      </c>
      <c r="S47" s="194">
        <f t="shared" si="16"/>
        <v>68.090760000000003</v>
      </c>
      <c r="T47" s="194">
        <f t="shared" si="17"/>
        <v>4.8988134719999996</v>
      </c>
      <c r="U47" s="194">
        <f t="shared" si="18"/>
        <v>5.1794184959999994</v>
      </c>
      <c r="V47" s="194">
        <v>3.0033360000000009</v>
      </c>
      <c r="W47" s="337">
        <f t="shared" si="4"/>
        <v>1.8490080000000002</v>
      </c>
      <c r="X47" s="330">
        <f t="shared" si="13"/>
        <v>2.4455950848000003</v>
      </c>
      <c r="Y47" s="330">
        <f t="shared" si="14"/>
        <v>2.3622096959999999</v>
      </c>
      <c r="Z47" s="330">
        <f t="shared" si="9"/>
        <v>2.1085505280000003</v>
      </c>
      <c r="AA47" s="193">
        <v>1.8490080000000002</v>
      </c>
      <c r="AB47" s="193">
        <f t="shared" si="10"/>
        <v>0.25954252800000011</v>
      </c>
      <c r="AC47" s="377">
        <f t="shared" si="15"/>
        <v>0.51320169599999965</v>
      </c>
      <c r="AD47" s="377">
        <f t="shared" si="19"/>
        <v>0.59658708480000011</v>
      </c>
      <c r="AE47" s="193">
        <f t="shared" si="11"/>
        <v>2.1760824959999985</v>
      </c>
      <c r="AF47" s="193">
        <f t="shared" si="12"/>
        <v>1.8954774719999987</v>
      </c>
      <c r="AG47" s="193">
        <f t="shared" si="20"/>
        <v>1.572363071999999</v>
      </c>
      <c r="AH47" s="193"/>
      <c r="AI47" s="180">
        <f t="shared" si="8"/>
        <v>38.307812499999997</v>
      </c>
      <c r="AK47" s="181">
        <v>29.272500000000001</v>
      </c>
      <c r="AL47" s="181">
        <v>27.515000000000001</v>
      </c>
      <c r="AM47" s="181">
        <v>35.262500000000003</v>
      </c>
      <c r="AN47" s="181">
        <v>44.692500000000003</v>
      </c>
      <c r="AO47" s="180">
        <v>45.12</v>
      </c>
      <c r="AP47" s="180">
        <v>39.8825</v>
      </c>
      <c r="AQ47" s="181">
        <v>40.122500000000002</v>
      </c>
      <c r="AR47" s="181">
        <v>44.594999999999999</v>
      </c>
      <c r="AS47" s="180">
        <f t="shared" si="5"/>
        <v>1.1543280000000002</v>
      </c>
    </row>
    <row r="48" spans="1:45">
      <c r="A48" s="181">
        <v>2012</v>
      </c>
      <c r="B48" s="193">
        <v>25.815000000000001</v>
      </c>
      <c r="C48" s="193">
        <v>2.9203000000000001</v>
      </c>
      <c r="D48" s="192">
        <f t="shared" si="0"/>
        <v>11.312415262444315</v>
      </c>
      <c r="E48" s="192">
        <f t="shared" si="1"/>
        <v>1.8194400000000004</v>
      </c>
      <c r="F48" s="180">
        <v>27.074999999999999</v>
      </c>
      <c r="G48" s="180">
        <v>6.0804</v>
      </c>
      <c r="H48" s="192">
        <f t="shared" si="2"/>
        <v>22.457617728531858</v>
      </c>
      <c r="I48" s="192">
        <f t="shared" si="6"/>
        <v>4.1143200000000002</v>
      </c>
      <c r="J48" s="193">
        <v>61.225000000000001</v>
      </c>
      <c r="K48" s="193">
        <v>3.1434000000000002</v>
      </c>
      <c r="L48" s="193">
        <f t="shared" si="22"/>
        <v>5.1341772151898741</v>
      </c>
      <c r="M48" s="193">
        <f t="shared" si="7"/>
        <v>148.12407272727273</v>
      </c>
      <c r="N48" s="270">
        <v>2012</v>
      </c>
      <c r="O48" s="270">
        <v>4075.6800000000003</v>
      </c>
      <c r="P48" s="270"/>
      <c r="Q48" s="272">
        <v>4.1143200000000002</v>
      </c>
      <c r="R48" s="194">
        <f>(AVERAGE((Q43:Q47)))*1.2</f>
        <v>4.6398514176000001</v>
      </c>
      <c r="S48" s="194">
        <f t="shared" si="16"/>
        <v>69.045407999999995</v>
      </c>
      <c r="T48" s="194">
        <f t="shared" si="17"/>
        <v>4.7855646719999996</v>
      </c>
      <c r="U48" s="194">
        <f t="shared" si="18"/>
        <v>4.0065849600000005</v>
      </c>
      <c r="V48" s="194">
        <v>4.1143200000000002</v>
      </c>
      <c r="W48" s="337">
        <f t="shared" si="4"/>
        <v>1.8194400000000004</v>
      </c>
      <c r="X48" s="330">
        <f t="shared" si="13"/>
        <v>2.3335296768</v>
      </c>
      <c r="Y48" s="330">
        <f t="shared" si="14"/>
        <v>2.1361152960000003</v>
      </c>
      <c r="Z48" s="330">
        <f t="shared" si="9"/>
        <v>1.71159744</v>
      </c>
      <c r="AA48" s="193">
        <v>1.8194400000000004</v>
      </c>
      <c r="AB48" s="193">
        <f t="shared" si="10"/>
        <v>0.10784256000000036</v>
      </c>
      <c r="AC48" s="377">
        <f t="shared" si="15"/>
        <v>0.31667529599999988</v>
      </c>
      <c r="AD48" s="377">
        <f t="shared" si="19"/>
        <v>0.51408967679999962</v>
      </c>
      <c r="AE48" s="193">
        <f t="shared" si="11"/>
        <v>0.10773503999999967</v>
      </c>
      <c r="AF48" s="193">
        <f t="shared" si="12"/>
        <v>0.67124467199999938</v>
      </c>
      <c r="AG48" s="193">
        <f t="shared" si="20"/>
        <v>0.52553141759999988</v>
      </c>
      <c r="AH48" s="193"/>
      <c r="AI48" s="180">
        <f t="shared" si="8"/>
        <v>49.519374999999997</v>
      </c>
      <c r="AK48" s="181">
        <v>25.815000000000001</v>
      </c>
      <c r="AL48" s="181">
        <v>27.074999999999999</v>
      </c>
      <c r="AM48" s="181">
        <v>55.384999999999998</v>
      </c>
      <c r="AN48" s="181">
        <v>61.225000000000001</v>
      </c>
      <c r="AO48" s="180">
        <v>52.637500000000003</v>
      </c>
      <c r="AP48" s="180">
        <v>55.13</v>
      </c>
      <c r="AQ48" s="181">
        <v>61.352499999999999</v>
      </c>
      <c r="AR48" s="181">
        <v>57.534999999999997</v>
      </c>
      <c r="AS48" s="180">
        <f t="shared" si="5"/>
        <v>2.2948800000000005</v>
      </c>
    </row>
    <row r="49" spans="1:45">
      <c r="A49" s="181">
        <v>2013</v>
      </c>
      <c r="B49" s="193">
        <v>24.141100000000002</v>
      </c>
      <c r="C49" s="193">
        <v>3.3068</v>
      </c>
      <c r="D49" s="192">
        <f t="shared" si="0"/>
        <v>13.69780167432304</v>
      </c>
      <c r="E49" s="192">
        <f t="shared" si="1"/>
        <v>1.5462854400000003</v>
      </c>
      <c r="F49" s="180">
        <v>23.010200000000001</v>
      </c>
      <c r="G49" s="180">
        <v>5.6261999999999999</v>
      </c>
      <c r="H49" s="192">
        <f t="shared" si="2"/>
        <v>24.450895689737592</v>
      </c>
      <c r="I49" s="192">
        <f t="shared" si="6"/>
        <v>2.6802988799999996</v>
      </c>
      <c r="J49" s="193">
        <v>39.885399999999997</v>
      </c>
      <c r="K49" s="193">
        <v>0.37709999999999999</v>
      </c>
      <c r="L49" s="193">
        <f t="shared" si="22"/>
        <v>0.94545873928806035</v>
      </c>
      <c r="M49" s="193">
        <f t="shared" si="7"/>
        <v>73.195412945454493</v>
      </c>
      <c r="N49" s="270">
        <v>2013</v>
      </c>
      <c r="O49" s="270">
        <v>2560.3200000000002</v>
      </c>
      <c r="P49" s="270"/>
      <c r="Q49" s="272">
        <v>2.6802988799999996</v>
      </c>
      <c r="R49" s="194">
        <f t="shared" si="21"/>
        <v>4.8158885375999994</v>
      </c>
      <c r="S49" s="194">
        <f t="shared" si="16"/>
        <v>71.665007999999972</v>
      </c>
      <c r="T49" s="194">
        <f t="shared" si="17"/>
        <v>4.2392347199999998</v>
      </c>
      <c r="U49" s="194">
        <f t="shared" si="18"/>
        <v>3.6891321600000002</v>
      </c>
      <c r="V49" s="194">
        <v>2.6802988799999996</v>
      </c>
      <c r="W49" s="337">
        <f t="shared" si="4"/>
        <v>1.5462854400000003</v>
      </c>
      <c r="X49" s="330">
        <f t="shared" si="13"/>
        <v>2.1455578368000001</v>
      </c>
      <c r="Y49" s="330">
        <f t="shared" si="14"/>
        <v>1.8295300800000001</v>
      </c>
      <c r="Z49" s="330">
        <f t="shared" si="9"/>
        <v>1.8173702400000002</v>
      </c>
      <c r="AA49" s="193">
        <v>1.5462854400000003</v>
      </c>
      <c r="AB49" s="193">
        <f t="shared" si="10"/>
        <v>0.2710847999999999</v>
      </c>
      <c r="AC49" s="377">
        <f t="shared" si="15"/>
        <v>0.28324463999999971</v>
      </c>
      <c r="AD49" s="377">
        <f t="shared" si="19"/>
        <v>0.59927239679999977</v>
      </c>
      <c r="AE49" s="193">
        <f t="shared" si="11"/>
        <v>1.0088332800000006</v>
      </c>
      <c r="AF49" s="193">
        <f t="shared" si="12"/>
        <v>1.5589358400000002</v>
      </c>
      <c r="AG49" s="193">
        <f t="shared" si="20"/>
        <v>2.1355896575999997</v>
      </c>
      <c r="AH49" s="193"/>
      <c r="AI49" s="180">
        <f t="shared" si="8"/>
        <v>35.058662499999997</v>
      </c>
      <c r="AK49" s="181">
        <v>24.141100000000002</v>
      </c>
      <c r="AL49" s="181">
        <v>23.010200000000001</v>
      </c>
      <c r="AM49" s="181">
        <v>40.056699999999999</v>
      </c>
      <c r="AN49" s="181">
        <v>39.885399999999997</v>
      </c>
      <c r="AO49" s="180">
        <v>34.9514</v>
      </c>
      <c r="AP49" s="180">
        <v>37.914999999999999</v>
      </c>
      <c r="AQ49" s="181">
        <v>41.790199999999999</v>
      </c>
      <c r="AR49" s="181">
        <v>38.719299999999997</v>
      </c>
      <c r="AS49" s="180">
        <f t="shared" si="5"/>
        <v>1.1340134399999997</v>
      </c>
    </row>
    <row r="50" spans="1:45">
      <c r="A50" s="181">
        <v>2014</v>
      </c>
      <c r="B50" s="193">
        <v>30.650200000000002</v>
      </c>
      <c r="C50" s="193">
        <v>2.1576</v>
      </c>
      <c r="D50" s="192">
        <f t="shared" si="0"/>
        <v>7.0394320428577943</v>
      </c>
      <c r="E50" s="192">
        <f t="shared" si="1"/>
        <v>2.0024323200000005</v>
      </c>
      <c r="F50" s="180">
        <v>29.798100000000002</v>
      </c>
      <c r="G50" s="180">
        <v>5.4904000000000002</v>
      </c>
      <c r="H50" s="192">
        <f t="shared" si="2"/>
        <v>18.425335843560493</v>
      </c>
      <c r="I50" s="192">
        <f t="shared" si="6"/>
        <v>1.89751968</v>
      </c>
      <c r="J50" s="193">
        <v>28.236899999999999</v>
      </c>
      <c r="K50" s="193">
        <v>2.9346999999999999</v>
      </c>
      <c r="L50" s="193">
        <f t="shared" si="22"/>
        <v>10.393138056939678</v>
      </c>
      <c r="M50" s="193">
        <f t="shared" si="7"/>
        <v>0</v>
      </c>
      <c r="N50" s="270">
        <v>2014</v>
      </c>
      <c r="O50" s="270">
        <v>1833.2160000000003</v>
      </c>
      <c r="P50" s="270"/>
      <c r="Q50" s="272">
        <v>1.89751968</v>
      </c>
      <c r="R50" s="194">
        <f t="shared" si="21"/>
        <v>4.0346595071999998</v>
      </c>
      <c r="S50" s="194">
        <f t="shared" si="16"/>
        <v>60.03957599999999</v>
      </c>
      <c r="T50" s="194">
        <f t="shared" si="17"/>
        <v>3.5709387840000004</v>
      </c>
      <c r="U50" s="194">
        <f t="shared" si="18"/>
        <v>3.9191819520000002</v>
      </c>
      <c r="V50" s="194">
        <v>1.89751968</v>
      </c>
      <c r="W50" s="337">
        <f t="shared" si="4"/>
        <v>2.0024323200000005</v>
      </c>
      <c r="X50" s="330">
        <f t="shared" si="13"/>
        <v>1.8347325696000001</v>
      </c>
      <c r="Y50" s="330">
        <f t="shared" si="14"/>
        <v>1.8269133120000003</v>
      </c>
      <c r="Z50" s="330">
        <f t="shared" si="9"/>
        <v>2.0858933760000005</v>
      </c>
      <c r="AA50" s="193">
        <v>2.0024323200000005</v>
      </c>
      <c r="AB50" s="193">
        <f t="shared" si="10"/>
        <v>8.3461055999999978E-2</v>
      </c>
      <c r="AC50" s="377">
        <f t="shared" si="15"/>
        <v>0.1755190080000002</v>
      </c>
      <c r="AD50" s="377">
        <f t="shared" si="19"/>
        <v>0.1676997504000004</v>
      </c>
      <c r="AE50" s="193">
        <f t="shared" si="11"/>
        <v>2.0216622720000004</v>
      </c>
      <c r="AF50" s="193">
        <f t="shared" si="12"/>
        <v>1.6734191040000004</v>
      </c>
      <c r="AG50" s="193">
        <f t="shared" si="20"/>
        <v>2.1371398271999995</v>
      </c>
      <c r="AH50" s="193"/>
      <c r="AI50" s="180">
        <f>AVERAGE(AK50:AR50)</f>
        <v>28.865687500000007</v>
      </c>
      <c r="AK50" s="181">
        <v>30.650200000000002</v>
      </c>
      <c r="AL50" s="181">
        <v>29.798100000000002</v>
      </c>
      <c r="AM50" s="181">
        <v>25.885300000000001</v>
      </c>
      <c r="AN50" s="181">
        <v>28.236899999999999</v>
      </c>
      <c r="AO50" s="180">
        <v>26.581800000000001</v>
      </c>
      <c r="AP50" s="180">
        <v>28.628799999999998</v>
      </c>
      <c r="AQ50" s="181">
        <v>29.2912</v>
      </c>
      <c r="AR50" s="181">
        <v>31.853200000000001</v>
      </c>
      <c r="AS50" s="180">
        <f t="shared" si="5"/>
        <v>0</v>
      </c>
    </row>
    <row r="51" spans="1:45">
      <c r="A51" s="181">
        <v>2015</v>
      </c>
      <c r="B51" s="193">
        <v>21.392499999999998</v>
      </c>
      <c r="C51" s="193">
        <v>5.0735999999999999</v>
      </c>
      <c r="D51" s="192">
        <f t="shared" si="0"/>
        <v>23.716723150636906</v>
      </c>
      <c r="E51" s="192">
        <f t="shared" si="1"/>
        <v>1.9162080000000004</v>
      </c>
      <c r="F51" s="180">
        <v>28.515000000000001</v>
      </c>
      <c r="G51" s="180">
        <v>12.880599999999999</v>
      </c>
      <c r="H51" s="192">
        <f t="shared" si="2"/>
        <v>45.171313343854109</v>
      </c>
      <c r="I51" s="192">
        <f t="shared" si="6"/>
        <v>2.6943839999999999</v>
      </c>
      <c r="J51" s="193">
        <v>40.094999999999999</v>
      </c>
      <c r="K51" s="193">
        <v>6.7748999999999997</v>
      </c>
      <c r="L51" s="193">
        <f t="shared" si="22"/>
        <v>16.897119341563783</v>
      </c>
      <c r="M51" s="193">
        <f t="shared" si="7"/>
        <v>50.227723636363613</v>
      </c>
      <c r="N51" s="270">
        <v>2015</v>
      </c>
      <c r="O51" s="270">
        <v>2905.7280000000005</v>
      </c>
      <c r="P51" s="270"/>
      <c r="Q51" s="272">
        <v>2.6943839999999999</v>
      </c>
      <c r="R51" s="194">
        <f t="shared" si="21"/>
        <v>3.3121557504000001</v>
      </c>
      <c r="S51" s="194">
        <f t="shared" si="16"/>
        <v>49.288032000000001</v>
      </c>
      <c r="T51" s="194">
        <f t="shared" si="17"/>
        <v>3.5086423680000003</v>
      </c>
      <c r="U51" s="194">
        <f t="shared" si="18"/>
        <v>3.4768554239999996</v>
      </c>
      <c r="V51" s="194">
        <v>2.6943839999999999</v>
      </c>
      <c r="W51" s="337">
        <f t="shared" si="4"/>
        <v>1.9162080000000004</v>
      </c>
      <c r="X51" s="330">
        <f t="shared" si="13"/>
        <v>1.9421144064000002</v>
      </c>
      <c r="Y51" s="330">
        <f t="shared" si="14"/>
        <v>2.1651497280000003</v>
      </c>
      <c r="Z51" s="330">
        <f t="shared" si="9"/>
        <v>2.1472631040000003</v>
      </c>
      <c r="AA51" s="193">
        <v>1.9162080000000004</v>
      </c>
      <c r="AB51" s="193">
        <f t="shared" si="10"/>
        <v>0.23105510399999996</v>
      </c>
      <c r="AC51" s="377">
        <f t="shared" si="15"/>
        <v>0.24894172799999992</v>
      </c>
      <c r="AD51" s="377">
        <f t="shared" si="19"/>
        <v>2.590640639999986E-2</v>
      </c>
      <c r="AE51" s="193">
        <f t="shared" si="11"/>
        <v>0.78247142399999969</v>
      </c>
      <c r="AF51" s="193">
        <f t="shared" si="12"/>
        <v>0.8142583680000004</v>
      </c>
      <c r="AG51" s="193">
        <f t="shared" si="20"/>
        <v>0.61777175040000021</v>
      </c>
      <c r="AH51" s="193"/>
      <c r="AI51" s="180">
        <f t="shared" si="8"/>
        <v>36.600937500000001</v>
      </c>
      <c r="AK51" s="193">
        <v>21.392499999999998</v>
      </c>
      <c r="AL51" s="193">
        <v>28.515000000000001</v>
      </c>
      <c r="AM51" s="193">
        <v>39.1325</v>
      </c>
      <c r="AN51" s="193">
        <v>40.094999999999999</v>
      </c>
      <c r="AO51" s="193">
        <v>30.37</v>
      </c>
      <c r="AP51" s="193">
        <v>45.83</v>
      </c>
      <c r="AQ51" s="193">
        <v>44.49</v>
      </c>
      <c r="AR51" s="193">
        <v>42.982500000000002</v>
      </c>
      <c r="AS51" s="180">
        <f t="shared" si="5"/>
        <v>0.77817600000000009</v>
      </c>
    </row>
    <row r="52" spans="1:45">
      <c r="A52" s="275">
        <v>2016</v>
      </c>
      <c r="B52" s="180">
        <v>30.32</v>
      </c>
      <c r="C52" s="180">
        <v>4.72</v>
      </c>
      <c r="D52" s="180">
        <f t="shared" si="0"/>
        <v>15.567282321899736</v>
      </c>
      <c r="E52" s="180">
        <f t="shared" si="1"/>
        <v>1.9138560000000002</v>
      </c>
      <c r="F52" s="180">
        <v>28.48</v>
      </c>
      <c r="G52" s="180">
        <v>13.9</v>
      </c>
      <c r="H52" s="180">
        <f t="shared" si="2"/>
        <v>48.806179775280903</v>
      </c>
      <c r="I52" s="180">
        <f t="shared" si="6"/>
        <v>5.296704000000001</v>
      </c>
      <c r="J52" s="180">
        <v>78.819999999999993</v>
      </c>
      <c r="K52" s="180">
        <v>1.38</v>
      </c>
      <c r="L52" s="180">
        <f t="shared" si="22"/>
        <v>1.7508246637909162</v>
      </c>
      <c r="M52" s="180">
        <f t="shared" si="7"/>
        <v>218.34746181818184</v>
      </c>
      <c r="N52" s="181">
        <v>2016</v>
      </c>
      <c r="O52" s="181">
        <v>5055.7478428800005</v>
      </c>
      <c r="Q52" s="181">
        <v>5.2960000000000003</v>
      </c>
      <c r="R52" s="194">
        <f t="shared" si="21"/>
        <v>3.4535660544</v>
      </c>
      <c r="S52" s="194">
        <f t="shared" si="16"/>
        <v>51.392351999999988</v>
      </c>
      <c r="T52" s="194">
        <f>(AVERAGE((Q48:Q51)))*1.2</f>
        <v>3.4159567679999996</v>
      </c>
      <c r="U52" s="194">
        <f>(AVERAGE((Q49:Q51)))*1.2</f>
        <v>2.9088810239999998</v>
      </c>
      <c r="V52" s="194">
        <v>5.2960000000000003</v>
      </c>
      <c r="W52" s="337">
        <v>1.9138560000000002</v>
      </c>
      <c r="X52" s="330">
        <f>(AVERAGE((E47:E51)))*1.2</f>
        <v>2.1920097024</v>
      </c>
      <c r="Y52" s="330">
        <f>(AVERAGE((E48:E51)))*1.2</f>
        <v>2.185309728</v>
      </c>
      <c r="Z52" s="330">
        <f>(AVERAGE((E49:E51)))*1.2</f>
        <v>2.185970304</v>
      </c>
      <c r="AA52" s="180">
        <v>1.9138560000000002</v>
      </c>
      <c r="AB52" s="193">
        <f t="shared" si="10"/>
        <v>0.27211430399999981</v>
      </c>
      <c r="AC52" s="377">
        <f t="shared" si="15"/>
        <v>0.27145372799999978</v>
      </c>
      <c r="AD52" s="377">
        <f t="shared" si="19"/>
        <v>0.27815370239999981</v>
      </c>
      <c r="AE52" s="193">
        <f t="shared" si="11"/>
        <v>2.3871189760000004</v>
      </c>
      <c r="AF52" s="193">
        <f t="shared" si="12"/>
        <v>1.8800432320000007</v>
      </c>
      <c r="AG52" s="193">
        <f t="shared" si="20"/>
        <v>1.8424339456000003</v>
      </c>
      <c r="AH52" s="193"/>
      <c r="AJ52" s="189" t="s">
        <v>70</v>
      </c>
      <c r="AK52" s="188">
        <f t="shared" ref="AK52:AS52" si="23">AVERAGE(AK8:AK51)</f>
        <v>25.484286363636372</v>
      </c>
      <c r="AL52" s="188">
        <f t="shared" si="23"/>
        <v>26.166006818181817</v>
      </c>
      <c r="AM52" s="188">
        <f t="shared" si="23"/>
        <v>41.061290909090907</v>
      </c>
      <c r="AN52" s="188">
        <f t="shared" si="23"/>
        <v>44.279906818181814</v>
      </c>
      <c r="AO52" s="188">
        <f t="shared" si="23"/>
        <v>40.018548837209302</v>
      </c>
      <c r="AP52" s="188">
        <f t="shared" si="23"/>
        <v>42.48149069767441</v>
      </c>
      <c r="AQ52" s="188">
        <f t="shared" si="23"/>
        <v>43.208448837209303</v>
      </c>
      <c r="AR52" s="188">
        <f t="shared" si="23"/>
        <v>43.421753488372097</v>
      </c>
      <c r="AS52" s="188">
        <f t="shared" si="23"/>
        <v>1.2403907345454546</v>
      </c>
    </row>
    <row r="53" spans="1:45">
      <c r="A53" s="275">
        <v>2017</v>
      </c>
      <c r="B53" s="180">
        <v>15.931699999999999</v>
      </c>
      <c r="E53" s="180">
        <v>1.196</v>
      </c>
      <c r="I53" s="180">
        <v>5.3570000000000002</v>
      </c>
      <c r="O53" s="181">
        <v>4794.3571200000006</v>
      </c>
      <c r="Q53" s="181">
        <v>5.3570000000000002</v>
      </c>
      <c r="R53" s="194">
        <f t="shared" si="21"/>
        <v>4.0038054143999995</v>
      </c>
      <c r="S53" s="194">
        <f t="shared" si="16"/>
        <v>59.580437714285701</v>
      </c>
      <c r="T53" s="194">
        <f t="shared" ref="T53:T55" si="24">(AVERAGE((Q49:Q52)))*1.2</f>
        <v>3.7704607679999995</v>
      </c>
      <c r="U53" s="194">
        <f t="shared" ref="U53:U55" si="25">(AVERAGE((Q50:Q52)))*1.2</f>
        <v>3.9551614720000003</v>
      </c>
      <c r="V53" s="194"/>
      <c r="W53" s="337">
        <v>1.196</v>
      </c>
      <c r="X53" s="330">
        <f t="shared" ref="X53:X54" si="26">(AVERAGE((E48:E52)))*1.2</f>
        <v>2.2075732224000002</v>
      </c>
      <c r="Y53" s="330">
        <f t="shared" ref="Y53:Y55" si="27">(AVERAGE((E49:E52)))*1.2</f>
        <v>2.213634528</v>
      </c>
      <c r="Z53" s="330">
        <f t="shared" ref="Z53:Z55" si="28">(AVERAGE((E50:E52)))*1.2</f>
        <v>2.3329985280000001</v>
      </c>
      <c r="AB53" s="193"/>
      <c r="AC53" s="377"/>
      <c r="AD53" s="377"/>
      <c r="AE53" s="193"/>
      <c r="AF53" s="193"/>
      <c r="AG53" s="193"/>
      <c r="AH53" s="193"/>
      <c r="AJ53" s="189"/>
      <c r="AK53" s="188"/>
      <c r="AL53" s="188"/>
      <c r="AM53" s="188"/>
      <c r="AN53" s="188"/>
      <c r="AO53" s="188"/>
      <c r="AP53" s="188"/>
      <c r="AQ53" s="188"/>
      <c r="AR53" s="188"/>
      <c r="AS53" s="188"/>
    </row>
    <row r="54" spans="1:45">
      <c r="A54" s="275">
        <v>2018</v>
      </c>
      <c r="B54" s="180">
        <v>25.615500000000001</v>
      </c>
      <c r="E54" s="180">
        <v>1.6910000000000001</v>
      </c>
      <c r="I54" s="180">
        <v>2.081</v>
      </c>
      <c r="O54" s="181">
        <v>2034.97056</v>
      </c>
      <c r="Q54" s="181">
        <v>2.081</v>
      </c>
      <c r="R54" s="194">
        <f t="shared" si="21"/>
        <v>4.3020486143999994</v>
      </c>
      <c r="S54" s="194">
        <f t="shared" si="16"/>
        <v>64.018580571428558</v>
      </c>
      <c r="T54" s="194">
        <f t="shared" si="24"/>
        <v>4.5734711040000002</v>
      </c>
      <c r="U54" s="194">
        <f t="shared" si="25"/>
        <v>5.3389536000000009</v>
      </c>
      <c r="V54" s="194"/>
      <c r="W54" s="337">
        <v>1.6910000000000001</v>
      </c>
      <c r="X54" s="330">
        <f t="shared" si="26"/>
        <v>2.0579476224</v>
      </c>
      <c r="Y54" s="330">
        <f t="shared" si="27"/>
        <v>2.1085488959999998</v>
      </c>
      <c r="Z54" s="330">
        <f t="shared" si="28"/>
        <v>2.0104256000000005</v>
      </c>
      <c r="AB54" s="193"/>
      <c r="AC54" s="377"/>
      <c r="AD54" s="377"/>
      <c r="AE54" s="193"/>
      <c r="AF54" s="193"/>
      <c r="AG54" s="193"/>
      <c r="AH54" s="193"/>
      <c r="AJ54" s="189"/>
      <c r="AK54" s="188"/>
      <c r="AL54" s="188"/>
      <c r="AM54" s="188"/>
      <c r="AN54" s="188"/>
      <c r="AO54" s="188"/>
      <c r="AP54" s="188"/>
      <c r="AQ54" s="188"/>
      <c r="AR54" s="188"/>
      <c r="AS54" s="188"/>
    </row>
    <row r="55" spans="1:45">
      <c r="A55" s="275">
        <v>2019</v>
      </c>
      <c r="B55" s="180">
        <v>30.5741014</v>
      </c>
      <c r="E55" s="180">
        <v>1.9850000000000001</v>
      </c>
      <c r="I55" s="180">
        <v>4.7850000000000001</v>
      </c>
      <c r="O55" s="181">
        <v>4487.2669968</v>
      </c>
      <c r="Q55" s="181">
        <v>4.7850000000000001</v>
      </c>
      <c r="R55" s="194">
        <f t="shared" si="21"/>
        <v>4.1582168831999997</v>
      </c>
      <c r="S55" s="194">
        <f t="shared" si="16"/>
        <v>61.878227428571421</v>
      </c>
      <c r="T55" s="194">
        <f t="shared" si="24"/>
        <v>4.6285151999999998</v>
      </c>
      <c r="U55" s="194">
        <f t="shared" si="25"/>
        <v>5.0935999999999995</v>
      </c>
      <c r="V55" s="194"/>
      <c r="W55" s="337">
        <v>1.9850000000000001</v>
      </c>
      <c r="X55" s="330">
        <f>(AVERAGE((E50:E54)))*1.2</f>
        <v>2.0926791168000003</v>
      </c>
      <c r="Y55" s="330">
        <f t="shared" si="27"/>
        <v>2.0151192</v>
      </c>
      <c r="Z55" s="330">
        <f t="shared" si="28"/>
        <v>1.9203424000000002</v>
      </c>
      <c r="AB55" s="193"/>
      <c r="AC55" s="377"/>
      <c r="AD55" s="377"/>
      <c r="AE55" s="193"/>
      <c r="AF55" s="193"/>
      <c r="AG55" s="193"/>
      <c r="AH55" s="193"/>
      <c r="AJ55" s="189"/>
      <c r="AK55" s="188"/>
      <c r="AL55" s="188"/>
      <c r="AM55" s="188"/>
      <c r="AN55" s="188"/>
      <c r="AO55" s="188"/>
      <c r="AP55" s="188"/>
      <c r="AQ55" s="188"/>
      <c r="AR55" s="188"/>
      <c r="AS55" s="188"/>
    </row>
    <row r="56" spans="1:45">
      <c r="A56" s="275"/>
      <c r="R56" s="194"/>
      <c r="S56" s="194"/>
      <c r="T56" s="194"/>
      <c r="U56" s="194"/>
      <c r="V56" s="194"/>
      <c r="W56" s="337"/>
      <c r="X56" s="330"/>
      <c r="Y56" s="330"/>
      <c r="Z56" s="330"/>
      <c r="AB56" s="193"/>
      <c r="AC56" s="377"/>
      <c r="AD56" s="377"/>
      <c r="AE56" s="193"/>
      <c r="AF56" s="193"/>
      <c r="AG56" s="193"/>
      <c r="AH56" s="193"/>
      <c r="AJ56" s="189"/>
      <c r="AK56" s="188"/>
      <c r="AL56" s="188"/>
      <c r="AM56" s="188"/>
      <c r="AN56" s="188"/>
      <c r="AO56" s="188"/>
      <c r="AP56" s="188"/>
      <c r="AQ56" s="188"/>
      <c r="AR56" s="188"/>
      <c r="AS56" s="188"/>
    </row>
    <row r="57" spans="1:45">
      <c r="P57" s="379" t="s">
        <v>577</v>
      </c>
      <c r="Q57" s="380">
        <f t="shared" ref="Q57:AA57" si="29">AVERAGE(Q8:Q52)</f>
        <v>3.0271739662222221</v>
      </c>
      <c r="R57" s="380">
        <f t="shared" si="29"/>
        <v>3.6425594419199996</v>
      </c>
      <c r="S57" s="380"/>
      <c r="T57" s="380">
        <f t="shared" si="29"/>
        <v>3.6351256179512199</v>
      </c>
      <c r="U57" s="380">
        <f t="shared" si="29"/>
        <v>3.609491712000001</v>
      </c>
      <c r="V57" s="380">
        <f t="shared" si="29"/>
        <v>3.0271739662222221</v>
      </c>
      <c r="W57" s="383">
        <f>AVERAGE(W8:W52)</f>
        <v>1.7618112213333335</v>
      </c>
      <c r="X57" s="382">
        <f>AVERAGE(X8:X52)</f>
        <v>2.09231213184</v>
      </c>
      <c r="Y57" s="380">
        <f t="shared" si="29"/>
        <v>2.0919412448780488</v>
      </c>
      <c r="Z57" s="380">
        <f t="shared" si="29"/>
        <v>2.0900382720000001</v>
      </c>
      <c r="AA57" s="380">
        <f t="shared" si="29"/>
        <v>1.7618112213333335</v>
      </c>
      <c r="AB57" s="380">
        <f>AVERAGE(AB8:AB52)</f>
        <v>0.54639900799999996</v>
      </c>
      <c r="AC57" s="380">
        <f>AVERAGE(AC12:AC52)</f>
        <v>0.5501499114146341</v>
      </c>
      <c r="AD57" s="380">
        <f>AVERAGE(AD12:AD52)</f>
        <v>0.55086396288000006</v>
      </c>
      <c r="AE57" s="380">
        <f>AVERAGE(AE12:AE52)</f>
        <v>1.0796305186341466</v>
      </c>
      <c r="AF57" s="380">
        <f>AVERAGE(AF12:AF52)</f>
        <v>1.0299782415609757</v>
      </c>
      <c r="AG57" s="380">
        <f>AVERAGE(AG12:AG52)</f>
        <v>0.96827512960000006</v>
      </c>
      <c r="AJ57" s="189" t="s">
        <v>69</v>
      </c>
      <c r="AK57" s="188">
        <f t="shared" ref="AK57:AS57" si="30">STDEV(AK8:AK51)</f>
        <v>7.6563020445263756</v>
      </c>
      <c r="AL57" s="188">
        <f t="shared" si="30"/>
        <v>7.8798990277558101</v>
      </c>
      <c r="AM57" s="188">
        <f t="shared" si="30"/>
        <v>11.834240975882857</v>
      </c>
      <c r="AN57" s="188">
        <f t="shared" si="30"/>
        <v>14.65135954819271</v>
      </c>
      <c r="AO57" s="188">
        <f t="shared" si="30"/>
        <v>13.102726405733677</v>
      </c>
      <c r="AP57" s="188">
        <f t="shared" si="30"/>
        <v>13.272635025168908</v>
      </c>
      <c r="AQ57" s="188">
        <f t="shared" si="30"/>
        <v>13.940270373537242</v>
      </c>
      <c r="AR57" s="188">
        <f t="shared" si="30"/>
        <v>12.939166750392021</v>
      </c>
      <c r="AS57" s="188">
        <f t="shared" si="30"/>
        <v>0.92976674107139901</v>
      </c>
    </row>
    <row r="58" spans="1:45">
      <c r="P58" s="379" t="s">
        <v>220</v>
      </c>
      <c r="Q58" s="380">
        <f t="shared" ref="Q58:AA58" si="31">MIN(Q8:Q52)</f>
        <v>1.4222476800000001</v>
      </c>
      <c r="R58" s="380">
        <f t="shared" si="31"/>
        <v>2.8154649600000003</v>
      </c>
      <c r="S58" s="380"/>
      <c r="T58" s="380">
        <f t="shared" si="31"/>
        <v>2.7374759999999996</v>
      </c>
      <c r="U58" s="380">
        <f t="shared" si="31"/>
        <v>2.340301824</v>
      </c>
      <c r="V58" s="380">
        <f t="shared" si="31"/>
        <v>1.4222476800000001</v>
      </c>
      <c r="W58" s="380">
        <f t="shared" si="31"/>
        <v>0.74542944000000011</v>
      </c>
      <c r="X58" s="380">
        <f t="shared" si="31"/>
        <v>1.5085228032000002</v>
      </c>
      <c r="Y58" s="380">
        <f t="shared" si="31"/>
        <v>1.3867943039999999</v>
      </c>
      <c r="Z58" s="380">
        <f t="shared" si="31"/>
        <v>1.2400926720000003</v>
      </c>
      <c r="AA58" s="380">
        <f t="shared" si="31"/>
        <v>0.74542944000000011</v>
      </c>
      <c r="AB58" s="380">
        <f t="shared" ref="AB58:AG58" si="32">MIN(AB8:AB52)</f>
        <v>5.8195200000000114E-2</v>
      </c>
      <c r="AC58" s="380">
        <f t="shared" si="32"/>
        <v>2.1735840000000506E-2</v>
      </c>
      <c r="AD58" s="380">
        <f t="shared" si="32"/>
        <v>1.9009804800000252E-2</v>
      </c>
      <c r="AE58" s="380">
        <f t="shared" si="32"/>
        <v>3.8205888000000243E-2</v>
      </c>
      <c r="AF58" s="380">
        <f t="shared" si="32"/>
        <v>5.3029536000000821E-2</v>
      </c>
      <c r="AG58" s="380">
        <f t="shared" si="32"/>
        <v>1.1292288000004369E-3</v>
      </c>
    </row>
    <row r="59" spans="1:45">
      <c r="B59" s="191" t="s">
        <v>193</v>
      </c>
      <c r="C59" s="191" t="s">
        <v>194</v>
      </c>
      <c r="D59" s="191" t="s">
        <v>195</v>
      </c>
      <c r="E59" s="192"/>
      <c r="F59" s="191"/>
      <c r="G59" s="191"/>
      <c r="H59" s="192"/>
      <c r="I59" s="191"/>
      <c r="J59" s="191" t="s">
        <v>199</v>
      </c>
      <c r="K59" s="191" t="s">
        <v>200</v>
      </c>
      <c r="L59" s="191" t="s">
        <v>201</v>
      </c>
      <c r="M59" s="191"/>
      <c r="N59" s="273"/>
      <c r="O59" s="273"/>
      <c r="P59" s="381" t="s">
        <v>221</v>
      </c>
      <c r="Q59" s="381">
        <f t="shared" ref="Q59:AA59" si="33">MAX(Q8:Q52)</f>
        <v>5.9357155200000005</v>
      </c>
      <c r="R59" s="381">
        <f t="shared" si="33"/>
        <v>4.8158885375999994</v>
      </c>
      <c r="S59" s="381"/>
      <c r="T59" s="381">
        <f t="shared" si="33"/>
        <v>5.0880715200000006</v>
      </c>
      <c r="U59" s="381">
        <f t="shared" si="33"/>
        <v>5.689681536000001</v>
      </c>
      <c r="V59" s="381">
        <f t="shared" si="33"/>
        <v>5.9357155200000005</v>
      </c>
      <c r="W59" s="381">
        <f t="shared" si="33"/>
        <v>2.8413907200000001</v>
      </c>
      <c r="X59" s="381">
        <f t="shared" si="33"/>
        <v>2.6320089600000007</v>
      </c>
      <c r="Y59" s="381">
        <f t="shared" si="33"/>
        <v>2.8101608640000002</v>
      </c>
      <c r="Z59" s="381">
        <f t="shared" si="33"/>
        <v>3.1039975680000005</v>
      </c>
      <c r="AA59" s="381">
        <f t="shared" si="33"/>
        <v>2.8413907200000001</v>
      </c>
      <c r="AB59" s="381">
        <f>MAX(AB8:AB52)</f>
        <v>1.9246442879999999</v>
      </c>
      <c r="AC59" s="381">
        <f>MAX(AC9:AC52)</f>
        <v>1.9195229760000003</v>
      </c>
      <c r="AD59" s="381">
        <f>MAX(AD9:AD52)</f>
        <v>1.7463530111999999</v>
      </c>
      <c r="AE59" s="381">
        <f>MAX(AE9:AE52)</f>
        <v>3.5845071360000009</v>
      </c>
      <c r="AF59" s="381">
        <f>MAX(AF9:AF52)</f>
        <v>2.9828971200000005</v>
      </c>
      <c r="AG59" s="381">
        <f>MAX(AG9:AG52)</f>
        <v>2.6552305920000006</v>
      </c>
      <c r="AH59" s="191"/>
      <c r="AI59" s="190" t="s">
        <v>114</v>
      </c>
    </row>
    <row r="60" spans="1:45">
      <c r="A60" s="184" t="s">
        <v>219</v>
      </c>
      <c r="B60" s="185">
        <f>AVERAGE(B8:B51)</f>
        <v>25.484286363636372</v>
      </c>
      <c r="C60" s="185">
        <f>AVERAGE(C8:C51)</f>
        <v>3.7259250000000006</v>
      </c>
      <c r="D60" s="185">
        <f>AVERAGE(D8:D51)</f>
        <v>15.982279938989233</v>
      </c>
      <c r="E60" s="187">
        <f>F60*60*1.12/1000</f>
        <v>1.7618112213333337</v>
      </c>
      <c r="F60" s="185">
        <f>AVERAGE(F8:F52)</f>
        <v>26.21742888888889</v>
      </c>
      <c r="G60" s="185">
        <f>AVERAGE(G8:G52)</f>
        <v>3.6903755555555549</v>
      </c>
      <c r="H60" s="185">
        <f>AVERAGE(H8:H52)</f>
        <v>14.284183365785989</v>
      </c>
      <c r="I60" s="185">
        <f>AVERAGE(I8:I52)</f>
        <v>3.0271896106666669</v>
      </c>
      <c r="J60" s="185">
        <f>AVERAGE(J8:J51)</f>
        <v>44.279906818181814</v>
      </c>
      <c r="K60" s="185">
        <f>AVERAGE(K8:K51)</f>
        <v>4.1000627906976757</v>
      </c>
      <c r="L60" s="185">
        <f>AVERAGE(L8:L51)</f>
        <v>10.215127100241123</v>
      </c>
      <c r="M60" s="185">
        <f>AVERAGE(M8:M52)</f>
        <v>83.134603287272711</v>
      </c>
      <c r="N60" s="274"/>
      <c r="O60" s="274"/>
      <c r="P60" s="274"/>
      <c r="Q60" s="274"/>
      <c r="R60" s="186">
        <f>AVERAGE(R8:R51)</f>
        <v>3.6474054262153843</v>
      </c>
      <c r="S60" s="186"/>
      <c r="T60" s="186"/>
      <c r="U60" s="186"/>
      <c r="V60" s="186"/>
      <c r="W60" s="186"/>
      <c r="X60" s="186"/>
      <c r="Y60" s="186"/>
      <c r="Z60" s="186"/>
      <c r="AA60" s="185">
        <f>AVERAGE(AA8:AA51)</f>
        <v>1.7583556581818185</v>
      </c>
      <c r="AB60" s="185"/>
      <c r="AC60" s="185"/>
      <c r="AD60" s="185"/>
      <c r="AE60" s="185"/>
      <c r="AF60" s="185"/>
      <c r="AG60" s="185"/>
      <c r="AH60" s="185"/>
      <c r="AI60" s="185">
        <f>AVERAGE(AI8:AI51)</f>
        <v>38.274008522727279</v>
      </c>
    </row>
    <row r="61" spans="1:45">
      <c r="A61" s="184" t="s">
        <v>220</v>
      </c>
      <c r="B61" s="185">
        <f>MIN(B8:B51)</f>
        <v>10.8628</v>
      </c>
      <c r="C61" s="185">
        <f>MIN(C8:C51)</f>
        <v>1.002</v>
      </c>
      <c r="D61" s="185">
        <f>MIN(D8:D51)</f>
        <v>2.6543046357615894</v>
      </c>
      <c r="E61" s="187">
        <f>F61*60*1.12/1000</f>
        <v>0.74542944000000011</v>
      </c>
      <c r="F61" s="185">
        <f>MIN(F8:F52)</f>
        <v>11.092700000000001</v>
      </c>
      <c r="G61" s="185">
        <f>MIN(G8:G52)</f>
        <v>0.64249999999999996</v>
      </c>
      <c r="H61" s="185">
        <f>MIN(H8:H52)</f>
        <v>2.2987477638640428</v>
      </c>
      <c r="I61" s="185">
        <f>MIN(I8:I52)</f>
        <v>1.4222476800000001</v>
      </c>
      <c r="J61" s="185">
        <f>MIN(J8:J51)</f>
        <v>21.164400000000001</v>
      </c>
      <c r="K61" s="185">
        <f>MIN(K8:K51)</f>
        <v>0.37709999999999999</v>
      </c>
      <c r="L61" s="185">
        <f>MIN(L8:L51)</f>
        <v>0.94545873928806035</v>
      </c>
      <c r="M61" s="185">
        <f>MIN(M8:M52)</f>
        <v>0</v>
      </c>
      <c r="N61" s="274"/>
      <c r="O61" s="274"/>
      <c r="P61" s="274"/>
      <c r="Q61" s="274"/>
      <c r="R61" s="186">
        <f>MIN(R8:R51)</f>
        <v>2.8154649600000003</v>
      </c>
      <c r="S61" s="186"/>
      <c r="T61" s="186"/>
      <c r="U61" s="186"/>
      <c r="V61" s="186"/>
      <c r="W61" s="186"/>
      <c r="X61" s="186"/>
      <c r="Y61" s="186"/>
      <c r="Z61" s="186"/>
      <c r="AA61" s="185">
        <f>MIN(AA8:AA51)</f>
        <v>0.74542944000000011</v>
      </c>
      <c r="AB61" s="185"/>
      <c r="AC61" s="185"/>
      <c r="AD61" s="185"/>
      <c r="AE61" s="185"/>
      <c r="AF61" s="185"/>
      <c r="AG61" s="185"/>
      <c r="AH61" s="185"/>
      <c r="AI61" s="185">
        <f>MIN(AI8:AI51)</f>
        <v>22.329787499999998</v>
      </c>
    </row>
    <row r="62" spans="1:45">
      <c r="A62" s="184" t="s">
        <v>221</v>
      </c>
      <c r="B62" s="185">
        <f>MAX(B8:B51)</f>
        <v>42.177500000000002</v>
      </c>
      <c r="C62" s="185">
        <f>MAX(C8:C51)</f>
        <v>8.7844999999999995</v>
      </c>
      <c r="D62" s="185">
        <f>MAX(D8:D51)</f>
        <v>60.404045960571828</v>
      </c>
      <c r="E62" s="187">
        <f>F62*60*1.12/1000</f>
        <v>2.8413907200000001</v>
      </c>
      <c r="F62" s="185">
        <f>MAX(F8:F52)</f>
        <v>42.282600000000002</v>
      </c>
      <c r="G62" s="185">
        <f>MAX(G8:G52)</f>
        <v>13.9</v>
      </c>
      <c r="H62" s="185">
        <f>MAX(H8:H52)</f>
        <v>48.806179775280903</v>
      </c>
      <c r="I62" s="185">
        <f>MAX(I8:I52)</f>
        <v>5.9357155200000005</v>
      </c>
      <c r="J62" s="185">
        <f>MAX(J8:J51)</f>
        <v>88.329099999999997</v>
      </c>
      <c r="K62" s="185">
        <f>MAX(K8:K51)</f>
        <v>16.380600000000001</v>
      </c>
      <c r="L62" s="185">
        <f>MAX(L8:L51)</f>
        <v>43.628924042259641</v>
      </c>
      <c r="M62" s="185">
        <f>MAX(M8:M52)</f>
        <v>218.34746181818184</v>
      </c>
      <c r="N62" s="274"/>
      <c r="O62" s="274"/>
      <c r="P62" s="274"/>
      <c r="Q62" s="274"/>
      <c r="R62" s="186">
        <f>MAX(R8:R51)</f>
        <v>4.8158885375999994</v>
      </c>
      <c r="S62" s="186"/>
      <c r="T62" s="186"/>
      <c r="U62" s="186"/>
      <c r="V62" s="186"/>
      <c r="W62" s="186"/>
      <c r="X62" s="186"/>
      <c r="Y62" s="186"/>
      <c r="Z62" s="186"/>
      <c r="AA62" s="185">
        <f>MAX(AA8:AA51)</f>
        <v>2.8413907200000001</v>
      </c>
      <c r="AB62" s="185"/>
      <c r="AC62" s="185"/>
      <c r="AD62" s="185"/>
      <c r="AE62" s="185"/>
      <c r="AF62" s="185"/>
      <c r="AG62" s="185"/>
      <c r="AH62" s="185"/>
      <c r="AI62" s="185">
        <f>MAX(AI8:AI51)</f>
        <v>73.457699999999988</v>
      </c>
    </row>
    <row r="63" spans="1:45">
      <c r="A63" s="184" t="s">
        <v>222</v>
      </c>
      <c r="B63" s="180">
        <f>STDEV(B8:B51)</f>
        <v>7.6563020445263756</v>
      </c>
      <c r="C63" s="180">
        <f>STDEV(C8:C51)</f>
        <v>1.4521075447271419</v>
      </c>
      <c r="D63" s="180">
        <f>STDEV(D8:D51)</f>
        <v>8.8710037620962847</v>
      </c>
      <c r="E63" s="183">
        <f>STDEV(E8:E51)</f>
        <v>0.52952921466518987</v>
      </c>
      <c r="F63" s="180">
        <f>STDEV(F8:F52)</f>
        <v>7.7974738737101221</v>
      </c>
      <c r="G63" s="180">
        <f>STDEV(G8:G52)</f>
        <v>2.8443517381067185</v>
      </c>
      <c r="H63" s="180">
        <f>STDEV(H8:H52)</f>
        <v>9.8986086510702016</v>
      </c>
      <c r="I63" s="180">
        <f>STDEV(I8:I52)</f>
        <v>1.0329913509607018</v>
      </c>
      <c r="J63" s="180">
        <f>STDEV(J8:J51)</f>
        <v>14.65135954819271</v>
      </c>
      <c r="K63" s="180">
        <f>STDEV(K8:K51)</f>
        <v>3.1333276671192367</v>
      </c>
      <c r="L63" s="180">
        <f>STDEV(L8:L51)</f>
        <v>8.9662877988263965</v>
      </c>
      <c r="M63" s="180">
        <f>STDEV(M8:M52)</f>
        <v>62.805810857541644</v>
      </c>
      <c r="R63" s="180">
        <f>STDEV(R8:R51)</f>
        <v>0.57882882457209517</v>
      </c>
      <c r="S63" s="180"/>
      <c r="T63" s="180"/>
      <c r="U63" s="180"/>
      <c r="V63" s="180"/>
      <c r="W63" s="180"/>
      <c r="X63" s="180"/>
      <c r="Y63" s="180"/>
      <c r="Z63" s="180"/>
      <c r="AA63" s="180">
        <f>STDEV(AA8:AA51)</f>
        <v>0.52952921466518987</v>
      </c>
    </row>
    <row r="64" spans="1:45">
      <c r="X64" s="182">
        <f>MIN(W8:Z52)</f>
        <v>0.74542944000000011</v>
      </c>
    </row>
  </sheetData>
  <pageMargins left="0.7" right="0.7" top="0.75" bottom="0.75" header="0.3" footer="0.3"/>
  <pageSetup scale="23" orientation="landscape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Normal="100" workbookViewId="0">
      <pane ySplit="1" topLeftCell="A51" activePane="bottomLeft" state="frozen"/>
      <selection activeCell="Z6" sqref="Z6"/>
      <selection pane="bottomLeft" activeCell="AG57" sqref="AG57"/>
    </sheetView>
  </sheetViews>
  <sheetFormatPr defaultRowHeight="12.75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33" width="9.140625" style="14"/>
    <col min="34" max="34" width="11.85546875" style="14" customWidth="1"/>
    <col min="35" max="16384" width="9.140625" style="14"/>
  </cols>
  <sheetData>
    <row r="1" spans="2:45" ht="18">
      <c r="K1" s="406">
        <v>2</v>
      </c>
      <c r="L1" s="407"/>
      <c r="M1" s="406">
        <v>3</v>
      </c>
      <c r="N1" s="406">
        <v>4</v>
      </c>
      <c r="O1" s="407"/>
      <c r="P1" s="406">
        <v>5</v>
      </c>
      <c r="Q1" s="407"/>
      <c r="R1" s="406">
        <v>6</v>
      </c>
      <c r="S1" s="406">
        <v>7</v>
      </c>
    </row>
    <row r="2" spans="2:45">
      <c r="L2" s="14" t="s">
        <v>717</v>
      </c>
      <c r="O2" s="14" t="s">
        <v>718</v>
      </c>
      <c r="Q2" s="14" t="s">
        <v>719</v>
      </c>
      <c r="S2" s="14" t="s">
        <v>146</v>
      </c>
      <c r="T2" s="14" t="s">
        <v>145</v>
      </c>
    </row>
    <row r="3" spans="2:45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143</v>
      </c>
      <c r="O3" s="26" t="s">
        <v>40</v>
      </c>
      <c r="P3" s="27" t="s">
        <v>143</v>
      </c>
      <c r="Q3" s="27" t="s">
        <v>40</v>
      </c>
      <c r="R3" s="26"/>
      <c r="S3" s="26" t="s">
        <v>143</v>
      </c>
      <c r="T3" s="26" t="s">
        <v>40</v>
      </c>
      <c r="U3" s="26"/>
      <c r="V3" s="26"/>
      <c r="W3" s="26"/>
      <c r="X3" s="26"/>
      <c r="Y3" s="26"/>
      <c r="Z3" s="26"/>
    </row>
    <row r="4" spans="2:45">
      <c r="B4" s="14">
        <v>1971</v>
      </c>
      <c r="C4" s="14">
        <v>1</v>
      </c>
      <c r="D4" s="14">
        <v>33.700000000000003</v>
      </c>
      <c r="K4" s="137">
        <v>0</v>
      </c>
      <c r="L4" s="137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37">
        <v>100</v>
      </c>
      <c r="T4" s="136">
        <v>100</v>
      </c>
      <c r="U4" s="28"/>
      <c r="V4" s="28"/>
      <c r="W4" s="28"/>
      <c r="X4" s="28" t="s">
        <v>111</v>
      </c>
      <c r="Y4" s="28" t="s">
        <v>110</v>
      </c>
      <c r="Z4" s="28"/>
      <c r="AH4" s="29"/>
      <c r="AI4" s="29"/>
      <c r="AJ4" s="30" t="s">
        <v>48</v>
      </c>
    </row>
    <row r="5" spans="2:45">
      <c r="B5" s="14">
        <v>1971</v>
      </c>
      <c r="C5" s="14">
        <v>2</v>
      </c>
      <c r="D5" s="14">
        <v>36.725000000000001</v>
      </c>
      <c r="F5" s="24" t="s">
        <v>90</v>
      </c>
      <c r="G5" s="24" t="s">
        <v>0</v>
      </c>
      <c r="H5" s="24">
        <v>1</v>
      </c>
      <c r="I5" s="24"/>
      <c r="J5" s="28" t="s">
        <v>114</v>
      </c>
      <c r="K5" s="136" t="s">
        <v>3</v>
      </c>
      <c r="L5" s="137" t="s">
        <v>147</v>
      </c>
      <c r="M5" s="144">
        <v>3</v>
      </c>
      <c r="N5" s="144">
        <v>4</v>
      </c>
      <c r="O5" s="14" t="s">
        <v>149</v>
      </c>
      <c r="P5" s="144">
        <v>5</v>
      </c>
      <c r="Q5" s="14" t="s">
        <v>148</v>
      </c>
      <c r="R5" s="144">
        <v>6</v>
      </c>
      <c r="S5" s="136" t="s">
        <v>4</v>
      </c>
      <c r="T5" s="136" t="s">
        <v>144</v>
      </c>
      <c r="V5" s="31" t="s">
        <v>88</v>
      </c>
      <c r="W5" s="31" t="s">
        <v>28</v>
      </c>
      <c r="X5" s="31" t="s">
        <v>89</v>
      </c>
      <c r="Y5" s="31" t="s">
        <v>89</v>
      </c>
      <c r="Z5" s="31" t="s">
        <v>98</v>
      </c>
      <c r="AA5" s="31">
        <v>8</v>
      </c>
      <c r="AB5" s="31">
        <v>9</v>
      </c>
      <c r="AC5" s="31">
        <v>10</v>
      </c>
      <c r="AD5" s="31">
        <v>11</v>
      </c>
      <c r="AE5" s="31">
        <v>12</v>
      </c>
      <c r="AF5" s="31">
        <v>13</v>
      </c>
      <c r="AG5" s="31">
        <v>14</v>
      </c>
      <c r="AH5" s="24" t="s">
        <v>22</v>
      </c>
      <c r="AI5" s="24" t="s">
        <v>87</v>
      </c>
      <c r="AJ5" s="24" t="s">
        <v>4</v>
      </c>
      <c r="AK5" s="31" t="s">
        <v>150</v>
      </c>
      <c r="AL5" s="31" t="s">
        <v>151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>
      <c r="B6" s="14">
        <v>1971</v>
      </c>
      <c r="C6" s="14">
        <v>3</v>
      </c>
      <c r="D6" s="14">
        <v>35.700000000000003</v>
      </c>
      <c r="F6" s="25" t="s">
        <v>95</v>
      </c>
      <c r="G6" s="14">
        <v>1971</v>
      </c>
      <c r="H6" s="14">
        <v>33.700000000000003</v>
      </c>
      <c r="I6" s="14">
        <v>1971</v>
      </c>
      <c r="J6" s="119">
        <f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>
      <c r="B7" s="14">
        <v>1971</v>
      </c>
      <c r="C7" s="14">
        <v>4</v>
      </c>
      <c r="D7" s="14">
        <v>35.524999999999999</v>
      </c>
      <c r="F7" s="25" t="s">
        <v>95</v>
      </c>
      <c r="G7" s="14">
        <v>1972</v>
      </c>
      <c r="H7" s="14">
        <v>27.98</v>
      </c>
      <c r="I7" s="14">
        <v>1972</v>
      </c>
      <c r="J7" s="119">
        <f t="shared" ref="J7:J44" si="0">AVERAGE(K7,M7,N7,P7,R7,S7)</f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>N7*60*1.12</f>
        <v>1705.3680000000002</v>
      </c>
      <c r="P7" s="14">
        <v>25.017499999999998</v>
      </c>
      <c r="Q7" s="14">
        <f t="shared" ref="Q7:Q51" si="2">P7*60*1.12</f>
        <v>1681.1760000000002</v>
      </c>
      <c r="R7" s="14">
        <v>23.047499999999999</v>
      </c>
      <c r="S7" s="14">
        <v>21.84</v>
      </c>
      <c r="T7" s="14">
        <f t="shared" ref="T7:T43" si="3">S7*60*1.12</f>
        <v>1467.6480000000001</v>
      </c>
      <c r="V7" s="29">
        <f t="shared" ref="V7:V41" si="4">S7*60*1.12</f>
        <v>1467.6480000000001</v>
      </c>
      <c r="W7" s="29"/>
      <c r="X7" s="26"/>
      <c r="Y7" s="29">
        <v>1467.6480000000001</v>
      </c>
      <c r="Z7" s="29">
        <f t="shared" ref="Z7:Z41" si="5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6">MAX(((S7-K7)*60*0.0239)/0.5,0)</f>
        <v>0</v>
      </c>
      <c r="AI7" s="29">
        <v>0</v>
      </c>
      <c r="AJ7" s="29">
        <f t="shared" ref="AJ7:AJ46" si="7">S7</f>
        <v>21.84</v>
      </c>
      <c r="AK7" s="14">
        <f t="shared" ref="AK7:AK45" si="8">S7/K7</f>
        <v>0.78139534883720929</v>
      </c>
      <c r="AL7" s="14">
        <f t="shared" ref="AL7:AL51" si="9">S7/N7</f>
        <v>0.86060486651561419</v>
      </c>
      <c r="AM7" s="14">
        <v>1972</v>
      </c>
      <c r="AN7" s="14">
        <f>K7*60*0.023</f>
        <v>38.570999999999998</v>
      </c>
      <c r="AO7" s="14">
        <f t="shared" ref="AO7:AO39" si="10">S7*60*0.023</f>
        <v>30.139200000000002</v>
      </c>
      <c r="AP7" s="14">
        <f t="shared" ref="AP7:AP39" si="11">AO7-AN7</f>
        <v>-8.4317999999999955</v>
      </c>
      <c r="AQ7" s="14">
        <f t="shared" ref="AQ7:AQ39" si="12">(AO7-AN7)/100</f>
        <v>-8.4317999999999949E-2</v>
      </c>
      <c r="AR7" s="14">
        <v>21.84</v>
      </c>
      <c r="AS7" s="14">
        <v>27.95</v>
      </c>
    </row>
    <row r="8" spans="2:45">
      <c r="B8" s="14">
        <v>1971</v>
      </c>
      <c r="C8" s="14">
        <v>5</v>
      </c>
      <c r="D8" s="14">
        <v>35.225000000000001</v>
      </c>
      <c r="F8" s="25" t="s">
        <v>95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ref="O8:O53" si="13">N8*60*1.12</f>
        <v>2191.3584000000001</v>
      </c>
      <c r="P8" s="14">
        <v>30.310500000000001</v>
      </c>
      <c r="Q8" s="14">
        <f t="shared" si="2"/>
        <v>2036.8656000000003</v>
      </c>
      <c r="R8" s="14">
        <v>29.645</v>
      </c>
      <c r="S8" s="14">
        <v>27.79975</v>
      </c>
      <c r="T8" s="14">
        <f t="shared" si="3"/>
        <v>1868.1432</v>
      </c>
      <c r="V8" s="29">
        <f t="shared" si="4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5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6"/>
        <v>32.273604000000006</v>
      </c>
      <c r="AI8" s="29">
        <v>40</v>
      </c>
      <c r="AJ8" s="29">
        <f t="shared" si="7"/>
        <v>27.79975</v>
      </c>
      <c r="AK8" s="14">
        <f t="shared" si="8"/>
        <v>1.6800731261425961</v>
      </c>
      <c r="AL8" s="14">
        <f t="shared" si="9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0"/>
        <v>38.363654999999994</v>
      </c>
      <c r="AP8" s="14">
        <f t="shared" si="11"/>
        <v>15.529139999999995</v>
      </c>
      <c r="AQ8" s="14">
        <f t="shared" si="12"/>
        <v>0.15529139999999994</v>
      </c>
      <c r="AR8" s="14">
        <v>27.79975</v>
      </c>
      <c r="AS8" s="14">
        <v>16.546749999999999</v>
      </c>
    </row>
    <row r="9" spans="2:45">
      <c r="B9" s="14">
        <v>1971</v>
      </c>
      <c r="C9" s="14">
        <v>6</v>
      </c>
      <c r="D9" s="14">
        <v>35.424999999999997</v>
      </c>
      <c r="F9" s="25" t="s">
        <v>96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13"/>
        <v>2669.0664000000002</v>
      </c>
      <c r="P9" s="14">
        <v>46.857250000000001</v>
      </c>
      <c r="Q9" s="14">
        <f t="shared" si="2"/>
        <v>3148.8072000000002</v>
      </c>
      <c r="R9" s="32">
        <v>51.27375</v>
      </c>
      <c r="S9" s="14">
        <v>50.547750000000001</v>
      </c>
      <c r="T9" s="14">
        <f t="shared" si="3"/>
        <v>3396.8088000000007</v>
      </c>
      <c r="V9" s="29">
        <f t="shared" si="4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5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6"/>
        <v>67.930731000000009</v>
      </c>
      <c r="AI9" s="29">
        <v>80</v>
      </c>
      <c r="AJ9" s="29">
        <f t="shared" si="7"/>
        <v>50.547750000000001</v>
      </c>
      <c r="AK9" s="14">
        <f t="shared" si="8"/>
        <v>1.8817567567567568</v>
      </c>
      <c r="AL9" s="14">
        <f t="shared" si="9"/>
        <v>1.2726580350342727</v>
      </c>
      <c r="AM9" s="14">
        <v>1975</v>
      </c>
      <c r="AN9" s="14">
        <f t="shared" si="15"/>
        <v>37.069559999999996</v>
      </c>
      <c r="AO9" s="14">
        <f t="shared" si="10"/>
        <v>69.75589500000001</v>
      </c>
      <c r="AP9" s="14">
        <f t="shared" si="11"/>
        <v>32.686335000000014</v>
      </c>
      <c r="AQ9" s="14">
        <f t="shared" si="12"/>
        <v>0.32686335000000016</v>
      </c>
      <c r="AR9" s="14">
        <v>50.547750000000001</v>
      </c>
      <c r="AS9" s="14">
        <v>26.861999999999998</v>
      </c>
    </row>
    <row r="10" spans="2:45">
      <c r="B10" s="14">
        <v>1971</v>
      </c>
      <c r="C10" s="14">
        <v>7</v>
      </c>
      <c r="D10" s="14">
        <v>37.424999999999997</v>
      </c>
      <c r="F10" s="25" t="s">
        <v>96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13"/>
        <v>2154.768</v>
      </c>
      <c r="P10" s="14">
        <v>40.111499999999999</v>
      </c>
      <c r="Q10" s="14">
        <f t="shared" si="2"/>
        <v>2695.4928000000004</v>
      </c>
      <c r="R10" s="14">
        <v>44.588500000000003</v>
      </c>
      <c r="S10" s="32">
        <v>46.736249999999998</v>
      </c>
      <c r="T10" s="14">
        <f t="shared" si="3"/>
        <v>3140.6759999999999</v>
      </c>
      <c r="U10" s="32"/>
      <c r="V10" s="29">
        <f t="shared" si="4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5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6"/>
        <v>67.323431999999997</v>
      </c>
      <c r="AI10" s="29">
        <v>100</v>
      </c>
      <c r="AJ10" s="29">
        <f t="shared" si="7"/>
        <v>46.736249999999998</v>
      </c>
      <c r="AK10" s="14">
        <f t="shared" si="8"/>
        <v>2.0091027308192455</v>
      </c>
      <c r="AL10" s="14">
        <f t="shared" si="9"/>
        <v>1.4575471698113207</v>
      </c>
      <c r="AM10" s="14">
        <v>1976</v>
      </c>
      <c r="AN10" s="14">
        <f t="shared" si="15"/>
        <v>32.101905000000002</v>
      </c>
      <c r="AO10" s="14">
        <f t="shared" si="10"/>
        <v>64.496024999999989</v>
      </c>
      <c r="AP10" s="14">
        <f t="shared" si="11"/>
        <v>32.394119999999987</v>
      </c>
      <c r="AQ10" s="14">
        <f t="shared" si="12"/>
        <v>0.32394119999999987</v>
      </c>
      <c r="AR10" s="14">
        <v>46.736249999999998</v>
      </c>
      <c r="AS10" s="14">
        <v>23.262250000000002</v>
      </c>
    </row>
    <row r="11" spans="2:45">
      <c r="B11" s="14">
        <v>1971</v>
      </c>
      <c r="C11" s="14">
        <v>8</v>
      </c>
      <c r="D11" s="14">
        <v>30.75</v>
      </c>
      <c r="F11" s="25" t="s">
        <v>97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13"/>
        <v>1890.5040000000001</v>
      </c>
      <c r="P11" s="14">
        <v>28.737500000000001</v>
      </c>
      <c r="Q11" s="14">
        <f t="shared" si="2"/>
        <v>1931.16</v>
      </c>
      <c r="R11" s="117">
        <v>29.493749999999999</v>
      </c>
      <c r="S11" s="14">
        <v>28.828250000000001</v>
      </c>
      <c r="T11" s="14">
        <f t="shared" si="3"/>
        <v>1937.2584000000002</v>
      </c>
      <c r="V11" s="29">
        <f t="shared" si="4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5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6"/>
        <v>34.008744</v>
      </c>
      <c r="AI11" s="29">
        <v>40</v>
      </c>
      <c r="AJ11" s="29">
        <f t="shared" si="7"/>
        <v>28.828250000000001</v>
      </c>
      <c r="AK11" s="14">
        <f t="shared" si="8"/>
        <v>1.6987522281639929</v>
      </c>
      <c r="AL11" s="14">
        <f t="shared" si="9"/>
        <v>1.0247311827956989</v>
      </c>
      <c r="AM11" s="14">
        <v>1977</v>
      </c>
      <c r="AN11" s="14">
        <f t="shared" si="15"/>
        <v>23.418945000000001</v>
      </c>
      <c r="AO11" s="14">
        <f t="shared" si="10"/>
        <v>39.782984999999996</v>
      </c>
      <c r="AP11" s="14">
        <f t="shared" si="11"/>
        <v>16.364039999999996</v>
      </c>
      <c r="AQ11" s="14">
        <f t="shared" si="12"/>
        <v>0.16364039999999996</v>
      </c>
      <c r="AR11" s="14">
        <v>28.828250000000001</v>
      </c>
      <c r="AS11" s="14">
        <v>16.97025</v>
      </c>
    </row>
    <row r="12" spans="2:45">
      <c r="B12" s="14">
        <v>1971</v>
      </c>
      <c r="C12" s="14">
        <v>9</v>
      </c>
      <c r="D12" s="14">
        <v>31.85</v>
      </c>
      <c r="F12" s="25" t="s">
        <v>97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13"/>
        <v>2260.4736000000003</v>
      </c>
      <c r="P12" s="14">
        <v>39.688000000000002</v>
      </c>
      <c r="Q12" s="14">
        <f t="shared" si="2"/>
        <v>2667.0336000000007</v>
      </c>
      <c r="R12" s="32">
        <v>44.346499999999999</v>
      </c>
      <c r="S12" s="14">
        <v>38.568750000000001</v>
      </c>
      <c r="T12" s="14">
        <f t="shared" si="3"/>
        <v>2591.8200000000002</v>
      </c>
      <c r="V12" s="29">
        <f t="shared" si="4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5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6"/>
        <v>51.186630000000001</v>
      </c>
      <c r="AI12" s="29">
        <v>80</v>
      </c>
      <c r="AJ12" s="29">
        <f t="shared" si="7"/>
        <v>38.568750000000001</v>
      </c>
      <c r="AK12" s="14">
        <f t="shared" si="8"/>
        <v>1.8613138686131387</v>
      </c>
      <c r="AL12" s="14">
        <f t="shared" si="9"/>
        <v>1.1465827338129497</v>
      </c>
      <c r="AM12" s="14">
        <v>1978</v>
      </c>
      <c r="AN12" s="14">
        <f t="shared" si="15"/>
        <v>28.595325000000003</v>
      </c>
      <c r="AO12" s="14">
        <f t="shared" si="10"/>
        <v>53.224874999999997</v>
      </c>
      <c r="AP12" s="14">
        <f t="shared" si="11"/>
        <v>24.629549999999995</v>
      </c>
      <c r="AQ12" s="14">
        <f t="shared" si="12"/>
        <v>0.24629549999999995</v>
      </c>
      <c r="AR12" s="14">
        <v>38.568750000000001</v>
      </c>
      <c r="AS12" s="14">
        <v>20.721250000000001</v>
      </c>
    </row>
    <row r="13" spans="2:45">
      <c r="B13" s="14">
        <v>1971</v>
      </c>
      <c r="C13" s="14">
        <v>10</v>
      </c>
      <c r="D13" s="14">
        <v>35.549999999999997</v>
      </c>
      <c r="F13" s="25" t="s">
        <v>91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13"/>
        <v>2406.2640000000001</v>
      </c>
      <c r="P13" s="14">
        <v>38.357500000000002</v>
      </c>
      <c r="Q13" s="14">
        <f t="shared" si="2"/>
        <v>2577.6240000000007</v>
      </c>
      <c r="R13" s="14">
        <v>42.177500000000002</v>
      </c>
      <c r="S13" s="14">
        <v>39.582500000000003</v>
      </c>
      <c r="T13" s="14">
        <f t="shared" si="3"/>
        <v>2659.9440000000004</v>
      </c>
      <c r="V13" s="29">
        <f t="shared" si="4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5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6"/>
        <v>5.4707100000000173</v>
      </c>
      <c r="AI13" s="29">
        <v>20</v>
      </c>
      <c r="AJ13" s="29">
        <f t="shared" si="7"/>
        <v>39.582500000000003</v>
      </c>
      <c r="AK13" s="14">
        <f t="shared" si="8"/>
        <v>1.050630391506304</v>
      </c>
      <c r="AL13" s="14">
        <f t="shared" si="9"/>
        <v>1.1054248411645606</v>
      </c>
      <c r="AM13" s="14">
        <v>1979</v>
      </c>
      <c r="AN13" s="14">
        <f t="shared" si="15"/>
        <v>51.991500000000002</v>
      </c>
      <c r="AO13" s="14">
        <f t="shared" si="10"/>
        <v>54.623850000000004</v>
      </c>
      <c r="AP13" s="14">
        <f t="shared" si="11"/>
        <v>2.6323500000000024</v>
      </c>
      <c r="AQ13" s="14">
        <f t="shared" si="12"/>
        <v>2.6323500000000024E-2</v>
      </c>
      <c r="AR13" s="14">
        <v>39.582500000000003</v>
      </c>
      <c r="AS13" s="14">
        <v>37.674999999999997</v>
      </c>
    </row>
    <row r="14" spans="2:45">
      <c r="B14" s="14">
        <v>1971</v>
      </c>
      <c r="C14" s="14">
        <v>11</v>
      </c>
      <c r="D14" s="14">
        <v>35.950000000000003</v>
      </c>
      <c r="F14" s="25" t="s">
        <v>91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13"/>
        <v>2514.4560000000001</v>
      </c>
      <c r="P14" s="14">
        <v>52.302500000000002</v>
      </c>
      <c r="Q14" s="14">
        <f t="shared" si="2"/>
        <v>3514.7280000000005</v>
      </c>
      <c r="R14" s="32">
        <v>60.712499999999999</v>
      </c>
      <c r="S14" s="14">
        <v>55.297499999999999</v>
      </c>
      <c r="T14" s="14">
        <f t="shared" si="3"/>
        <v>3715.9920000000002</v>
      </c>
      <c r="V14" s="29">
        <f t="shared" si="4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5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6"/>
        <v>98.816939999999988</v>
      </c>
      <c r="AI14" s="29">
        <v>80</v>
      </c>
      <c r="AJ14" s="29">
        <f t="shared" si="7"/>
        <v>55.297499999999999</v>
      </c>
      <c r="AK14" s="14">
        <f t="shared" si="8"/>
        <v>2.6531126304426049</v>
      </c>
      <c r="AL14" s="14">
        <f t="shared" si="9"/>
        <v>1.4778512728001605</v>
      </c>
      <c r="AM14" s="14">
        <v>1980</v>
      </c>
      <c r="AN14" s="14">
        <f t="shared" si="15"/>
        <v>28.762650000000004</v>
      </c>
      <c r="AO14" s="14">
        <f t="shared" si="10"/>
        <v>76.310549999999992</v>
      </c>
      <c r="AP14" s="14">
        <f t="shared" si="11"/>
        <v>47.547899999999984</v>
      </c>
      <c r="AQ14" s="14">
        <f t="shared" si="12"/>
        <v>0.47547899999999982</v>
      </c>
      <c r="AR14" s="14">
        <v>55.297499999999999</v>
      </c>
      <c r="AS14" s="14">
        <v>20.842500000000001</v>
      </c>
    </row>
    <row r="15" spans="2:45">
      <c r="B15" s="14">
        <v>1971</v>
      </c>
      <c r="C15" s="14">
        <v>12</v>
      </c>
      <c r="D15" s="14">
        <v>38.9</v>
      </c>
      <c r="F15" s="25" t="s">
        <v>91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13"/>
        <v>2169.0480000000002</v>
      </c>
      <c r="P15" s="14">
        <v>34.905000000000001</v>
      </c>
      <c r="Q15" s="14">
        <f t="shared" si="2"/>
        <v>2345.6160000000004</v>
      </c>
      <c r="R15" s="32">
        <v>37.54</v>
      </c>
      <c r="S15" s="14">
        <v>38.782499999999999</v>
      </c>
      <c r="T15" s="14">
        <f t="shared" si="3"/>
        <v>2606.1840000000002</v>
      </c>
      <c r="V15" s="29">
        <f t="shared" si="4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5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6"/>
        <v>55.180319999999995</v>
      </c>
      <c r="AI15" s="29">
        <v>80</v>
      </c>
      <c r="AJ15" s="29">
        <f t="shared" si="7"/>
        <v>38.782499999999999</v>
      </c>
      <c r="AK15" s="14">
        <f t="shared" si="8"/>
        <v>1.9845209159524113</v>
      </c>
      <c r="AL15" s="14">
        <f t="shared" si="9"/>
        <v>1.2015335760204475</v>
      </c>
      <c r="AM15" s="14">
        <v>1981</v>
      </c>
      <c r="AN15" s="14">
        <f t="shared" si="15"/>
        <v>26.96865</v>
      </c>
      <c r="AO15" s="14">
        <f t="shared" si="10"/>
        <v>53.519849999999998</v>
      </c>
      <c r="AP15" s="14">
        <f t="shared" si="11"/>
        <v>26.551199999999998</v>
      </c>
      <c r="AQ15" s="14">
        <f t="shared" si="12"/>
        <v>0.26551199999999997</v>
      </c>
      <c r="AR15" s="14">
        <v>38.782499999999999</v>
      </c>
      <c r="AS15" s="14">
        <v>19.5425</v>
      </c>
    </row>
    <row r="16" spans="2:45">
      <c r="B16" s="14">
        <v>1971</v>
      </c>
      <c r="C16" s="14">
        <v>13</v>
      </c>
      <c r="D16" s="14">
        <v>38.225000000000001</v>
      </c>
      <c r="F16" s="25" t="s">
        <v>91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13"/>
        <v>2205.5040000000004</v>
      </c>
      <c r="P16" s="14">
        <v>32.729999999999997</v>
      </c>
      <c r="Q16" s="14">
        <f t="shared" si="2"/>
        <v>2199.4560000000001</v>
      </c>
      <c r="R16" s="14">
        <v>29.737500000000001</v>
      </c>
      <c r="S16" s="14">
        <v>27.8</v>
      </c>
      <c r="T16" s="14">
        <f t="shared" si="3"/>
        <v>1868.16</v>
      </c>
      <c r="V16" s="29">
        <f t="shared" si="4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5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6"/>
        <v>0.86757000000000573</v>
      </c>
      <c r="AI16" s="29">
        <v>20</v>
      </c>
      <c r="AJ16" s="29">
        <f t="shared" si="7"/>
        <v>27.8</v>
      </c>
      <c r="AK16" s="14">
        <f t="shared" si="8"/>
        <v>1.0110010000909175</v>
      </c>
      <c r="AL16" s="14">
        <f t="shared" si="9"/>
        <v>0.84704448507007923</v>
      </c>
      <c r="AM16" s="14">
        <v>1982</v>
      </c>
      <c r="AN16" s="14">
        <f t="shared" si="15"/>
        <v>37.946549999999995</v>
      </c>
      <c r="AO16" s="14">
        <f t="shared" si="10"/>
        <v>38.363999999999997</v>
      </c>
      <c r="AP16" s="14">
        <f t="shared" si="11"/>
        <v>0.41745000000000232</v>
      </c>
      <c r="AQ16" s="14">
        <f t="shared" si="12"/>
        <v>4.1745000000000228E-3</v>
      </c>
      <c r="AR16" s="14">
        <v>27.8</v>
      </c>
      <c r="AS16" s="14">
        <v>27.497499999999999</v>
      </c>
    </row>
    <row r="17" spans="2:45">
      <c r="B17" s="14">
        <v>1971</v>
      </c>
      <c r="C17" s="14">
        <v>14</v>
      </c>
      <c r="D17" s="14">
        <v>34.299999999999997</v>
      </c>
      <c r="F17" s="25" t="s">
        <v>91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13"/>
        <v>3463.8240000000005</v>
      </c>
      <c r="P17" s="14">
        <v>51.0625</v>
      </c>
      <c r="Q17" s="14">
        <f t="shared" si="2"/>
        <v>3431.4000000000005</v>
      </c>
      <c r="R17" s="14">
        <v>47.61</v>
      </c>
      <c r="S17" s="14">
        <v>37.417499999999997</v>
      </c>
      <c r="T17" s="14">
        <f t="shared" si="3"/>
        <v>2514.4560000000001</v>
      </c>
      <c r="V17" s="29">
        <f t="shared" si="4"/>
        <v>2514.4560000000001</v>
      </c>
      <c r="W17" s="29"/>
      <c r="X17" s="26"/>
      <c r="Y17" s="29">
        <v>2514.4560000000001</v>
      </c>
      <c r="Z17" s="29">
        <f t="shared" si="5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6"/>
        <v>0</v>
      </c>
      <c r="AI17" s="29">
        <v>40</v>
      </c>
      <c r="AJ17" s="29">
        <f t="shared" si="7"/>
        <v>37.417499999999997</v>
      </c>
      <c r="AK17" s="14">
        <f t="shared" si="8"/>
        <v>0.97093739863769046</v>
      </c>
      <c r="AL17" s="14">
        <f t="shared" si="9"/>
        <v>0.72591909981569491</v>
      </c>
      <c r="AM17" s="14">
        <v>1983</v>
      </c>
      <c r="AN17" s="14">
        <f t="shared" si="15"/>
        <v>53.181750000000001</v>
      </c>
      <c r="AO17" s="14">
        <f t="shared" si="10"/>
        <v>51.636149999999994</v>
      </c>
      <c r="AP17" s="14">
        <f t="shared" si="11"/>
        <v>-1.5456000000000074</v>
      </c>
      <c r="AQ17" s="14">
        <f t="shared" si="12"/>
        <v>-1.5456000000000074E-2</v>
      </c>
      <c r="AR17" s="14">
        <v>37.417499999999997</v>
      </c>
      <c r="AS17" s="14">
        <v>38.537500000000001</v>
      </c>
    </row>
    <row r="18" spans="2:45">
      <c r="B18" s="14">
        <v>1972</v>
      </c>
      <c r="C18" s="14">
        <v>1</v>
      </c>
      <c r="D18" s="14">
        <v>27.98</v>
      </c>
      <c r="F18" s="25" t="s">
        <v>91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13"/>
        <v>2860.0320000000006</v>
      </c>
      <c r="P18" s="14">
        <v>44.6175</v>
      </c>
      <c r="Q18" s="14">
        <f t="shared" si="2"/>
        <v>2998.2960000000003</v>
      </c>
      <c r="R18" s="14">
        <v>42.227499999999999</v>
      </c>
      <c r="S18" s="14">
        <v>40.35</v>
      </c>
      <c r="T18" s="14">
        <f t="shared" si="3"/>
        <v>2711.5200000000004</v>
      </c>
      <c r="V18" s="29">
        <f t="shared" si="4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5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6"/>
        <v>20.032979999999998</v>
      </c>
      <c r="AI18" s="29">
        <v>20</v>
      </c>
      <c r="AJ18" s="29">
        <f t="shared" si="7"/>
        <v>40.35</v>
      </c>
      <c r="AK18" s="14">
        <f t="shared" si="8"/>
        <v>1.2093511164393826</v>
      </c>
      <c r="AL18" s="14">
        <f t="shared" si="9"/>
        <v>0.94807330827067671</v>
      </c>
      <c r="AM18" s="14">
        <v>1984</v>
      </c>
      <c r="AN18" s="14">
        <f t="shared" si="15"/>
        <v>46.043700000000001</v>
      </c>
      <c r="AO18" s="14">
        <f t="shared" si="10"/>
        <v>55.683</v>
      </c>
      <c r="AP18" s="14">
        <f t="shared" si="11"/>
        <v>9.6392999999999986</v>
      </c>
      <c r="AQ18" s="14">
        <f t="shared" si="12"/>
        <v>9.6392999999999993E-2</v>
      </c>
      <c r="AR18" s="14">
        <v>40.35</v>
      </c>
      <c r="AS18" s="14">
        <v>33.365000000000002</v>
      </c>
    </row>
    <row r="19" spans="2:45">
      <c r="B19" s="14">
        <v>1972</v>
      </c>
      <c r="C19" s="14">
        <v>2</v>
      </c>
      <c r="D19" s="14">
        <v>27.95</v>
      </c>
      <c r="F19" s="25" t="s">
        <v>91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13"/>
        <v>2305.2960000000003</v>
      </c>
      <c r="P19" s="14">
        <v>34.664999999999999</v>
      </c>
      <c r="Q19" s="14">
        <f t="shared" si="2"/>
        <v>2329.4880000000003</v>
      </c>
      <c r="R19" s="14">
        <v>33.395000000000003</v>
      </c>
      <c r="S19" s="14">
        <v>30.22</v>
      </c>
      <c r="T19" s="14">
        <f t="shared" si="3"/>
        <v>2030.7839999999999</v>
      </c>
      <c r="V19" s="29">
        <f t="shared" si="4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5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6"/>
        <v>28.113569999999996</v>
      </c>
      <c r="AI19" s="29">
        <v>40</v>
      </c>
      <c r="AJ19" s="29">
        <f t="shared" si="7"/>
        <v>30.22</v>
      </c>
      <c r="AK19" s="14">
        <f t="shared" si="8"/>
        <v>1.4801028529447777</v>
      </c>
      <c r="AL19" s="14">
        <f t="shared" si="9"/>
        <v>0.88092114852062375</v>
      </c>
      <c r="AM19" s="14">
        <v>1985</v>
      </c>
      <c r="AN19" s="14">
        <f t="shared" si="15"/>
        <v>28.17615</v>
      </c>
      <c r="AO19" s="14">
        <f t="shared" si="10"/>
        <v>41.703599999999994</v>
      </c>
      <c r="AP19" s="14">
        <f t="shared" si="11"/>
        <v>13.527449999999995</v>
      </c>
      <c r="AQ19" s="14">
        <f t="shared" si="12"/>
        <v>0.13527449999999994</v>
      </c>
      <c r="AR19" s="14">
        <v>30.22</v>
      </c>
      <c r="AS19" s="14">
        <v>20.4175</v>
      </c>
    </row>
    <row r="20" spans="2:45">
      <c r="B20" s="14">
        <v>1972</v>
      </c>
      <c r="C20" s="14">
        <v>3</v>
      </c>
      <c r="D20" s="14">
        <v>27.557500000000001</v>
      </c>
      <c r="F20" s="25" t="s">
        <v>91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13"/>
        <v>2894.8080000000004</v>
      </c>
      <c r="P20" s="14">
        <v>44.467500000000001</v>
      </c>
      <c r="Q20" s="14">
        <f t="shared" si="2"/>
        <v>2988.2160000000003</v>
      </c>
      <c r="R20" s="14">
        <v>45.375</v>
      </c>
      <c r="S20" s="14">
        <v>46.01</v>
      </c>
      <c r="T20" s="14">
        <f t="shared" si="3"/>
        <v>3091.8720000000003</v>
      </c>
      <c r="V20" s="29">
        <f t="shared" si="4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5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6"/>
        <v>16.139669999999995</v>
      </c>
      <c r="AI20" s="29">
        <v>20</v>
      </c>
      <c r="AJ20" s="29">
        <f t="shared" si="7"/>
        <v>46.01</v>
      </c>
      <c r="AK20" s="14">
        <f t="shared" si="8"/>
        <v>1.1393549185909737</v>
      </c>
      <c r="AL20" s="14">
        <f t="shared" si="9"/>
        <v>1.0680749811386454</v>
      </c>
      <c r="AM20" s="14">
        <v>1986</v>
      </c>
      <c r="AN20" s="14">
        <f t="shared" si="15"/>
        <v>55.727849999999997</v>
      </c>
      <c r="AO20" s="14">
        <f t="shared" si="10"/>
        <v>63.4938</v>
      </c>
      <c r="AP20" s="14">
        <f t="shared" si="11"/>
        <v>7.7659500000000037</v>
      </c>
      <c r="AQ20" s="14">
        <f t="shared" si="12"/>
        <v>7.7659500000000034E-2</v>
      </c>
      <c r="AR20" s="14">
        <v>46.01</v>
      </c>
      <c r="AS20" s="14">
        <v>40.3825</v>
      </c>
    </row>
    <row r="21" spans="2:45">
      <c r="B21" s="14">
        <v>1972</v>
      </c>
      <c r="C21" s="14">
        <v>4</v>
      </c>
      <c r="D21" s="14">
        <v>25.377500000000001</v>
      </c>
      <c r="F21" s="25" t="s">
        <v>91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13"/>
        <v>2762.76</v>
      </c>
      <c r="P21" s="14">
        <v>42.652500000000003</v>
      </c>
      <c r="Q21" s="14">
        <f t="shared" si="2"/>
        <v>2866.2480000000005</v>
      </c>
      <c r="R21" s="14">
        <v>42.982500000000002</v>
      </c>
      <c r="S21" s="14">
        <v>41.502499999999998</v>
      </c>
      <c r="T21" s="14">
        <f t="shared" si="3"/>
        <v>2788.9679999999998</v>
      </c>
      <c r="V21" s="29">
        <f t="shared" si="4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5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6"/>
        <v>31.576679999999996</v>
      </c>
      <c r="AI21" s="29">
        <v>40</v>
      </c>
      <c r="AJ21" s="29">
        <f t="shared" si="7"/>
        <v>41.502499999999998</v>
      </c>
      <c r="AK21" s="14">
        <f t="shared" si="8"/>
        <v>1.3610723948511929</v>
      </c>
      <c r="AL21" s="14">
        <f t="shared" si="9"/>
        <v>1.0094861660079051</v>
      </c>
      <c r="AM21" s="14">
        <v>1987</v>
      </c>
      <c r="AN21" s="14">
        <f t="shared" si="15"/>
        <v>42.079650000000001</v>
      </c>
      <c r="AO21" s="14">
        <f t="shared" si="10"/>
        <v>57.27344999999999</v>
      </c>
      <c r="AP21" s="14">
        <f t="shared" si="11"/>
        <v>15.193799999999989</v>
      </c>
      <c r="AQ21" s="14">
        <f t="shared" si="12"/>
        <v>0.15193799999999988</v>
      </c>
      <c r="AR21" s="14">
        <v>41.502499999999998</v>
      </c>
      <c r="AS21" s="14">
        <v>30.4925</v>
      </c>
    </row>
    <row r="22" spans="2:45">
      <c r="B22" s="14">
        <v>1972</v>
      </c>
      <c r="C22" s="14">
        <v>5</v>
      </c>
      <c r="D22" s="14">
        <v>25.017499999999998</v>
      </c>
      <c r="F22" s="25" t="s">
        <v>91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13"/>
        <v>3223.9200000000005</v>
      </c>
      <c r="P22" s="14">
        <v>57.292499999999997</v>
      </c>
      <c r="Q22" s="14">
        <f t="shared" si="2"/>
        <v>3850.056</v>
      </c>
      <c r="R22" s="32">
        <v>65.067499999999995</v>
      </c>
      <c r="S22" s="14">
        <v>63.16</v>
      </c>
      <c r="T22" s="14">
        <f t="shared" si="3"/>
        <v>4244.3519999999999</v>
      </c>
      <c r="V22" s="29">
        <f t="shared" si="4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5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6"/>
        <v>103.49894999999998</v>
      </c>
      <c r="AI22" s="29">
        <v>80</v>
      </c>
      <c r="AJ22" s="29">
        <f t="shared" si="7"/>
        <v>63.16</v>
      </c>
      <c r="AK22" s="14">
        <f t="shared" si="8"/>
        <v>2.3329947363560808</v>
      </c>
      <c r="AL22" s="14">
        <f t="shared" si="9"/>
        <v>1.3165190203230848</v>
      </c>
      <c r="AM22" s="14">
        <v>1988</v>
      </c>
      <c r="AN22" s="14">
        <f t="shared" si="15"/>
        <v>37.360050000000001</v>
      </c>
      <c r="AO22" s="14">
        <f t="shared" si="10"/>
        <v>87.160799999999995</v>
      </c>
      <c r="AP22" s="14">
        <f t="shared" si="11"/>
        <v>49.800749999999994</v>
      </c>
      <c r="AQ22" s="14">
        <f t="shared" si="12"/>
        <v>0.49800749999999994</v>
      </c>
      <c r="AR22" s="14">
        <v>63.16</v>
      </c>
      <c r="AS22" s="14">
        <v>27.072500000000002</v>
      </c>
    </row>
    <row r="23" spans="2:45">
      <c r="B23" s="14">
        <v>1972</v>
      </c>
      <c r="C23" s="14">
        <v>6</v>
      </c>
      <c r="D23" s="14">
        <v>23.047499999999999</v>
      </c>
      <c r="F23" s="25" t="s">
        <v>91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13"/>
        <v>2520.672</v>
      </c>
      <c r="P23" s="14">
        <v>39.534999999999997</v>
      </c>
      <c r="Q23" s="14">
        <f t="shared" si="2"/>
        <v>2656.752</v>
      </c>
      <c r="R23" s="32">
        <v>42.4375</v>
      </c>
      <c r="S23" s="14">
        <v>40.322499999999998</v>
      </c>
      <c r="T23" s="14">
        <f t="shared" si="3"/>
        <v>2709.672</v>
      </c>
      <c r="V23" s="29">
        <f t="shared" si="4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5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6"/>
        <v>63.762809999999995</v>
      </c>
      <c r="AI23" s="29">
        <v>80</v>
      </c>
      <c r="AJ23" s="29">
        <f t="shared" si="7"/>
        <v>40.322499999999998</v>
      </c>
      <c r="AK23" s="14">
        <f t="shared" si="8"/>
        <v>2.2289939192924266</v>
      </c>
      <c r="AL23" s="14">
        <f t="shared" si="9"/>
        <v>1.0749800053319114</v>
      </c>
      <c r="AM23" s="14">
        <v>1989</v>
      </c>
      <c r="AN23" s="14">
        <f t="shared" si="15"/>
        <v>24.964200000000002</v>
      </c>
      <c r="AO23" s="14">
        <f t="shared" si="10"/>
        <v>55.645049999999998</v>
      </c>
      <c r="AP23" s="14">
        <f t="shared" si="11"/>
        <v>30.680849999999996</v>
      </c>
      <c r="AQ23" s="14">
        <f t="shared" si="12"/>
        <v>0.30680849999999998</v>
      </c>
      <c r="AR23" s="14">
        <v>40.322499999999998</v>
      </c>
      <c r="AS23" s="14">
        <v>18.09</v>
      </c>
    </row>
    <row r="24" spans="2:45">
      <c r="B24" s="14">
        <v>1972</v>
      </c>
      <c r="C24" s="14">
        <v>7</v>
      </c>
      <c r="D24" s="14">
        <v>21.84</v>
      </c>
      <c r="F24" s="25" t="s">
        <v>91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13"/>
        <v>3256.5120000000002</v>
      </c>
      <c r="P24" s="14">
        <v>49.274999999999999</v>
      </c>
      <c r="Q24" s="14">
        <f t="shared" si="2"/>
        <v>3311.28</v>
      </c>
      <c r="R24" s="14">
        <v>48.28</v>
      </c>
      <c r="S24" s="14">
        <v>43.862499999999997</v>
      </c>
      <c r="T24" s="14">
        <f t="shared" si="3"/>
        <v>2947.5600000000004</v>
      </c>
      <c r="V24" s="29">
        <f t="shared" si="4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5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6"/>
        <v>49.974899999999991</v>
      </c>
      <c r="AI24" s="29">
        <v>40</v>
      </c>
      <c r="AJ24" s="29">
        <f t="shared" si="7"/>
        <v>43.862499999999997</v>
      </c>
      <c r="AK24" s="14">
        <f t="shared" si="8"/>
        <v>1.6591016548463355</v>
      </c>
      <c r="AL24" s="14">
        <f t="shared" si="9"/>
        <v>0.90512794056954182</v>
      </c>
      <c r="AM24" s="14">
        <v>1990</v>
      </c>
      <c r="AN24" s="14">
        <f t="shared" si="15"/>
        <v>36.483750000000001</v>
      </c>
      <c r="AO24" s="14">
        <f t="shared" si="10"/>
        <v>60.530250000000002</v>
      </c>
      <c r="AP24" s="14">
        <f t="shared" si="11"/>
        <v>24.046500000000002</v>
      </c>
      <c r="AQ24" s="14">
        <f t="shared" si="12"/>
        <v>0.24046500000000001</v>
      </c>
      <c r="AR24" s="14">
        <v>43.862499999999997</v>
      </c>
      <c r="AS24" s="14">
        <v>26.4375</v>
      </c>
    </row>
    <row r="25" spans="2:45">
      <c r="B25" s="14">
        <v>1972</v>
      </c>
      <c r="C25" s="14">
        <v>8</v>
      </c>
      <c r="D25" s="14">
        <v>27.4025</v>
      </c>
      <c r="F25" s="25" t="s">
        <v>91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13"/>
        <v>1890.5040000000001</v>
      </c>
      <c r="P25" s="14">
        <v>28.98</v>
      </c>
      <c r="Q25" s="14">
        <f t="shared" si="2"/>
        <v>1947.4560000000001</v>
      </c>
      <c r="R25" s="14">
        <v>27.83</v>
      </c>
      <c r="S25" s="14">
        <v>29.49</v>
      </c>
      <c r="T25" s="14">
        <f t="shared" si="3"/>
        <v>1981.7280000000001</v>
      </c>
      <c r="V25" s="29">
        <f t="shared" si="4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5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6"/>
        <v>19.602779999999992</v>
      </c>
      <c r="AI25" s="29">
        <v>20</v>
      </c>
      <c r="AJ25" s="29">
        <f t="shared" si="7"/>
        <v>29.49</v>
      </c>
      <c r="AK25" s="14">
        <f t="shared" si="8"/>
        <v>1.301699404105054</v>
      </c>
      <c r="AL25" s="14">
        <f t="shared" si="9"/>
        <v>1.0482537989869367</v>
      </c>
      <c r="AM25" s="14">
        <v>1991</v>
      </c>
      <c r="AN25" s="14">
        <f t="shared" si="15"/>
        <v>31.263900000000003</v>
      </c>
      <c r="AO25" s="14">
        <f t="shared" si="10"/>
        <v>40.696199999999997</v>
      </c>
      <c r="AP25" s="14">
        <f t="shared" si="11"/>
        <v>9.4322999999999944</v>
      </c>
      <c r="AQ25" s="14">
        <f t="shared" si="12"/>
        <v>9.4322999999999949E-2</v>
      </c>
      <c r="AR25" s="14">
        <v>29.49</v>
      </c>
      <c r="AS25" s="14">
        <v>22.655000000000001</v>
      </c>
    </row>
    <row r="26" spans="2:45">
      <c r="B26" s="14">
        <v>1972</v>
      </c>
      <c r="C26" s="14">
        <v>9</v>
      </c>
      <c r="D26" s="14">
        <v>25.5</v>
      </c>
      <c r="F26" s="25" t="s">
        <v>91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13"/>
        <v>2320.4411999999998</v>
      </c>
      <c r="P26" s="14">
        <v>38.242049999999999</v>
      </c>
      <c r="Q26" s="14">
        <f t="shared" si="2"/>
        <v>2569.8657600000006</v>
      </c>
      <c r="R26" s="32">
        <v>41.678449999999998</v>
      </c>
      <c r="S26" s="14">
        <v>38.747225</v>
      </c>
      <c r="T26" s="14">
        <f t="shared" si="3"/>
        <v>2603.8135200000006</v>
      </c>
      <c r="V26" s="14">
        <f t="shared" si="4"/>
        <v>2603.8135200000006</v>
      </c>
      <c r="W26" s="14">
        <f t="shared" si="17"/>
        <v>2.1658775786269877</v>
      </c>
      <c r="X26" s="14">
        <f t="shared" si="16"/>
        <v>172694.97907200005</v>
      </c>
      <c r="Y26" s="29">
        <v>2603.8135200000006</v>
      </c>
      <c r="Z26" s="29">
        <f t="shared" si="5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6"/>
        <v>59.818951500000011</v>
      </c>
      <c r="AI26" s="29">
        <v>80</v>
      </c>
      <c r="AJ26" s="29">
        <f t="shared" si="7"/>
        <v>38.747225</v>
      </c>
      <c r="AK26" s="14">
        <f t="shared" si="8"/>
        <v>2.1658775786269868</v>
      </c>
      <c r="AL26" s="14">
        <f t="shared" si="9"/>
        <v>1.1221200175208059</v>
      </c>
      <c r="AM26" s="14">
        <v>1992</v>
      </c>
      <c r="AN26" s="14">
        <f t="shared" si="15"/>
        <v>24.687992999999995</v>
      </c>
      <c r="AO26" s="14">
        <f t="shared" si="10"/>
        <v>53.471170500000007</v>
      </c>
      <c r="AP26" s="14">
        <f t="shared" si="11"/>
        <v>28.783177500000011</v>
      </c>
      <c r="AQ26" s="14">
        <f t="shared" si="12"/>
        <v>0.28783177500000012</v>
      </c>
      <c r="AR26" s="14">
        <v>38.747225</v>
      </c>
      <c r="AS26" s="14">
        <v>17.889849999999999</v>
      </c>
    </row>
    <row r="27" spans="2:45">
      <c r="B27" s="14">
        <v>1972</v>
      </c>
      <c r="C27" s="14">
        <v>10</v>
      </c>
      <c r="D27" s="14">
        <v>25.65</v>
      </c>
      <c r="F27" s="25" t="s">
        <v>92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13"/>
        <v>2124.2760000000003</v>
      </c>
      <c r="P27" s="14">
        <v>37.047175000000003</v>
      </c>
      <c r="Q27" s="14">
        <f t="shared" si="2"/>
        <v>2489.5701600000002</v>
      </c>
      <c r="R27" s="32">
        <v>43.526724999999999</v>
      </c>
      <c r="S27" s="14">
        <v>36.318150000000003</v>
      </c>
      <c r="T27" s="14">
        <f t="shared" si="3"/>
        <v>2440.5796800000003</v>
      </c>
      <c r="V27" s="14">
        <f t="shared" si="4"/>
        <v>2440.5796800000003</v>
      </c>
      <c r="W27" s="14">
        <f t="shared" si="17"/>
        <v>2.1174603174603175</v>
      </c>
      <c r="X27" s="14">
        <f t="shared" si="16"/>
        <v>167299.11475200002</v>
      </c>
      <c r="Y27" s="29">
        <v>2440.5796800000003</v>
      </c>
      <c r="Z27" s="29">
        <f t="shared" si="5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6"/>
        <v>54.969235200000007</v>
      </c>
      <c r="AI27" s="29">
        <v>80</v>
      </c>
      <c r="AJ27" s="29">
        <f t="shared" si="7"/>
        <v>36.318150000000003</v>
      </c>
      <c r="AK27" s="14">
        <f t="shared" si="8"/>
        <v>2.1174603174603175</v>
      </c>
      <c r="AL27" s="14">
        <f t="shared" si="9"/>
        <v>1.1488995215311006</v>
      </c>
      <c r="AM27" s="14">
        <v>1993</v>
      </c>
      <c r="AN27" s="14">
        <f t="shared" si="15"/>
        <v>23.669415000000001</v>
      </c>
      <c r="AO27" s="14">
        <f t="shared" si="10"/>
        <v>50.119046999999995</v>
      </c>
      <c r="AP27" s="14">
        <f t="shared" si="11"/>
        <v>26.449631999999994</v>
      </c>
      <c r="AQ27" s="14">
        <f t="shared" si="12"/>
        <v>0.26449631999999995</v>
      </c>
      <c r="AR27" s="14">
        <v>36.318150000000003</v>
      </c>
      <c r="AS27" s="14">
        <v>17.15175</v>
      </c>
    </row>
    <row r="28" spans="2:45">
      <c r="B28" s="14">
        <v>1972</v>
      </c>
      <c r="C28" s="14">
        <v>11</v>
      </c>
      <c r="D28" s="14">
        <v>27.072500000000002</v>
      </c>
      <c r="F28" s="25" t="s">
        <v>92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13"/>
        <v>1516.6720800000001</v>
      </c>
      <c r="P28" s="14">
        <v>33.002749999999999</v>
      </c>
      <c r="Q28" s="14">
        <f t="shared" si="2"/>
        <v>2217.7848000000004</v>
      </c>
      <c r="R28" s="14">
        <v>36.408900000000003</v>
      </c>
      <c r="S28" s="32">
        <v>45.314500000000002</v>
      </c>
      <c r="T28" s="14">
        <f t="shared" si="3"/>
        <v>3045.1344000000008</v>
      </c>
      <c r="V28" s="14">
        <f t="shared" si="4"/>
        <v>3045.1344000000008</v>
      </c>
      <c r="W28" s="14">
        <f t="shared" si="17"/>
        <v>4.0850831742568863</v>
      </c>
      <c r="X28" s="14">
        <f t="shared" si="16"/>
        <v>149035.13856000002</v>
      </c>
      <c r="Y28" s="29">
        <v>3045.1344000000008</v>
      </c>
      <c r="Z28" s="29">
        <f t="shared" si="5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6"/>
        <v>98.148194100000012</v>
      </c>
      <c r="AI28" s="29">
        <v>100</v>
      </c>
      <c r="AJ28" s="29">
        <f t="shared" si="7"/>
        <v>45.314500000000002</v>
      </c>
      <c r="AK28" s="14">
        <f t="shared" si="8"/>
        <v>4.0850831742568863</v>
      </c>
      <c r="AL28" s="14">
        <f t="shared" si="9"/>
        <v>2.0077737568690526</v>
      </c>
      <c r="AM28" s="14">
        <v>1994</v>
      </c>
      <c r="AN28" s="14">
        <f t="shared" si="15"/>
        <v>15.3078915</v>
      </c>
      <c r="AO28" s="14">
        <f t="shared" si="10"/>
        <v>62.534010000000009</v>
      </c>
      <c r="AP28" s="14">
        <f t="shared" si="11"/>
        <v>47.226118500000013</v>
      </c>
      <c r="AQ28" s="14">
        <f t="shared" si="12"/>
        <v>0.47226118500000014</v>
      </c>
      <c r="AR28" s="14">
        <v>45.314500000000002</v>
      </c>
      <c r="AS28" s="14">
        <v>11.092675</v>
      </c>
    </row>
    <row r="29" spans="2:45">
      <c r="B29" s="14">
        <v>1972</v>
      </c>
      <c r="C29" s="14">
        <v>12</v>
      </c>
      <c r="D29" s="14">
        <v>24.8675</v>
      </c>
      <c r="F29" s="25" t="s">
        <v>93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13"/>
        <v>2544.2485756800002</v>
      </c>
      <c r="P29" s="32">
        <v>41.355914499999997</v>
      </c>
      <c r="Q29" s="14">
        <f t="shared" si="2"/>
        <v>2779.1174544</v>
      </c>
      <c r="R29" s="14">
        <v>43.472783399999997</v>
      </c>
      <c r="S29" s="14">
        <v>45.956331800000001</v>
      </c>
      <c r="T29" s="14">
        <f t="shared" si="3"/>
        <v>3088.2654969600003</v>
      </c>
      <c r="V29" s="14">
        <f t="shared" si="4"/>
        <v>3088.2654969600003</v>
      </c>
      <c r="W29" s="14">
        <f t="shared" si="17"/>
        <v>1.5638683319486868</v>
      </c>
      <c r="X29" s="14">
        <f t="shared" si="16"/>
        <v>186756.69293568001</v>
      </c>
      <c r="Y29" s="29">
        <v>3088.2654969600003</v>
      </c>
      <c r="Z29" s="29">
        <f t="shared" si="5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6"/>
        <v>47.522800152000002</v>
      </c>
      <c r="AI29" s="29">
        <v>60</v>
      </c>
      <c r="AJ29" s="29">
        <f t="shared" si="7"/>
        <v>45.956331800000001</v>
      </c>
      <c r="AK29" s="14">
        <f t="shared" si="8"/>
        <v>1.5638683319486866</v>
      </c>
      <c r="AL29" s="14">
        <f t="shared" si="9"/>
        <v>1.2138222367421789</v>
      </c>
      <c r="AM29" s="14">
        <v>1995</v>
      </c>
      <c r="AN29" s="14">
        <f t="shared" si="15"/>
        <v>40.553118563999995</v>
      </c>
      <c r="AO29" s="14">
        <f t="shared" si="10"/>
        <v>63.419737883999993</v>
      </c>
      <c r="AP29" s="14">
        <f t="shared" si="11"/>
        <v>22.866619319999998</v>
      </c>
      <c r="AQ29" s="14">
        <f t="shared" si="12"/>
        <v>0.22866619319999998</v>
      </c>
      <c r="AR29" s="14">
        <v>45.956331800000001</v>
      </c>
      <c r="AS29" s="14">
        <v>29.3863178</v>
      </c>
    </row>
    <row r="30" spans="2:45">
      <c r="B30" s="14">
        <v>1972</v>
      </c>
      <c r="C30" s="14">
        <v>13</v>
      </c>
      <c r="D30" s="14">
        <v>21.327500000000001</v>
      </c>
      <c r="F30" s="25" t="s">
        <v>93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13"/>
        <v>1833.8322643200001</v>
      </c>
      <c r="P30" s="14">
        <v>26.554293900000001</v>
      </c>
      <c r="Q30" s="14">
        <f t="shared" si="2"/>
        <v>1784.4485500800001</v>
      </c>
      <c r="R30" s="14">
        <v>34.885923200000001</v>
      </c>
      <c r="S30" s="32">
        <v>38.762908000000003</v>
      </c>
      <c r="T30" s="14">
        <f t="shared" si="3"/>
        <v>2604.8674176000004</v>
      </c>
      <c r="V30" s="14">
        <f t="shared" si="4"/>
        <v>2604.8674176000004</v>
      </c>
      <c r="W30" s="14">
        <f t="shared" si="17"/>
        <v>2.1518626174100377</v>
      </c>
      <c r="X30" s="14">
        <f t="shared" si="16"/>
        <v>123233.52816230402</v>
      </c>
      <c r="Y30" s="29">
        <v>2604.8674176000004</v>
      </c>
      <c r="Z30" s="29">
        <f t="shared" si="5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6"/>
        <v>59.508861332400009</v>
      </c>
      <c r="AI30" s="29">
        <v>100</v>
      </c>
      <c r="AJ30" s="29">
        <f t="shared" si="7"/>
        <v>38.762908000000003</v>
      </c>
      <c r="AK30" s="14">
        <f t="shared" si="8"/>
        <v>2.1518626174100373</v>
      </c>
      <c r="AL30" s="14">
        <f t="shared" si="9"/>
        <v>1.4204502059875723</v>
      </c>
      <c r="AM30" s="14">
        <v>1996</v>
      </c>
      <c r="AN30" s="14">
        <f t="shared" si="15"/>
        <v>24.858842105999997</v>
      </c>
      <c r="AO30" s="14">
        <f t="shared" si="10"/>
        <v>53.492813040000001</v>
      </c>
      <c r="AP30" s="14">
        <f t="shared" si="11"/>
        <v>28.633970934000004</v>
      </c>
      <c r="AQ30" s="14">
        <f t="shared" si="12"/>
        <v>0.28633970934000003</v>
      </c>
      <c r="AR30" s="14">
        <v>38.762908000000003</v>
      </c>
      <c r="AS30" s="14">
        <v>18.013653699999999</v>
      </c>
    </row>
    <row r="31" spans="2:45">
      <c r="B31" s="14">
        <v>1972</v>
      </c>
      <c r="C31" s="14">
        <v>14</v>
      </c>
      <c r="D31" s="14">
        <v>25.44</v>
      </c>
      <c r="F31" s="25" t="s">
        <v>93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13"/>
        <v>1959.8779468800003</v>
      </c>
      <c r="P31" s="14">
        <v>37.790983799999999</v>
      </c>
      <c r="Q31" s="14">
        <f t="shared" si="2"/>
        <v>2539.5541113599998</v>
      </c>
      <c r="R31" s="14">
        <v>44.127016900000001</v>
      </c>
      <c r="S31" s="32">
        <v>53.167639800000003</v>
      </c>
      <c r="T31" s="14">
        <f t="shared" si="3"/>
        <v>3572.8653945600008</v>
      </c>
      <c r="V31" s="14">
        <f t="shared" si="4"/>
        <v>3572.8653945600008</v>
      </c>
      <c r="W31" s="14">
        <f t="shared" si="17"/>
        <v>2.8269042996555025</v>
      </c>
      <c r="X31" s="14">
        <f t="shared" si="16"/>
        <v>170658.03628339202</v>
      </c>
      <c r="Y31" s="29">
        <v>3572.8653945600008</v>
      </c>
      <c r="Z31" s="29">
        <f t="shared" si="5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6"/>
        <v>98.54423449920003</v>
      </c>
      <c r="AI31" s="29">
        <v>100</v>
      </c>
      <c r="AJ31" s="29">
        <f t="shared" si="7"/>
        <v>53.167639800000003</v>
      </c>
      <c r="AK31" s="14">
        <f t="shared" si="8"/>
        <v>2.8269042996555025</v>
      </c>
      <c r="AL31" s="14">
        <f t="shared" si="9"/>
        <v>1.8230040295354988</v>
      </c>
      <c r="AM31" s="14">
        <v>1997</v>
      </c>
      <c r="AN31" s="14">
        <f t="shared" si="15"/>
        <v>25.954661051999999</v>
      </c>
      <c r="AO31" s="14">
        <f t="shared" si="10"/>
        <v>73.371342924000004</v>
      </c>
      <c r="AP31" s="14">
        <f t="shared" si="11"/>
        <v>47.416681872000005</v>
      </c>
      <c r="AQ31" s="14">
        <f t="shared" si="12"/>
        <v>0.47416681872000005</v>
      </c>
      <c r="AR31" s="14">
        <v>53.167639800000003</v>
      </c>
      <c r="AS31" s="14">
        <v>18.807725399999999</v>
      </c>
    </row>
    <row r="32" spans="2:45">
      <c r="B32" s="14">
        <v>1974</v>
      </c>
      <c r="C32" s="14">
        <v>1</v>
      </c>
      <c r="D32" s="14">
        <v>17.061</v>
      </c>
      <c r="F32" s="25" t="s">
        <v>93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13"/>
        <v>2767.6714934400002</v>
      </c>
      <c r="P32" s="32">
        <v>52.240373900000002</v>
      </c>
      <c r="Q32" s="14">
        <f t="shared" si="2"/>
        <v>3510.5531260800003</v>
      </c>
      <c r="R32" s="14">
        <v>53.455328000000002</v>
      </c>
      <c r="S32" s="14">
        <v>56.251839099999998</v>
      </c>
      <c r="T32" s="14">
        <f t="shared" si="3"/>
        <v>3780.1235875200005</v>
      </c>
      <c r="V32" s="14">
        <f t="shared" si="4"/>
        <v>3780.1235875200005</v>
      </c>
      <c r="W32" s="14">
        <f t="shared" si="17"/>
        <v>1.9762607549951794</v>
      </c>
      <c r="X32" s="14">
        <f t="shared" si="16"/>
        <v>235909.17007257606</v>
      </c>
      <c r="Y32" s="29">
        <v>3780.1235875200005</v>
      </c>
      <c r="Z32" s="29">
        <f t="shared" si="5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6"/>
        <v>79.696171280400009</v>
      </c>
      <c r="AI32" s="29">
        <v>60</v>
      </c>
      <c r="AJ32" s="29">
        <f t="shared" si="7"/>
        <v>56.251839099999998</v>
      </c>
      <c r="AK32" s="14">
        <f t="shared" si="8"/>
        <v>1.9762607549951792</v>
      </c>
      <c r="AL32" s="14">
        <f t="shared" si="9"/>
        <v>1.3658136800121465</v>
      </c>
      <c r="AM32" s="14">
        <v>1998</v>
      </c>
      <c r="AN32" s="14">
        <f t="shared" si="15"/>
        <v>39.280007843999996</v>
      </c>
      <c r="AO32" s="14">
        <f t="shared" si="10"/>
        <v>77.627537957999991</v>
      </c>
      <c r="AP32" s="14">
        <f t="shared" si="11"/>
        <v>38.347530113999994</v>
      </c>
      <c r="AQ32" s="14">
        <f t="shared" si="12"/>
        <v>0.38347530113999995</v>
      </c>
      <c r="AR32" s="14">
        <v>56.251839099999998</v>
      </c>
      <c r="AS32" s="14">
        <v>28.463773799999998</v>
      </c>
    </row>
    <row r="33" spans="2:45">
      <c r="B33" s="14">
        <v>1974</v>
      </c>
      <c r="C33" s="14">
        <v>2</v>
      </c>
      <c r="D33" s="14">
        <v>16.546749999999999</v>
      </c>
      <c r="F33" s="25" t="s">
        <v>93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13"/>
        <v>2083.9888003199999</v>
      </c>
      <c r="P33" s="14">
        <v>37.082539400000002</v>
      </c>
      <c r="Q33" s="14">
        <f t="shared" si="2"/>
        <v>2491.9466476800003</v>
      </c>
      <c r="R33" s="14">
        <v>47.479795299999999</v>
      </c>
      <c r="S33" s="32">
        <v>54.026965199999999</v>
      </c>
      <c r="T33" s="14">
        <f t="shared" si="3"/>
        <v>3630.6120614400006</v>
      </c>
      <c r="V33" s="14">
        <f t="shared" si="4"/>
        <v>3630.6120614400006</v>
      </c>
      <c r="W33" s="14">
        <f t="shared" si="17"/>
        <v>2.8161939738653992</v>
      </c>
      <c r="X33" s="14">
        <f t="shared" si="16"/>
        <v>167458.81472409604</v>
      </c>
      <c r="Y33" s="29">
        <v>3630.6120614400006</v>
      </c>
      <c r="Z33" s="29">
        <f t="shared" si="5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6"/>
        <v>99.9285039528</v>
      </c>
      <c r="AI33" s="29">
        <v>100</v>
      </c>
      <c r="AJ33" s="29">
        <f t="shared" si="7"/>
        <v>54.026965199999999</v>
      </c>
      <c r="AK33" s="14">
        <f t="shared" si="8"/>
        <v>2.8161939738653987</v>
      </c>
      <c r="AL33" s="14">
        <f t="shared" si="9"/>
        <v>1.7421456683848366</v>
      </c>
      <c r="AM33" s="14">
        <v>1999</v>
      </c>
      <c r="AN33" s="14">
        <f t="shared" si="15"/>
        <v>26.474459027999998</v>
      </c>
      <c r="AO33" s="14">
        <f t="shared" si="10"/>
        <v>74.557211976000005</v>
      </c>
      <c r="AP33" s="14">
        <f t="shared" si="11"/>
        <v>48.082752948000007</v>
      </c>
      <c r="AQ33" s="14">
        <f t="shared" si="12"/>
        <v>0.48082752948000007</v>
      </c>
      <c r="AR33" s="14">
        <v>54.026965199999999</v>
      </c>
      <c r="AS33" s="14">
        <v>19.1843906</v>
      </c>
    </row>
    <row r="34" spans="2:45">
      <c r="B34" s="14">
        <v>1974</v>
      </c>
      <c r="C34" s="14">
        <v>3</v>
      </c>
      <c r="D34" s="14">
        <v>27.043500000000002</v>
      </c>
      <c r="F34" s="25" t="s">
        <v>94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13"/>
        <v>2429.58272928</v>
      </c>
      <c r="P34" s="14">
        <v>41.573239000000001</v>
      </c>
      <c r="Q34" s="14">
        <f t="shared" si="2"/>
        <v>2793.7216607999999</v>
      </c>
      <c r="R34" s="32">
        <v>47.880290199999997</v>
      </c>
      <c r="S34" s="14">
        <v>39.396862200000001</v>
      </c>
      <c r="T34" s="14">
        <f t="shared" si="3"/>
        <v>2647.4691398400005</v>
      </c>
      <c r="V34" s="14">
        <f t="shared" si="4"/>
        <v>2647.4691398400005</v>
      </c>
      <c r="W34" s="14">
        <f t="shared" si="17"/>
        <v>1.6275229389330952</v>
      </c>
      <c r="X34" s="14">
        <f t="shared" si="16"/>
        <v>187738.09560576</v>
      </c>
      <c r="Y34" s="29">
        <v>2647.4691398400005</v>
      </c>
      <c r="Z34" s="29">
        <f t="shared" si="5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6"/>
        <v>43.565556696000009</v>
      </c>
      <c r="AI34" s="29">
        <v>80</v>
      </c>
      <c r="AJ34" s="29">
        <f t="shared" si="7"/>
        <v>39.396862200000001</v>
      </c>
      <c r="AK34" s="14">
        <f t="shared" si="8"/>
        <v>1.627522938933095</v>
      </c>
      <c r="AL34" s="14">
        <f t="shared" si="9"/>
        <v>1.0896805891539121</v>
      </c>
      <c r="AM34" s="14">
        <v>2000</v>
      </c>
      <c r="AN34" s="14">
        <f t="shared" si="15"/>
        <v>33.405163475999998</v>
      </c>
      <c r="AO34" s="14">
        <f t="shared" si="10"/>
        <v>54.367669836000005</v>
      </c>
      <c r="AP34" s="14">
        <f t="shared" si="11"/>
        <v>20.962506360000006</v>
      </c>
      <c r="AQ34" s="14">
        <f t="shared" si="12"/>
        <v>0.20962506360000005</v>
      </c>
      <c r="AR34" s="14">
        <v>39.396862200000001</v>
      </c>
      <c r="AS34" s="14">
        <v>24.206640199999999</v>
      </c>
    </row>
    <row r="35" spans="2:45">
      <c r="B35" s="14">
        <v>1974</v>
      </c>
      <c r="C35" s="14">
        <v>4</v>
      </c>
      <c r="D35" s="14">
        <v>32.609499999999997</v>
      </c>
      <c r="F35" s="25" t="s">
        <v>94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13"/>
        <v>1845.8949465600001</v>
      </c>
      <c r="P35" s="14">
        <v>27.9365907</v>
      </c>
      <c r="Q35" s="14">
        <f t="shared" si="2"/>
        <v>1877.3388950400001</v>
      </c>
      <c r="R35" s="14">
        <v>25.700200800000001</v>
      </c>
      <c r="S35" s="14">
        <v>21.164360899999998</v>
      </c>
      <c r="T35" s="14">
        <f t="shared" si="3"/>
        <v>1422.2450524799999</v>
      </c>
      <c r="V35" s="14">
        <f t="shared" si="4"/>
        <v>1422.2450524799999</v>
      </c>
      <c r="Y35" s="29">
        <v>1422.2450524799999</v>
      </c>
      <c r="Z35" s="29">
        <f t="shared" si="5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6"/>
        <v>0</v>
      </c>
      <c r="AI35" s="29">
        <v>0</v>
      </c>
      <c r="AJ35" s="29">
        <f t="shared" si="7"/>
        <v>21.164360899999998</v>
      </c>
      <c r="AK35" s="14">
        <f t="shared" si="8"/>
        <v>0.76899288473525151</v>
      </c>
      <c r="AL35" s="14">
        <f t="shared" si="9"/>
        <v>0.77049078829241513</v>
      </c>
      <c r="AM35" s="14">
        <v>2001</v>
      </c>
      <c r="AN35" s="14">
        <f t="shared" si="15"/>
        <v>37.980608951999997</v>
      </c>
      <c r="AO35" s="14">
        <f t="shared" si="10"/>
        <v>29.206818041999995</v>
      </c>
      <c r="AP35" s="14">
        <f t="shared" si="11"/>
        <v>-8.7737909100000024</v>
      </c>
      <c r="AQ35" s="14">
        <f t="shared" si="12"/>
        <v>-8.7737909100000025E-2</v>
      </c>
      <c r="AR35" s="14">
        <v>21.164360899999998</v>
      </c>
      <c r="AS35" s="14">
        <v>27.5221804</v>
      </c>
    </row>
    <row r="36" spans="2:45">
      <c r="B36" s="14">
        <v>1974</v>
      </c>
      <c r="C36" s="14">
        <v>5</v>
      </c>
      <c r="D36" s="14">
        <v>30.310500000000001</v>
      </c>
      <c r="F36" s="25" t="s">
        <v>94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13"/>
        <v>3231.85451904</v>
      </c>
      <c r="P36" s="14">
        <v>44.606480300000001</v>
      </c>
      <c r="Q36" s="14">
        <f t="shared" si="2"/>
        <v>2997.5554761600001</v>
      </c>
      <c r="R36" s="14">
        <v>42.549199899999998</v>
      </c>
      <c r="S36" s="14">
        <v>43.915607199999997</v>
      </c>
      <c r="T36" s="14">
        <f t="shared" si="3"/>
        <v>2951.1288038400003</v>
      </c>
      <c r="V36" s="29">
        <f t="shared" si="4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5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6"/>
        <v>21.558521971199983</v>
      </c>
      <c r="AI36" s="29">
        <v>20</v>
      </c>
      <c r="AJ36" s="29">
        <f t="shared" si="7"/>
        <v>43.915607199999997</v>
      </c>
      <c r="AK36" s="14">
        <f t="shared" si="8"/>
        <v>1.2065161863742739</v>
      </c>
      <c r="AL36" s="14">
        <f t="shared" si="9"/>
        <v>0.91313788614365354</v>
      </c>
      <c r="AM36" s="14">
        <v>2002</v>
      </c>
      <c r="AN36" s="14">
        <f t="shared" si="15"/>
        <v>50.23019054400001</v>
      </c>
      <c r="AO36" s="14">
        <f t="shared" si="10"/>
        <v>60.603537935999995</v>
      </c>
      <c r="AP36" s="14">
        <f t="shared" si="11"/>
        <v>10.373347391999985</v>
      </c>
      <c r="AQ36" s="14">
        <f t="shared" si="12"/>
        <v>0.10373347391999985</v>
      </c>
      <c r="AR36" s="14">
        <v>43.915607199999997</v>
      </c>
      <c r="AS36" s="14">
        <v>36.398688800000002</v>
      </c>
    </row>
    <row r="37" spans="2:45">
      <c r="B37" s="14">
        <v>1974</v>
      </c>
      <c r="C37" s="14">
        <v>6</v>
      </c>
      <c r="D37" s="14">
        <v>29.645</v>
      </c>
      <c r="F37" s="25" t="s">
        <v>94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13"/>
        <v>4555.2073190400006</v>
      </c>
      <c r="P37" s="14">
        <v>75.740281999999993</v>
      </c>
      <c r="Q37" s="14">
        <f t="shared" si="2"/>
        <v>5089.7469504000001</v>
      </c>
      <c r="R37" s="32">
        <v>89.228277399999996</v>
      </c>
      <c r="S37" s="14">
        <v>88.329077699999999</v>
      </c>
      <c r="T37" s="14">
        <f t="shared" si="3"/>
        <v>5935.7140214400006</v>
      </c>
      <c r="V37" s="29">
        <f t="shared" si="4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5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6"/>
        <v>139.65760960919999</v>
      </c>
      <c r="AI37" s="29">
        <v>80</v>
      </c>
      <c r="AJ37" s="29">
        <f t="shared" si="7"/>
        <v>88.329077699999999</v>
      </c>
      <c r="AK37" s="14">
        <f t="shared" si="8"/>
        <v>2.2286212899293791</v>
      </c>
      <c r="AL37" s="14">
        <f t="shared" si="9"/>
        <v>1.3030612232795014</v>
      </c>
      <c r="AM37" s="14">
        <v>2003</v>
      </c>
      <c r="AN37" s="14">
        <f t="shared" si="15"/>
        <v>54.694859004000008</v>
      </c>
      <c r="AO37" s="14">
        <f t="shared" si="10"/>
        <v>121.89412722599999</v>
      </c>
      <c r="AP37" s="14">
        <f t="shared" si="11"/>
        <v>67.199268221999986</v>
      </c>
      <c r="AQ37" s="14">
        <f t="shared" si="12"/>
        <v>0.67199268221999986</v>
      </c>
      <c r="AR37" s="14">
        <v>88.329077699999999</v>
      </c>
      <c r="AS37" s="14">
        <v>39.633955800000003</v>
      </c>
    </row>
    <row r="38" spans="2:45">
      <c r="B38" s="14">
        <v>1974</v>
      </c>
      <c r="C38" s="14">
        <v>7</v>
      </c>
      <c r="D38" s="14">
        <v>27.79975</v>
      </c>
      <c r="F38" s="25" t="s">
        <v>94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13"/>
        <v>2419.2000000000003</v>
      </c>
      <c r="P38" s="14">
        <v>53.7</v>
      </c>
      <c r="Q38" s="14">
        <f t="shared" si="2"/>
        <v>3608.6400000000003</v>
      </c>
      <c r="R38" s="14">
        <v>56</v>
      </c>
      <c r="S38" s="32">
        <v>60.7</v>
      </c>
      <c r="T38" s="14">
        <f t="shared" si="3"/>
        <v>4079.0400000000004</v>
      </c>
      <c r="U38" s="32"/>
      <c r="V38" s="29">
        <f t="shared" si="4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5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6"/>
        <v>116.72760000000001</v>
      </c>
      <c r="AI38" s="29">
        <v>100</v>
      </c>
      <c r="AJ38" s="29">
        <f t="shared" si="7"/>
        <v>60.7</v>
      </c>
      <c r="AK38" s="14">
        <f t="shared" si="8"/>
        <v>3.0350000000000001</v>
      </c>
      <c r="AL38" s="14">
        <f t="shared" si="9"/>
        <v>1.6861111111111111</v>
      </c>
      <c r="AM38" s="14">
        <v>2004</v>
      </c>
      <c r="AN38" s="14">
        <f t="shared" si="15"/>
        <v>27.599999999999998</v>
      </c>
      <c r="AO38" s="14">
        <f t="shared" si="10"/>
        <v>83.766000000000005</v>
      </c>
      <c r="AP38" s="14">
        <f t="shared" si="11"/>
        <v>56.166000000000011</v>
      </c>
      <c r="AQ38" s="14">
        <f t="shared" si="12"/>
        <v>0.56166000000000016</v>
      </c>
      <c r="AR38" s="14">
        <v>60.7</v>
      </c>
      <c r="AS38" s="14">
        <v>20</v>
      </c>
    </row>
    <row r="39" spans="2:45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13"/>
        <v>2239.0733769600001</v>
      </c>
      <c r="P39" s="14">
        <v>38.118406299999997</v>
      </c>
      <c r="Q39" s="14">
        <f t="shared" si="2"/>
        <v>2561.5569033600004</v>
      </c>
      <c r="R39" s="14">
        <v>38.795962899999999</v>
      </c>
      <c r="S39" s="32">
        <v>42.7795463</v>
      </c>
      <c r="T39" s="14">
        <f t="shared" si="3"/>
        <v>2874.7855113600003</v>
      </c>
      <c r="U39" s="32"/>
      <c r="V39" s="29">
        <f t="shared" si="4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5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6"/>
        <v>54.098428088399992</v>
      </c>
      <c r="AI39" s="29">
        <v>100</v>
      </c>
      <c r="AJ39" s="29">
        <f t="shared" si="7"/>
        <v>42.7795463</v>
      </c>
      <c r="AK39" s="14">
        <f t="shared" si="8"/>
        <v>1.7886837293071494</v>
      </c>
      <c r="AL39" s="14">
        <f t="shared" si="9"/>
        <v>1.2839175084396339</v>
      </c>
      <c r="AM39" s="14">
        <v>2005</v>
      </c>
      <c r="AN39" s="14">
        <f t="shared" si="15"/>
        <v>33.005149500000002</v>
      </c>
      <c r="AO39" s="14">
        <f t="shared" si="10"/>
        <v>59.035773894000002</v>
      </c>
      <c r="AP39" s="14">
        <f t="shared" si="11"/>
        <v>26.030624394</v>
      </c>
      <c r="AQ39" s="14">
        <f t="shared" si="12"/>
        <v>0.26030624394000001</v>
      </c>
      <c r="AS39" s="14">
        <v>23.916775000000001</v>
      </c>
    </row>
    <row r="40" spans="2:45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13"/>
        <v>2412.48</v>
      </c>
      <c r="P40" s="14">
        <v>33.799999999999997</v>
      </c>
      <c r="Q40" s="14">
        <f t="shared" si="2"/>
        <v>2271.36</v>
      </c>
      <c r="R40" s="32">
        <v>40.299999999999997</v>
      </c>
      <c r="S40" s="14">
        <v>40.700000000000003</v>
      </c>
      <c r="T40" s="14">
        <f t="shared" si="3"/>
        <v>2735.0400000000004</v>
      </c>
      <c r="V40" s="29">
        <f t="shared" si="4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5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6"/>
        <v>18.068400000000011</v>
      </c>
      <c r="AI40" s="29">
        <v>80</v>
      </c>
      <c r="AJ40" s="29">
        <f>S40</f>
        <v>40.700000000000003</v>
      </c>
      <c r="AK40" s="14">
        <f t="shared" si="8"/>
        <v>1.183139534883721</v>
      </c>
      <c r="AL40" s="14">
        <f t="shared" si="9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13"/>
        <v>3474.2400000000002</v>
      </c>
      <c r="P41" s="14">
        <v>46.5</v>
      </c>
      <c r="Q41" s="14">
        <f t="shared" si="2"/>
        <v>3124.8</v>
      </c>
      <c r="R41" s="14">
        <v>42.3</v>
      </c>
      <c r="S41" s="14">
        <v>50.3</v>
      </c>
      <c r="T41" s="14">
        <f t="shared" si="3"/>
        <v>3380.1600000000003</v>
      </c>
      <c r="V41" s="29">
        <f t="shared" si="4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5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6"/>
        <v>33.268799999999985</v>
      </c>
      <c r="AI41" s="29">
        <v>20</v>
      </c>
      <c r="AJ41" s="29">
        <f t="shared" si="7"/>
        <v>50.3</v>
      </c>
      <c r="AK41" s="14">
        <f t="shared" si="8"/>
        <v>1.2997416020671833</v>
      </c>
      <c r="AL41" s="14">
        <f t="shared" si="9"/>
        <v>0.97292069632495148</v>
      </c>
      <c r="AM41" s="14">
        <v>2007</v>
      </c>
    </row>
    <row r="42" spans="2:45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53" si="19">K42*60*1.12</f>
        <v>2841.2160000000003</v>
      </c>
      <c r="M42" s="14">
        <v>55.89</v>
      </c>
      <c r="N42" s="14">
        <v>69.33</v>
      </c>
      <c r="O42" s="14">
        <f t="shared" si="13"/>
        <v>4658.9760000000006</v>
      </c>
      <c r="P42" s="14">
        <v>81.78</v>
      </c>
      <c r="Q42" s="14">
        <f t="shared" si="2"/>
        <v>5495.6160000000009</v>
      </c>
      <c r="R42" s="32">
        <v>86.81</v>
      </c>
      <c r="S42" s="14">
        <v>88.32</v>
      </c>
      <c r="T42" s="14">
        <f t="shared" si="3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51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7"/>
        <v>88.32</v>
      </c>
      <c r="AK42" s="14">
        <f t="shared" si="8"/>
        <v>2.0889309366130555</v>
      </c>
      <c r="AL42" s="14">
        <f t="shared" si="9"/>
        <v>1.2739073993942016</v>
      </c>
      <c r="AM42" s="14">
        <v>2008</v>
      </c>
    </row>
    <row r="43" spans="2:45">
      <c r="F43" s="25" t="s">
        <v>100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13"/>
        <v>2532.9360000000006</v>
      </c>
      <c r="P43" s="14">
        <v>43.51</v>
      </c>
      <c r="Q43" s="14">
        <f t="shared" si="2"/>
        <v>2923.8720000000003</v>
      </c>
      <c r="R43" s="32">
        <v>57.272500000000008</v>
      </c>
      <c r="S43" s="14">
        <v>73.034999999999997</v>
      </c>
      <c r="T43" s="14">
        <f t="shared" si="3"/>
        <v>4907.9520000000002</v>
      </c>
      <c r="V43" s="29">
        <f t="shared" si="20"/>
        <v>4907.9520000000002</v>
      </c>
      <c r="W43" s="29">
        <f t="shared" ref="W43:W48" si="22">V43/L43</f>
        <v>3.1562229904926529</v>
      </c>
      <c r="X43" s="26">
        <f t="shared" ref="X43:X51" si="23"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7"/>
        <v>73.034999999999997</v>
      </c>
      <c r="AK43" s="14">
        <f t="shared" si="8"/>
        <v>3.1562229904926533</v>
      </c>
      <c r="AL43" s="14">
        <f t="shared" si="9"/>
        <v>1.937653379319493</v>
      </c>
      <c r="AM43" s="14">
        <v>2009</v>
      </c>
    </row>
    <row r="44" spans="2:45">
      <c r="B44" s="14">
        <v>1974</v>
      </c>
      <c r="C44" s="14">
        <v>12</v>
      </c>
      <c r="D44" s="14">
        <v>30.824750000000002</v>
      </c>
      <c r="F44" s="14" t="s">
        <v>115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29">
        <f t="shared" si="19"/>
        <v>874.94399999999996</v>
      </c>
      <c r="M44" s="14">
        <v>15.38</v>
      </c>
      <c r="N44" s="14">
        <v>20.64</v>
      </c>
      <c r="O44" s="14">
        <f t="shared" si="13"/>
        <v>1387.0080000000003</v>
      </c>
      <c r="P44" s="14">
        <v>23.4</v>
      </c>
      <c r="Q44" s="14">
        <f t="shared" si="2"/>
        <v>1572.4800000000002</v>
      </c>
      <c r="R44" s="14">
        <v>28.53</v>
      </c>
      <c r="S44" s="14">
        <v>31.32</v>
      </c>
      <c r="T44" s="14">
        <f t="shared" ref="T44:T51" si="24">S44*60*1.12</f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 t="shared" si="23"/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7"/>
        <v>31.32</v>
      </c>
      <c r="AK44" s="14">
        <f t="shared" si="8"/>
        <v>2.4055299539170507</v>
      </c>
      <c r="AL44" s="14">
        <f t="shared" si="9"/>
        <v>1.5174418604651163</v>
      </c>
    </row>
    <row r="45" spans="2:45">
      <c r="B45" s="14">
        <v>1974</v>
      </c>
      <c r="C45" s="14">
        <v>13</v>
      </c>
      <c r="D45" s="14">
        <v>29.130749999999999</v>
      </c>
      <c r="F45" s="14" t="s">
        <v>115</v>
      </c>
      <c r="G45" s="14">
        <v>2011</v>
      </c>
      <c r="H45" s="14">
        <v>29.27</v>
      </c>
      <c r="I45" s="14">
        <v>2011</v>
      </c>
      <c r="J45" s="14">
        <f t="shared" ref="J45:J52" si="25">AVERAGE(K45,M45,N45,P45,R45,S45)</f>
        <v>35.746666666666663</v>
      </c>
      <c r="K45" s="14">
        <v>27.51</v>
      </c>
      <c r="L45" s="29">
        <f t="shared" si="19"/>
        <v>1848.6720000000003</v>
      </c>
      <c r="M45" s="14">
        <v>30.29</v>
      </c>
      <c r="N45" s="14">
        <v>36.29</v>
      </c>
      <c r="O45" s="14">
        <f t="shared" si="13"/>
        <v>2438.6880000000006</v>
      </c>
      <c r="P45" s="14">
        <v>35.26</v>
      </c>
      <c r="Q45" s="14">
        <f t="shared" si="2"/>
        <v>2369.4720000000002</v>
      </c>
      <c r="R45" s="14">
        <v>40.44</v>
      </c>
      <c r="S45" s="14">
        <v>44.69</v>
      </c>
      <c r="T45" s="14">
        <f t="shared" si="2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 t="shared" si="23"/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7"/>
        <v>44.69</v>
      </c>
      <c r="AK45" s="14">
        <f t="shared" si="8"/>
        <v>1.6245001817520899</v>
      </c>
      <c r="AL45" s="14">
        <f t="shared" si="9"/>
        <v>1.231468724166437</v>
      </c>
    </row>
    <row r="46" spans="2:45">
      <c r="B46" s="14">
        <v>1974</v>
      </c>
      <c r="C46" s="14">
        <v>14</v>
      </c>
      <c r="D46" s="14">
        <v>31.943999999999999</v>
      </c>
      <c r="F46" s="14" t="s">
        <v>139</v>
      </c>
      <c r="G46" s="14">
        <v>2012</v>
      </c>
      <c r="H46" s="14">
        <v>25.81</v>
      </c>
      <c r="I46" s="14">
        <v>2012</v>
      </c>
      <c r="J46" s="14">
        <f t="shared" si="25"/>
        <v>47.976666666666667</v>
      </c>
      <c r="K46" s="14">
        <v>27.07</v>
      </c>
      <c r="L46" s="29">
        <f t="shared" si="19"/>
        <v>1819.1040000000003</v>
      </c>
      <c r="M46" s="14">
        <v>35.15</v>
      </c>
      <c r="N46" s="14">
        <v>48.39</v>
      </c>
      <c r="O46" s="14">
        <f t="shared" si="13"/>
        <v>3251.8080000000004</v>
      </c>
      <c r="P46" s="14">
        <v>55.38</v>
      </c>
      <c r="Q46" s="14">
        <f t="shared" si="2"/>
        <v>3721.5360000000005</v>
      </c>
      <c r="R46" s="14">
        <v>60.65</v>
      </c>
      <c r="S46" s="14">
        <v>61.22</v>
      </c>
      <c r="T46" s="14">
        <f t="shared" si="2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 t="shared" si="23"/>
        <v>250087.21920000005</v>
      </c>
      <c r="Y46" s="14">
        <v>4113.9840000000004</v>
      </c>
      <c r="Z46" s="29">
        <f t="shared" si="21"/>
        <v>109.69526400000001</v>
      </c>
      <c r="AH46" s="14">
        <f>MAX(((S46-K46)*60*0.0239)/0.5,0)</f>
        <v>97.9422</v>
      </c>
      <c r="AJ46" s="14">
        <f t="shared" si="7"/>
        <v>61.22</v>
      </c>
      <c r="AK46" s="14">
        <f t="shared" ref="AK46:AK51" si="26">S46/K46</f>
        <v>2.2615441448097524</v>
      </c>
      <c r="AL46" s="14">
        <f t="shared" si="9"/>
        <v>1.265137425087828</v>
      </c>
    </row>
    <row r="47" spans="2:45">
      <c r="B47" s="14">
        <v>1975</v>
      </c>
      <c r="C47" s="14">
        <v>1</v>
      </c>
      <c r="D47" s="14">
        <v>28.797999999999998</v>
      </c>
      <c r="F47" s="14" t="s">
        <v>154</v>
      </c>
      <c r="G47" s="14">
        <v>2013</v>
      </c>
      <c r="H47" s="14">
        <v>24.14</v>
      </c>
      <c r="I47" s="14">
        <v>2013</v>
      </c>
      <c r="J47" s="14">
        <f t="shared" si="25"/>
        <v>34.101666666666667</v>
      </c>
      <c r="K47" s="14">
        <v>23.01</v>
      </c>
      <c r="L47" s="29">
        <f t="shared" si="19"/>
        <v>1546.2720000000004</v>
      </c>
      <c r="M47" s="14">
        <v>28.05</v>
      </c>
      <c r="N47" s="14">
        <v>35.5</v>
      </c>
      <c r="O47" s="14">
        <f t="shared" si="13"/>
        <v>2385.6000000000004</v>
      </c>
      <c r="P47" s="14">
        <v>40.049999999999997</v>
      </c>
      <c r="Q47" s="14">
        <f t="shared" si="2"/>
        <v>2691.36</v>
      </c>
      <c r="R47" s="14">
        <v>38.1</v>
      </c>
      <c r="S47" s="14">
        <v>39.9</v>
      </c>
      <c r="T47" s="14">
        <f t="shared" si="24"/>
        <v>2681.28</v>
      </c>
      <c r="V47" s="14">
        <f t="shared" si="20"/>
        <v>2681.28</v>
      </c>
      <c r="W47" s="14">
        <f t="shared" si="22"/>
        <v>1.7340286831812253</v>
      </c>
      <c r="X47" s="14">
        <f t="shared" si="23"/>
        <v>180859.39200000002</v>
      </c>
      <c r="Y47" s="14">
        <v>2681.28</v>
      </c>
      <c r="Z47" s="29">
        <f t="shared" si="21"/>
        <v>54.253382399999992</v>
      </c>
      <c r="AK47" s="14">
        <f t="shared" si="26"/>
        <v>1.7340286831812253</v>
      </c>
      <c r="AL47" s="14">
        <f t="shared" si="9"/>
        <v>1.123943661971831</v>
      </c>
    </row>
    <row r="48" spans="2:45">
      <c r="B48" s="14">
        <v>1975</v>
      </c>
      <c r="C48" s="14">
        <v>2</v>
      </c>
      <c r="D48" s="14">
        <v>26.861999999999998</v>
      </c>
      <c r="F48" s="14" t="s">
        <v>154</v>
      </c>
      <c r="G48" s="14">
        <v>2014</v>
      </c>
      <c r="I48" s="14">
        <v>2014</v>
      </c>
      <c r="J48" s="14">
        <f t="shared" si="25"/>
        <v>28.388333333333332</v>
      </c>
      <c r="K48" s="14">
        <v>29.78</v>
      </c>
      <c r="L48" s="29">
        <f t="shared" si="19"/>
        <v>2001.2160000000003</v>
      </c>
      <c r="M48" s="14">
        <v>31.32</v>
      </c>
      <c r="N48" s="14">
        <v>27.84</v>
      </c>
      <c r="O48" s="14">
        <f t="shared" si="13"/>
        <v>1870.8480000000002</v>
      </c>
      <c r="P48" s="14">
        <v>25.88</v>
      </c>
      <c r="Q48" s="14">
        <f t="shared" si="2"/>
        <v>1739.1360000000002</v>
      </c>
      <c r="R48" s="14">
        <v>27.28</v>
      </c>
      <c r="S48" s="14">
        <v>28.23</v>
      </c>
      <c r="T48" s="14">
        <f t="shared" si="24"/>
        <v>1897.056</v>
      </c>
      <c r="V48" s="14">
        <f t="shared" ref="V48:V53" si="27">S48*60*1.12</f>
        <v>1897.056</v>
      </c>
      <c r="W48" s="14">
        <f t="shared" si="22"/>
        <v>0.94795164539959687</v>
      </c>
      <c r="X48" s="14">
        <f t="shared" si="23"/>
        <v>125720.98560000001</v>
      </c>
      <c r="Y48" s="14">
        <v>1897.056</v>
      </c>
      <c r="Z48" s="29">
        <f t="shared" si="21"/>
        <v>-4.9788480000000153</v>
      </c>
      <c r="AK48" s="14">
        <f t="shared" si="26"/>
        <v>0.94795164539959698</v>
      </c>
      <c r="AL48" s="14">
        <f t="shared" si="9"/>
        <v>1.0140086206896552</v>
      </c>
    </row>
    <row r="49" spans="2:43">
      <c r="B49" s="14">
        <v>1975</v>
      </c>
      <c r="C49" s="14">
        <v>3</v>
      </c>
      <c r="D49" s="14">
        <v>34.878250000000001</v>
      </c>
      <c r="F49" s="14" t="s">
        <v>166</v>
      </c>
      <c r="G49" s="14">
        <v>2015</v>
      </c>
      <c r="I49" s="14">
        <v>2015</v>
      </c>
      <c r="J49" s="14">
        <f t="shared" si="25"/>
        <v>35.725000000000001</v>
      </c>
      <c r="K49" s="14">
        <v>24.06</v>
      </c>
      <c r="L49" s="29">
        <f t="shared" si="19"/>
        <v>1616.8320000000001</v>
      </c>
      <c r="M49" s="14">
        <v>38.270000000000003</v>
      </c>
      <c r="N49" s="14">
        <v>30.48</v>
      </c>
      <c r="O49" s="14">
        <f t="shared" si="13"/>
        <v>2048.2560000000003</v>
      </c>
      <c r="P49" s="14">
        <v>42.64</v>
      </c>
      <c r="Q49" s="14">
        <f t="shared" si="2"/>
        <v>2865.4080000000004</v>
      </c>
      <c r="R49" s="14">
        <v>41.96</v>
      </c>
      <c r="S49" s="14">
        <v>36.94</v>
      </c>
      <c r="T49" s="14">
        <f t="shared" si="24"/>
        <v>2482.3679999999999</v>
      </c>
      <c r="V49" s="14">
        <f t="shared" si="27"/>
        <v>2482.3679999999999</v>
      </c>
      <c r="W49" s="14">
        <f>V49/L49</f>
        <v>1.5353283458021612</v>
      </c>
      <c r="X49" s="14">
        <f t="shared" si="23"/>
        <v>192555.41760000004</v>
      </c>
      <c r="Y49" s="14">
        <v>2482.3679999999999</v>
      </c>
      <c r="Z49" s="29">
        <f t="shared" si="21"/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 t="shared" si="26"/>
        <v>1.5353283458021612</v>
      </c>
      <c r="AL49" s="14">
        <f t="shared" si="9"/>
        <v>1.2119422572178478</v>
      </c>
      <c r="AM49" s="14" t="s">
        <v>84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>
      <c r="B50" s="14">
        <v>1975</v>
      </c>
      <c r="C50" s="14">
        <v>4</v>
      </c>
      <c r="D50" s="14">
        <v>39.718249999999998</v>
      </c>
      <c r="F50" s="14" t="s">
        <v>166</v>
      </c>
      <c r="G50" s="14">
        <v>2016</v>
      </c>
      <c r="I50" s="14">
        <v>2016</v>
      </c>
      <c r="J50" s="14">
        <f t="shared" si="25"/>
        <v>57.19</v>
      </c>
      <c r="K50" s="14">
        <v>28.48</v>
      </c>
      <c r="L50" s="29">
        <f t="shared" si="19"/>
        <v>1913.8560000000002</v>
      </c>
      <c r="M50" s="14">
        <v>46.99</v>
      </c>
      <c r="N50" s="14">
        <v>48.65</v>
      </c>
      <c r="O50" s="14">
        <f t="shared" si="13"/>
        <v>3269.28</v>
      </c>
      <c r="P50" s="14">
        <v>64.97</v>
      </c>
      <c r="Q50" s="14">
        <f t="shared" si="2"/>
        <v>4365.9840000000004</v>
      </c>
      <c r="R50" s="14">
        <v>75.23</v>
      </c>
      <c r="S50" s="14">
        <v>78.819999999999993</v>
      </c>
      <c r="T50" s="14">
        <f t="shared" si="24"/>
        <v>5296.7040000000006</v>
      </c>
      <c r="V50" s="14">
        <f t="shared" si="27"/>
        <v>5296.7040000000006</v>
      </c>
      <c r="W50" s="14">
        <f>V50/L50</f>
        <v>2.7675561797752808</v>
      </c>
      <c r="X50" s="14">
        <f t="shared" si="23"/>
        <v>293394.12480000005</v>
      </c>
      <c r="Y50" s="14">
        <v>5296.7040000000006</v>
      </c>
      <c r="Z50" s="29">
        <f t="shared" si="21"/>
        <v>161.70013440000002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K50" s="14">
        <f t="shared" si="26"/>
        <v>2.7675561797752808</v>
      </c>
      <c r="AL50" s="14">
        <f t="shared" si="9"/>
        <v>1.6201438848920862</v>
      </c>
      <c r="AM50" s="14" t="s">
        <v>86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>
      <c r="B51" s="14">
        <v>1975</v>
      </c>
      <c r="C51" s="14">
        <v>5</v>
      </c>
      <c r="D51" s="14">
        <v>46.857250000000001</v>
      </c>
      <c r="F51" s="14" t="s">
        <v>166</v>
      </c>
      <c r="G51" s="14">
        <v>2017</v>
      </c>
      <c r="I51" s="14">
        <v>2017</v>
      </c>
      <c r="J51" s="14">
        <f t="shared" si="25"/>
        <v>50.53</v>
      </c>
      <c r="K51" s="14">
        <v>17.809999999999999</v>
      </c>
      <c r="L51" s="29">
        <f t="shared" si="19"/>
        <v>1196.8320000000001</v>
      </c>
      <c r="M51" s="14">
        <v>30.93</v>
      </c>
      <c r="N51" s="14">
        <v>42.31</v>
      </c>
      <c r="O51" s="14">
        <f t="shared" si="13"/>
        <v>2843.2320000000009</v>
      </c>
      <c r="P51" s="14">
        <v>61.08</v>
      </c>
      <c r="Q51" s="14">
        <f t="shared" si="2"/>
        <v>4104.576</v>
      </c>
      <c r="R51" s="14">
        <v>71.34</v>
      </c>
      <c r="S51" s="14">
        <v>79.709999999999994</v>
      </c>
      <c r="T51" s="14">
        <f t="shared" si="24"/>
        <v>5356.5119999999997</v>
      </c>
      <c r="V51" s="14">
        <f t="shared" si="27"/>
        <v>5356.5119999999997</v>
      </c>
      <c r="W51" s="14">
        <f>V51/L51</f>
        <v>4.4755755193711391</v>
      </c>
      <c r="X51" s="14">
        <f t="shared" si="23"/>
        <v>275827.50720000005</v>
      </c>
      <c r="Y51" s="14">
        <v>5356.5119999999997</v>
      </c>
      <c r="Z51" s="29">
        <f t="shared" si="21"/>
        <v>198.83270399999998</v>
      </c>
      <c r="AG51" s="31" t="s">
        <v>83</v>
      </c>
      <c r="AH51" s="14">
        <f>AVERAGE(AH8:AH45)</f>
        <v>56.519502878463143</v>
      </c>
      <c r="AK51" s="14">
        <f t="shared" si="26"/>
        <v>4.47557551937114</v>
      </c>
      <c r="AL51" s="14">
        <f t="shared" si="9"/>
        <v>1.8839517844481208</v>
      </c>
    </row>
    <row r="52" spans="2:43">
      <c r="B52" s="14">
        <v>1975</v>
      </c>
      <c r="C52" s="14">
        <v>6</v>
      </c>
      <c r="D52" s="14">
        <v>51.27375</v>
      </c>
      <c r="F52" s="14" t="s">
        <v>166</v>
      </c>
      <c r="G52" s="14">
        <v>2018</v>
      </c>
      <c r="I52" s="14">
        <v>2018</v>
      </c>
      <c r="J52" s="14">
        <f t="shared" si="25"/>
        <v>29.013333333333335</v>
      </c>
      <c r="K52" s="14">
        <v>25.17</v>
      </c>
      <c r="L52" s="29">
        <f t="shared" si="19"/>
        <v>1691.4240000000002</v>
      </c>
      <c r="M52" s="14">
        <v>28.82</v>
      </c>
      <c r="N52" s="14">
        <v>30.75</v>
      </c>
      <c r="O52" s="14">
        <f t="shared" si="13"/>
        <v>2066.4</v>
      </c>
      <c r="P52" s="14">
        <v>28.09</v>
      </c>
      <c r="Q52" s="14">
        <f>P52*60*1.12</f>
        <v>1887.6480000000004</v>
      </c>
      <c r="R52" s="14">
        <v>30.28</v>
      </c>
      <c r="S52" s="14">
        <v>30.97</v>
      </c>
      <c r="T52" s="14">
        <f>S52*60*1.12</f>
        <v>2081.1840000000002</v>
      </c>
      <c r="V52" s="14">
        <f t="shared" si="27"/>
        <v>2081.1840000000002</v>
      </c>
      <c r="W52" s="14">
        <f>V52/L52</f>
        <v>1.2304330552244735</v>
      </c>
      <c r="X52" s="14">
        <f>((MAX(M52:S52)*60*1.12))</f>
        <v>138862.08000000002</v>
      </c>
      <c r="Y52" s="14">
        <v>2081.1840000000002</v>
      </c>
      <c r="Z52" s="29">
        <f>((V52)-(L52))*0.0239/0.5</f>
        <v>18.630528000000002</v>
      </c>
      <c r="AG52" s="31" t="s">
        <v>85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>
      <c r="B53" s="14">
        <v>1975</v>
      </c>
      <c r="C53" s="14">
        <v>7</v>
      </c>
      <c r="D53" s="14">
        <v>50.547750000000001</v>
      </c>
      <c r="F53" s="14" t="s">
        <v>799</v>
      </c>
      <c r="G53" s="14">
        <v>2019</v>
      </c>
      <c r="I53" s="14">
        <v>2019</v>
      </c>
      <c r="J53" s="14">
        <f>AVERAGE(K53,M53,N53,P53,R53,S53)</f>
        <v>53.248333333333335</v>
      </c>
      <c r="K53" s="14">
        <v>29.54</v>
      </c>
      <c r="L53" s="29">
        <f t="shared" si="19"/>
        <v>1985.088</v>
      </c>
      <c r="M53" s="14">
        <v>45.14</v>
      </c>
      <c r="N53" s="14">
        <v>55.74</v>
      </c>
      <c r="O53" s="14">
        <f t="shared" si="13"/>
        <v>3745.7280000000005</v>
      </c>
      <c r="P53" s="14">
        <v>51.09</v>
      </c>
      <c r="Q53" s="14">
        <f>P53*60*1.12</f>
        <v>3433.2480000000005</v>
      </c>
      <c r="R53" s="14">
        <v>66.77</v>
      </c>
      <c r="S53" s="14">
        <v>71.209999999999994</v>
      </c>
      <c r="T53" s="14">
        <f>S53*60*1.12</f>
        <v>4785.3119999999999</v>
      </c>
      <c r="V53" s="14">
        <f t="shared" si="27"/>
        <v>4785.3119999999999</v>
      </c>
      <c r="W53" s="14">
        <f>V53/L53</f>
        <v>2.4106296547054842</v>
      </c>
      <c r="X53" s="14">
        <f>((MAX(M53:S53)*60*1.12))</f>
        <v>251712.92160000006</v>
      </c>
      <c r="Y53" s="14">
        <v>4785.3119999999999</v>
      </c>
      <c r="Z53" s="29">
        <f>((V53)-(L53))*0.0239/0.5</f>
        <v>133.85070720000002</v>
      </c>
    </row>
    <row r="54" spans="2:43">
      <c r="B54" s="14">
        <v>1975</v>
      </c>
      <c r="C54" s="14">
        <v>8</v>
      </c>
      <c r="D54" s="14">
        <v>51.183</v>
      </c>
    </row>
    <row r="55" spans="2:43">
      <c r="B55" s="14">
        <v>1975</v>
      </c>
      <c r="C55" s="14">
        <v>9</v>
      </c>
      <c r="D55" s="14">
        <v>43.862499999999997</v>
      </c>
      <c r="V55" s="31" t="s">
        <v>82</v>
      </c>
      <c r="Y55" s="31">
        <f>MIN(Y6:Y43)</f>
        <v>1422.2450524799999</v>
      </c>
      <c r="Z55" s="31">
        <f>MIN(Z6:Z48)</f>
        <v>-20.42233348512001</v>
      </c>
    </row>
    <row r="56" spans="2:43">
      <c r="B56" s="14">
        <v>1975</v>
      </c>
      <c r="C56" s="14">
        <v>10</v>
      </c>
      <c r="D56" s="14">
        <v>45.223750000000003</v>
      </c>
      <c r="V56" s="31" t="s">
        <v>84</v>
      </c>
      <c r="Y56" s="31">
        <f>MAX(Y6:Y43)</f>
        <v>5935.7140214400006</v>
      </c>
      <c r="Z56" s="31">
        <f>MAX(Z6:Z48)</f>
        <v>160.27072319999999</v>
      </c>
    </row>
    <row r="57" spans="2:43">
      <c r="B57" s="14">
        <v>1975</v>
      </c>
      <c r="C57" s="14">
        <v>11</v>
      </c>
      <c r="D57" s="14">
        <v>46.826999999999998</v>
      </c>
      <c r="V57" s="14" t="s">
        <v>99</v>
      </c>
      <c r="Y57" s="14">
        <f>AVERAGE(Y6:Y43)</f>
        <v>3011.142275974737</v>
      </c>
      <c r="Z57" s="14">
        <f>AVERAGE(Z6:Z48)</f>
        <v>58.675397735401674</v>
      </c>
    </row>
    <row r="58" spans="2:43">
      <c r="B58" s="14">
        <v>1975</v>
      </c>
      <c r="C58" s="14">
        <v>12</v>
      </c>
      <c r="D58" s="14">
        <v>47.19</v>
      </c>
      <c r="V58" s="14" t="s">
        <v>127</v>
      </c>
      <c r="Y58" s="14">
        <f>STDEV(Y6:Y44)</f>
        <v>1048.1186676235648</v>
      </c>
      <c r="Z58" s="14">
        <f>STDEV(Z6:Z48)</f>
        <v>46.545414072537739</v>
      </c>
    </row>
    <row r="59" spans="2:43">
      <c r="B59" s="14">
        <v>1975</v>
      </c>
      <c r="C59" s="14">
        <v>13</v>
      </c>
      <c r="D59" s="14">
        <v>48.732750000000003</v>
      </c>
      <c r="X59" s="14" t="s">
        <v>128</v>
      </c>
      <c r="Y59" s="14">
        <f>Y57/1.12/60</f>
        <v>44.808664821052631</v>
      </c>
    </row>
    <row r="60" spans="2:43">
      <c r="B60" s="14">
        <v>1975</v>
      </c>
      <c r="C60" s="14">
        <v>14</v>
      </c>
      <c r="D60" s="14">
        <v>47.915999999999997</v>
      </c>
      <c r="X60" s="14" t="s">
        <v>129</v>
      </c>
      <c r="Y60" s="14">
        <f>Y58/1.12/60</f>
        <v>15.597003982493522</v>
      </c>
    </row>
    <row r="61" spans="2:43">
      <c r="B61" s="14">
        <v>1976</v>
      </c>
      <c r="C61" s="14">
        <v>1</v>
      </c>
      <c r="D61" s="14">
        <v>25.440249999999999</v>
      </c>
    </row>
    <row r="62" spans="2:43">
      <c r="B62" s="14">
        <v>1976</v>
      </c>
      <c r="C62" s="14">
        <v>2</v>
      </c>
      <c r="D62" s="14">
        <v>23.262250000000002</v>
      </c>
    </row>
    <row r="63" spans="2:43">
      <c r="B63" s="14">
        <v>1976</v>
      </c>
      <c r="C63" s="14">
        <v>3</v>
      </c>
      <c r="D63" s="14">
        <v>27.497250000000001</v>
      </c>
    </row>
    <row r="64" spans="2:43">
      <c r="B64" s="14">
        <v>1976</v>
      </c>
      <c r="C64" s="14">
        <v>4</v>
      </c>
      <c r="D64" s="14">
        <v>32.064999999999998</v>
      </c>
    </row>
    <row r="65" spans="2:50">
      <c r="B65" s="14">
        <v>1976</v>
      </c>
      <c r="C65" s="14">
        <v>5</v>
      </c>
      <c r="D65" s="14">
        <v>40.111499999999999</v>
      </c>
    </row>
    <row r="66" spans="2:50">
      <c r="B66" s="14">
        <v>1976</v>
      </c>
      <c r="C66" s="14">
        <v>6</v>
      </c>
      <c r="D66" s="14">
        <v>44.588500000000003</v>
      </c>
    </row>
    <row r="67" spans="2:50">
      <c r="B67" s="14">
        <v>1976</v>
      </c>
      <c r="C67" s="14">
        <v>7</v>
      </c>
      <c r="D67" s="14">
        <v>46.736249999999998</v>
      </c>
    </row>
    <row r="68" spans="2:50">
      <c r="B68" s="14">
        <v>1976</v>
      </c>
      <c r="C68" s="14">
        <v>8</v>
      </c>
      <c r="D68" s="14">
        <v>39.960250000000002</v>
      </c>
    </row>
    <row r="69" spans="2:50">
      <c r="B69" s="14">
        <v>1976</v>
      </c>
      <c r="C69" s="14">
        <v>9</v>
      </c>
      <c r="D69" s="14">
        <v>39.506500000000003</v>
      </c>
    </row>
    <row r="70" spans="2:50">
      <c r="B70" s="14">
        <v>1976</v>
      </c>
      <c r="C70" s="14">
        <v>10</v>
      </c>
      <c r="D70" s="14">
        <v>37.90325</v>
      </c>
    </row>
    <row r="71" spans="2:50">
      <c r="B71" s="14">
        <v>1976</v>
      </c>
      <c r="C71" s="14">
        <v>11</v>
      </c>
      <c r="D71" s="14">
        <v>39.294750000000001</v>
      </c>
    </row>
    <row r="72" spans="2:50">
      <c r="B72" s="14">
        <v>1976</v>
      </c>
      <c r="C72" s="14">
        <v>12</v>
      </c>
      <c r="D72" s="14">
        <v>39.234250000000003</v>
      </c>
    </row>
    <row r="73" spans="2:50">
      <c r="B73" s="14">
        <v>1976</v>
      </c>
      <c r="C73" s="14">
        <v>13</v>
      </c>
      <c r="D73" s="14">
        <v>46.070749999999997</v>
      </c>
    </row>
    <row r="74" spans="2:50" ht="14.25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8">AU76*60*1.12</f>
        <v>1878.2400000000002</v>
      </c>
      <c r="AX76" s="14">
        <f t="shared" si="28"/>
        <v>1467.6480000000001</v>
      </c>
    </row>
    <row r="77" spans="2:50" ht="14.25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8"/>
        <v>1111.9416000000001</v>
      </c>
      <c r="AX77" s="14">
        <f t="shared" si="28"/>
        <v>1868.1432</v>
      </c>
    </row>
    <row r="78" spans="2:50" ht="14.25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8"/>
        <v>1805.1263999999999</v>
      </c>
      <c r="AX78" s="14">
        <f t="shared" si="28"/>
        <v>3396.8088000000007</v>
      </c>
    </row>
    <row r="79" spans="2:50" ht="14.25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8"/>
        <v>1563.2232000000004</v>
      </c>
      <c r="AX79" s="14">
        <f t="shared" si="28"/>
        <v>3140.6759999999999</v>
      </c>
    </row>
    <row r="80" spans="2:50" ht="14.25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8"/>
        <v>1140.4008000000001</v>
      </c>
      <c r="AX80" s="14">
        <f t="shared" si="28"/>
        <v>1937.2584000000002</v>
      </c>
    </row>
    <row r="81" spans="2:50" ht="14.25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8"/>
        <v>1392.4680000000003</v>
      </c>
      <c r="AX81" s="14">
        <f t="shared" si="28"/>
        <v>2591.8200000000002</v>
      </c>
    </row>
    <row r="82" spans="2:50" ht="14.25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8"/>
        <v>2531.7600000000002</v>
      </c>
      <c r="AX82" s="14">
        <f t="shared" si="28"/>
        <v>2659.9440000000004</v>
      </c>
    </row>
    <row r="83" spans="2:50" ht="14.25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8"/>
        <v>1400.6160000000004</v>
      </c>
      <c r="AX83" s="14">
        <f t="shared" si="28"/>
        <v>3715.9920000000002</v>
      </c>
    </row>
    <row r="84" spans="2:50" ht="14.25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8"/>
        <v>1313.2560000000001</v>
      </c>
      <c r="AX84" s="14">
        <f t="shared" si="28"/>
        <v>2606.1840000000002</v>
      </c>
    </row>
    <row r="85" spans="2:50" ht="14.25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8"/>
        <v>1847.8320000000001</v>
      </c>
      <c r="AX85" s="14">
        <f t="shared" si="28"/>
        <v>1868.16</v>
      </c>
    </row>
    <row r="86" spans="2:50" ht="14.25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8"/>
        <v>2589.7200000000003</v>
      </c>
      <c r="AX86" s="14">
        <f t="shared" si="28"/>
        <v>2514.4560000000001</v>
      </c>
    </row>
    <row r="87" spans="2:50" ht="14.25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8"/>
        <v>2242.1280000000002</v>
      </c>
      <c r="AX87" s="14">
        <f t="shared" si="28"/>
        <v>2711.5200000000004</v>
      </c>
    </row>
    <row r="88" spans="2:50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8"/>
        <v>1372.056</v>
      </c>
      <c r="AX88" s="14">
        <f t="shared" si="28"/>
        <v>2030.7839999999999</v>
      </c>
    </row>
    <row r="89" spans="2:50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8"/>
        <v>2713.7040000000002</v>
      </c>
      <c r="AX89" s="14">
        <f t="shared" si="28"/>
        <v>3091.8720000000003</v>
      </c>
    </row>
    <row r="90" spans="2:50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8"/>
        <v>2049.096</v>
      </c>
      <c r="AX90" s="14">
        <f t="shared" si="28"/>
        <v>2788.9679999999998</v>
      </c>
    </row>
    <row r="91" spans="2:50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8"/>
        <v>1819.2720000000004</v>
      </c>
      <c r="AX91" s="14">
        <f t="shared" si="28"/>
        <v>4244.3519999999999</v>
      </c>
    </row>
    <row r="92" spans="2:50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8"/>
        <v>1215.6480000000001</v>
      </c>
      <c r="AX92" s="14">
        <f t="shared" si="28"/>
        <v>2709.672</v>
      </c>
    </row>
    <row r="93" spans="2:50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8"/>
        <v>1776.6000000000001</v>
      </c>
      <c r="AX93" s="14">
        <f t="shared" si="28"/>
        <v>2947.5600000000004</v>
      </c>
    </row>
    <row r="94" spans="2:50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8"/>
        <v>1522.4160000000004</v>
      </c>
      <c r="AX94" s="14">
        <f t="shared" si="28"/>
        <v>1981.7280000000001</v>
      </c>
    </row>
    <row r="95" spans="2:50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8"/>
        <v>1202.1979199999998</v>
      </c>
      <c r="AX95" s="14">
        <f t="shared" si="28"/>
        <v>2603.8135200000006</v>
      </c>
    </row>
    <row r="96" spans="2:50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8"/>
        <v>1152.5976000000001</v>
      </c>
      <c r="AX96" s="14">
        <f t="shared" si="28"/>
        <v>2440.5796800000003</v>
      </c>
    </row>
    <row r="97" spans="2:50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8"/>
        <v>745.42776000000015</v>
      </c>
      <c r="AX97" s="14">
        <f t="shared" si="28"/>
        <v>3045.1344000000008</v>
      </c>
    </row>
    <row r="98" spans="2:50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8"/>
        <v>1974.7605561600001</v>
      </c>
      <c r="AX98" s="14">
        <f t="shared" si="28"/>
        <v>3088.2654969600003</v>
      </c>
    </row>
    <row r="99" spans="2:50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8"/>
        <v>1210.5175286399999</v>
      </c>
      <c r="AX99" s="14">
        <f t="shared" si="28"/>
        <v>2604.8674176000004</v>
      </c>
    </row>
    <row r="100" spans="2:50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8"/>
        <v>1263.8791468800002</v>
      </c>
      <c r="AX100" s="14">
        <f t="shared" si="28"/>
        <v>3572.8653945600008</v>
      </c>
    </row>
    <row r="101" spans="2:50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8"/>
        <v>1912.7655993600001</v>
      </c>
      <c r="AX101" s="14">
        <f t="shared" si="28"/>
        <v>3780.1235875200005</v>
      </c>
    </row>
    <row r="102" spans="2:50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8"/>
        <v>1289.1910483199999</v>
      </c>
      <c r="AX102" s="14">
        <f t="shared" si="28"/>
        <v>3630.6120614400006</v>
      </c>
    </row>
    <row r="103" spans="2:50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8"/>
        <v>1626.6862214400001</v>
      </c>
      <c r="AX103" s="14">
        <f t="shared" si="28"/>
        <v>2647.4691398400005</v>
      </c>
    </row>
    <row r="104" spans="2:50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8"/>
        <v>1849.4905228800001</v>
      </c>
      <c r="AX104" s="14">
        <f t="shared" si="28"/>
        <v>1422.2450524799999</v>
      </c>
    </row>
    <row r="105" spans="2:50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8"/>
        <v>2445.9918873600004</v>
      </c>
      <c r="AX105" s="14">
        <f t="shared" si="28"/>
        <v>2951.1288038400003</v>
      </c>
    </row>
    <row r="106" spans="2:50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8"/>
        <v>2663.4018297600005</v>
      </c>
      <c r="AX106" s="14">
        <f t="shared" si="28"/>
        <v>5935.7140214400006</v>
      </c>
    </row>
    <row r="107" spans="2:50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8"/>
        <v>1344.0000000000002</v>
      </c>
      <c r="AX107" s="14">
        <f t="shared" si="28"/>
        <v>4079.0400000000004</v>
      </c>
    </row>
    <row r="108" spans="2:50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8"/>
        <v>1607.2072800000001</v>
      </c>
      <c r="AX108" s="14">
        <f t="shared" si="28"/>
        <v>2874.7855113600003</v>
      </c>
    </row>
    <row r="109" spans="2:50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8"/>
        <v>2311.6800000000003</v>
      </c>
      <c r="AX109" s="14">
        <f t="shared" si="28"/>
        <v>2728.32</v>
      </c>
    </row>
    <row r="110" spans="2:50">
      <c r="B110" s="14">
        <v>1979</v>
      </c>
      <c r="C110" s="14">
        <v>8</v>
      </c>
      <c r="D110" s="14">
        <v>35.67</v>
      </c>
    </row>
    <row r="111" spans="2:50">
      <c r="B111" s="14">
        <v>1979</v>
      </c>
      <c r="C111" s="14">
        <v>9</v>
      </c>
      <c r="D111" s="14">
        <v>46.045000000000002</v>
      </c>
    </row>
    <row r="112" spans="2:50">
      <c r="B112" s="14">
        <v>1979</v>
      </c>
      <c r="C112" s="14">
        <v>10</v>
      </c>
      <c r="D112" s="14">
        <v>32.762500000000003</v>
      </c>
    </row>
    <row r="113" spans="2:4">
      <c r="B113" s="14">
        <v>1979</v>
      </c>
      <c r="C113" s="14">
        <v>11</v>
      </c>
      <c r="D113" s="14">
        <v>38.585000000000001</v>
      </c>
    </row>
    <row r="114" spans="2:4">
      <c r="B114" s="14">
        <v>1979</v>
      </c>
      <c r="C114" s="14">
        <v>12</v>
      </c>
      <c r="D114" s="14">
        <v>31.987500000000001</v>
      </c>
    </row>
    <row r="115" spans="2:4">
      <c r="B115" s="14">
        <v>1979</v>
      </c>
      <c r="C115" s="14">
        <v>13</v>
      </c>
      <c r="D115" s="14">
        <v>39.765000000000001</v>
      </c>
    </row>
    <row r="116" spans="2:4">
      <c r="B116" s="14">
        <v>1979</v>
      </c>
      <c r="C116" s="14">
        <v>14</v>
      </c>
      <c r="D116" s="14">
        <v>45.865000000000002</v>
      </c>
    </row>
    <row r="117" spans="2:4">
      <c r="B117" s="14">
        <v>1980</v>
      </c>
      <c r="C117" s="14">
        <v>1</v>
      </c>
      <c r="D117" s="14">
        <v>18.997499999999999</v>
      </c>
    </row>
    <row r="118" spans="2:4">
      <c r="B118" s="14">
        <v>1980</v>
      </c>
      <c r="C118" s="14">
        <v>2</v>
      </c>
      <c r="D118" s="14">
        <v>20.842500000000001</v>
      </c>
    </row>
    <row r="119" spans="2:4">
      <c r="B119" s="14">
        <v>1980</v>
      </c>
      <c r="C119" s="14">
        <v>3</v>
      </c>
      <c r="D119" s="14">
        <v>28.405000000000001</v>
      </c>
    </row>
    <row r="120" spans="2:4">
      <c r="B120" s="14">
        <v>1980</v>
      </c>
      <c r="C120" s="14">
        <v>4</v>
      </c>
      <c r="D120" s="14">
        <v>37.417499999999997</v>
      </c>
    </row>
    <row r="121" spans="2:4">
      <c r="B121" s="14">
        <v>1980</v>
      </c>
      <c r="C121" s="14">
        <v>5</v>
      </c>
      <c r="D121" s="14">
        <v>52.302500000000002</v>
      </c>
    </row>
    <row r="122" spans="2:4">
      <c r="B122" s="14">
        <v>1980</v>
      </c>
      <c r="C122" s="14">
        <v>6</v>
      </c>
      <c r="D122" s="14">
        <v>60.712499999999999</v>
      </c>
    </row>
    <row r="123" spans="2:4">
      <c r="B123" s="14">
        <v>1980</v>
      </c>
      <c r="C123" s="14">
        <v>7</v>
      </c>
      <c r="D123" s="14">
        <v>55.297499999999999</v>
      </c>
    </row>
    <row r="124" spans="2:4">
      <c r="B124" s="14">
        <v>1980</v>
      </c>
      <c r="C124" s="14">
        <v>8</v>
      </c>
      <c r="D124" s="14">
        <v>42.505000000000003</v>
      </c>
    </row>
    <row r="125" spans="2:4">
      <c r="B125" s="14">
        <v>1980</v>
      </c>
      <c r="C125" s="14">
        <v>9</v>
      </c>
      <c r="D125" s="14">
        <v>47.914999999999999</v>
      </c>
    </row>
    <row r="126" spans="2:4">
      <c r="B126" s="14">
        <v>1980</v>
      </c>
      <c r="C126" s="14">
        <v>10</v>
      </c>
      <c r="D126" s="14">
        <v>51.092500000000001</v>
      </c>
    </row>
    <row r="127" spans="2:4">
      <c r="B127" s="14">
        <v>1980</v>
      </c>
      <c r="C127" s="14">
        <v>11</v>
      </c>
      <c r="D127" s="14">
        <v>52.994999999999997</v>
      </c>
    </row>
    <row r="128" spans="2:4">
      <c r="B128" s="14">
        <v>1980</v>
      </c>
      <c r="C128" s="14">
        <v>12</v>
      </c>
      <c r="D128" s="14">
        <v>51.667499999999997</v>
      </c>
    </row>
    <row r="129" spans="2:4">
      <c r="B129" s="14">
        <v>1980</v>
      </c>
      <c r="C129" s="14">
        <v>13</v>
      </c>
      <c r="D129" s="14">
        <v>56.292499999999997</v>
      </c>
    </row>
    <row r="130" spans="2:4">
      <c r="B130" s="14">
        <v>1980</v>
      </c>
      <c r="C130" s="14">
        <v>14</v>
      </c>
      <c r="D130" s="14">
        <v>52.06</v>
      </c>
    </row>
    <row r="131" spans="2:4">
      <c r="B131" s="14">
        <v>1981</v>
      </c>
      <c r="C131" s="14">
        <v>1</v>
      </c>
      <c r="D131" s="14">
        <v>21.66</v>
      </c>
    </row>
    <row r="132" spans="2:4">
      <c r="B132" s="14">
        <v>1981</v>
      </c>
      <c r="C132" s="14">
        <v>2</v>
      </c>
      <c r="D132" s="14">
        <v>19.5425</v>
      </c>
    </row>
    <row r="133" spans="2:4">
      <c r="B133" s="14">
        <v>1981</v>
      </c>
      <c r="C133" s="14">
        <v>3</v>
      </c>
      <c r="D133" s="14">
        <v>31.704999999999998</v>
      </c>
    </row>
    <row r="134" spans="2:4">
      <c r="B134" s="14">
        <v>1981</v>
      </c>
      <c r="C134" s="14">
        <v>4</v>
      </c>
      <c r="D134" s="14">
        <v>32.277500000000003</v>
      </c>
    </row>
    <row r="135" spans="2:4">
      <c r="B135" s="14">
        <v>1981</v>
      </c>
      <c r="C135" s="14">
        <v>5</v>
      </c>
      <c r="D135" s="14">
        <v>34.905000000000001</v>
      </c>
    </row>
    <row r="136" spans="2:4">
      <c r="B136" s="14">
        <v>1981</v>
      </c>
      <c r="C136" s="14">
        <v>6</v>
      </c>
      <c r="D136" s="14">
        <v>37.54</v>
      </c>
    </row>
    <row r="137" spans="2:4">
      <c r="B137" s="14">
        <v>1981</v>
      </c>
      <c r="C137" s="14">
        <v>7</v>
      </c>
      <c r="D137" s="14">
        <v>38.782499999999999</v>
      </c>
    </row>
    <row r="138" spans="2:4">
      <c r="B138" s="14">
        <v>1981</v>
      </c>
      <c r="C138" s="14">
        <v>8</v>
      </c>
      <c r="D138" s="14">
        <v>34.817500000000003</v>
      </c>
    </row>
    <row r="139" spans="2:4">
      <c r="B139" s="14">
        <v>1981</v>
      </c>
      <c r="C139" s="14">
        <v>9</v>
      </c>
      <c r="D139" s="14">
        <v>36.784999999999997</v>
      </c>
    </row>
    <row r="140" spans="2:4">
      <c r="B140" s="14">
        <v>1981</v>
      </c>
      <c r="C140" s="14">
        <v>10</v>
      </c>
      <c r="D140" s="14">
        <v>33.637500000000003</v>
      </c>
    </row>
    <row r="141" spans="2:4">
      <c r="B141" s="14">
        <v>1981</v>
      </c>
      <c r="C141" s="14">
        <v>11</v>
      </c>
      <c r="D141" s="14">
        <v>40.777500000000003</v>
      </c>
    </row>
    <row r="142" spans="2:4">
      <c r="B142" s="14">
        <v>1981</v>
      </c>
      <c r="C142" s="14">
        <v>12</v>
      </c>
      <c r="D142" s="14">
        <v>36.422499999999999</v>
      </c>
    </row>
    <row r="143" spans="2:4">
      <c r="B143" s="14">
        <v>1981</v>
      </c>
      <c r="C143" s="14">
        <v>13</v>
      </c>
      <c r="D143" s="14">
        <v>36.872500000000002</v>
      </c>
    </row>
    <row r="144" spans="2:4">
      <c r="B144" s="14">
        <v>1981</v>
      </c>
      <c r="C144" s="14">
        <v>14</v>
      </c>
      <c r="D144" s="14">
        <v>44.3125</v>
      </c>
    </row>
    <row r="145" spans="2:4">
      <c r="B145" s="14">
        <v>1982</v>
      </c>
      <c r="C145" s="14">
        <v>1</v>
      </c>
      <c r="D145" s="14">
        <v>19.7225</v>
      </c>
    </row>
    <row r="146" spans="2:4">
      <c r="B146" s="14">
        <v>1982</v>
      </c>
      <c r="C146" s="14">
        <v>2</v>
      </c>
      <c r="D146" s="14">
        <v>27.497499999999999</v>
      </c>
    </row>
    <row r="147" spans="2:4">
      <c r="B147" s="14">
        <v>1982</v>
      </c>
      <c r="C147" s="14">
        <v>3</v>
      </c>
      <c r="D147" s="14">
        <v>36.057499999999997</v>
      </c>
    </row>
    <row r="148" spans="2:4">
      <c r="B148" s="14">
        <v>1982</v>
      </c>
      <c r="C148" s="14">
        <v>4</v>
      </c>
      <c r="D148" s="14">
        <v>32.82</v>
      </c>
    </row>
    <row r="149" spans="2:4">
      <c r="B149" s="14">
        <v>1982</v>
      </c>
      <c r="C149" s="14">
        <v>5</v>
      </c>
      <c r="D149" s="14">
        <v>32.729999999999997</v>
      </c>
    </row>
    <row r="150" spans="2:4">
      <c r="B150" s="14">
        <v>1982</v>
      </c>
      <c r="C150" s="14">
        <v>6</v>
      </c>
      <c r="D150" s="14">
        <v>29.737500000000001</v>
      </c>
    </row>
    <row r="151" spans="2:4">
      <c r="B151" s="14">
        <v>1982</v>
      </c>
      <c r="C151" s="14">
        <v>7</v>
      </c>
      <c r="D151" s="14">
        <v>27.8</v>
      </c>
    </row>
    <row r="152" spans="2:4">
      <c r="B152" s="14">
        <v>1982</v>
      </c>
      <c r="C152" s="14">
        <v>8</v>
      </c>
      <c r="D152" s="14">
        <v>16.88</v>
      </c>
    </row>
    <row r="153" spans="2:4">
      <c r="B153" s="14">
        <v>1982</v>
      </c>
      <c r="C153" s="14">
        <v>9</v>
      </c>
      <c r="D153" s="14">
        <v>26.164999999999999</v>
      </c>
    </row>
    <row r="154" spans="2:4">
      <c r="B154" s="14">
        <v>1982</v>
      </c>
      <c r="C154" s="14">
        <v>10</v>
      </c>
      <c r="D154" s="14">
        <v>33.82</v>
      </c>
    </row>
    <row r="155" spans="2:4">
      <c r="B155" s="14">
        <v>1982</v>
      </c>
      <c r="C155" s="14">
        <v>11</v>
      </c>
      <c r="D155" s="14">
        <v>34.392499999999998</v>
      </c>
    </row>
    <row r="156" spans="2:4">
      <c r="B156" s="14">
        <v>1982</v>
      </c>
      <c r="C156" s="14">
        <v>12</v>
      </c>
      <c r="D156" s="14">
        <v>28.282499999999999</v>
      </c>
    </row>
    <row r="157" spans="2:4">
      <c r="B157" s="14">
        <v>1982</v>
      </c>
      <c r="C157" s="14">
        <v>13</v>
      </c>
      <c r="D157" s="14">
        <v>33.122500000000002</v>
      </c>
    </row>
    <row r="158" spans="2:4">
      <c r="B158" s="14">
        <v>1982</v>
      </c>
      <c r="C158" s="14">
        <v>14</v>
      </c>
      <c r="D158" s="14">
        <v>30.4925</v>
      </c>
    </row>
    <row r="159" spans="2:4">
      <c r="B159" s="14">
        <v>1983</v>
      </c>
      <c r="C159" s="14">
        <v>1</v>
      </c>
      <c r="D159" s="14">
        <v>38.325000000000003</v>
      </c>
    </row>
    <row r="160" spans="2:4">
      <c r="B160" s="14">
        <v>1983</v>
      </c>
      <c r="C160" s="14">
        <v>2</v>
      </c>
      <c r="D160" s="14">
        <v>38.537500000000001</v>
      </c>
    </row>
    <row r="161" spans="2:4">
      <c r="B161" s="14">
        <v>1983</v>
      </c>
      <c r="C161" s="14">
        <v>3</v>
      </c>
      <c r="D161" s="14">
        <v>48.097499999999997</v>
      </c>
    </row>
    <row r="162" spans="2:4">
      <c r="B162" s="14">
        <v>1983</v>
      </c>
      <c r="C162" s="14">
        <v>4</v>
      </c>
      <c r="D162" s="14">
        <v>51.545000000000002</v>
      </c>
    </row>
    <row r="163" spans="2:4">
      <c r="B163" s="14">
        <v>1983</v>
      </c>
      <c r="C163" s="14">
        <v>5</v>
      </c>
      <c r="D163" s="14">
        <v>51.0625</v>
      </c>
    </row>
    <row r="164" spans="2:4">
      <c r="B164" s="14">
        <v>1983</v>
      </c>
      <c r="C164" s="14">
        <v>6</v>
      </c>
      <c r="D164" s="14">
        <v>47.61</v>
      </c>
    </row>
    <row r="165" spans="2:4">
      <c r="B165" s="14">
        <v>1983</v>
      </c>
      <c r="C165" s="14">
        <v>7</v>
      </c>
      <c r="D165" s="14">
        <v>37.417499999999997</v>
      </c>
    </row>
    <row r="166" spans="2:4">
      <c r="B166" s="14">
        <v>1983</v>
      </c>
      <c r="C166" s="14">
        <v>8</v>
      </c>
      <c r="D166" s="14">
        <v>44.377499999999998</v>
      </c>
    </row>
    <row r="167" spans="2:4">
      <c r="B167" s="14">
        <v>1983</v>
      </c>
      <c r="C167" s="14">
        <v>9</v>
      </c>
      <c r="D167" s="14">
        <v>46.3125</v>
      </c>
    </row>
    <row r="168" spans="2:4">
      <c r="B168" s="14">
        <v>1983</v>
      </c>
      <c r="C168" s="14">
        <v>10</v>
      </c>
      <c r="D168" s="14">
        <v>50.73</v>
      </c>
    </row>
    <row r="169" spans="2:4">
      <c r="B169" s="14">
        <v>1983</v>
      </c>
      <c r="C169" s="14">
        <v>11</v>
      </c>
      <c r="D169" s="14">
        <v>48.612499999999997</v>
      </c>
    </row>
    <row r="170" spans="2:4">
      <c r="B170" s="14">
        <v>1983</v>
      </c>
      <c r="C170" s="14">
        <v>12</v>
      </c>
      <c r="D170" s="14">
        <v>49.792499999999997</v>
      </c>
    </row>
    <row r="171" spans="2:4">
      <c r="B171" s="14">
        <v>1983</v>
      </c>
      <c r="C171" s="14">
        <v>13</v>
      </c>
      <c r="D171" s="14">
        <v>33.215000000000003</v>
      </c>
    </row>
    <row r="172" spans="2:4">
      <c r="B172" s="14">
        <v>1983</v>
      </c>
      <c r="C172" s="14">
        <v>14</v>
      </c>
      <c r="D172" s="14">
        <v>46.917499999999997</v>
      </c>
    </row>
    <row r="173" spans="2:4">
      <c r="B173" s="14">
        <v>1984</v>
      </c>
      <c r="C173" s="14">
        <v>1</v>
      </c>
      <c r="D173" s="14">
        <v>32.945</v>
      </c>
    </row>
    <row r="174" spans="2:4">
      <c r="B174" s="14">
        <v>1984</v>
      </c>
      <c r="C174" s="14">
        <v>2</v>
      </c>
      <c r="D174" s="14">
        <v>33.365000000000002</v>
      </c>
    </row>
    <row r="175" spans="2:4">
      <c r="B175" s="14">
        <v>1984</v>
      </c>
      <c r="C175" s="14">
        <v>3</v>
      </c>
      <c r="D175" s="14">
        <v>43.712499999999999</v>
      </c>
    </row>
    <row r="176" spans="2:4">
      <c r="B176" s="14">
        <v>1984</v>
      </c>
      <c r="C176" s="14">
        <v>4</v>
      </c>
      <c r="D176" s="14">
        <v>42.56</v>
      </c>
    </row>
    <row r="177" spans="2:4">
      <c r="B177" s="14">
        <v>1984</v>
      </c>
      <c r="C177" s="14">
        <v>5</v>
      </c>
      <c r="D177" s="14">
        <v>44.6175</v>
      </c>
    </row>
    <row r="178" spans="2:4">
      <c r="B178" s="14">
        <v>1984</v>
      </c>
      <c r="C178" s="14">
        <v>6</v>
      </c>
      <c r="D178" s="14">
        <v>42.227499999999999</v>
      </c>
    </row>
    <row r="179" spans="2:4">
      <c r="B179" s="14">
        <v>1984</v>
      </c>
      <c r="C179" s="14">
        <v>7</v>
      </c>
      <c r="D179" s="14">
        <v>40.35</v>
      </c>
    </row>
    <row r="180" spans="2:4">
      <c r="B180" s="14">
        <v>1984</v>
      </c>
      <c r="C180" s="14">
        <v>8</v>
      </c>
      <c r="D180" s="14">
        <v>36.722499999999997</v>
      </c>
    </row>
    <row r="181" spans="2:4">
      <c r="B181" s="14">
        <v>1984</v>
      </c>
      <c r="C181" s="14">
        <v>9</v>
      </c>
      <c r="D181" s="14">
        <v>41.26</v>
      </c>
    </row>
    <row r="182" spans="2:4">
      <c r="B182" s="14">
        <v>1984</v>
      </c>
      <c r="C182" s="14">
        <v>10</v>
      </c>
      <c r="D182" s="14">
        <v>42.652500000000003</v>
      </c>
    </row>
    <row r="183" spans="2:4">
      <c r="B183" s="14">
        <v>1984</v>
      </c>
      <c r="C183" s="14">
        <v>11</v>
      </c>
      <c r="D183" s="14">
        <v>50.667499999999997</v>
      </c>
    </row>
    <row r="184" spans="2:4">
      <c r="B184" s="14">
        <v>1984</v>
      </c>
      <c r="C184" s="14">
        <v>12</v>
      </c>
      <c r="D184" s="14">
        <v>43.41</v>
      </c>
    </row>
    <row r="185" spans="2:4">
      <c r="B185" s="14">
        <v>1984</v>
      </c>
      <c r="C185" s="14">
        <v>13</v>
      </c>
      <c r="D185" s="14">
        <v>38.172499999999999</v>
      </c>
    </row>
    <row r="186" spans="2:4">
      <c r="B186" s="14">
        <v>1984</v>
      </c>
      <c r="C186" s="14">
        <v>14</v>
      </c>
      <c r="D186" s="14">
        <v>41.984999999999999</v>
      </c>
    </row>
    <row r="187" spans="2:4">
      <c r="B187" s="14">
        <v>1985</v>
      </c>
      <c r="C187" s="14">
        <v>1</v>
      </c>
      <c r="D187" s="14">
        <v>22.807500000000001</v>
      </c>
    </row>
    <row r="188" spans="2:4">
      <c r="B188" s="14">
        <v>1985</v>
      </c>
      <c r="C188" s="14">
        <v>2</v>
      </c>
      <c r="D188" s="14">
        <v>20.4175</v>
      </c>
    </row>
    <row r="189" spans="2:4">
      <c r="B189" s="14">
        <v>1985</v>
      </c>
      <c r="C189" s="14">
        <v>3</v>
      </c>
      <c r="D189" s="14">
        <v>30.4925</v>
      </c>
    </row>
    <row r="190" spans="2:4">
      <c r="B190" s="14">
        <v>1985</v>
      </c>
      <c r="C190" s="14">
        <v>4</v>
      </c>
      <c r="D190" s="14">
        <v>34.305</v>
      </c>
    </row>
    <row r="191" spans="2:4">
      <c r="B191" s="14">
        <v>1985</v>
      </c>
      <c r="C191" s="14">
        <v>5</v>
      </c>
      <c r="D191" s="14">
        <v>34.664999999999999</v>
      </c>
    </row>
    <row r="192" spans="2:4">
      <c r="B192" s="14">
        <v>1985</v>
      </c>
      <c r="C192" s="14">
        <v>6</v>
      </c>
      <c r="D192" s="14">
        <v>33.395000000000003</v>
      </c>
    </row>
    <row r="193" spans="2:4">
      <c r="B193" s="14">
        <v>1985</v>
      </c>
      <c r="C193" s="14">
        <v>7</v>
      </c>
      <c r="D193" s="14">
        <v>30.22</v>
      </c>
    </row>
    <row r="194" spans="2:4">
      <c r="B194" s="14">
        <v>1985</v>
      </c>
      <c r="C194" s="14">
        <v>8</v>
      </c>
      <c r="D194" s="14">
        <v>30.672499999999999</v>
      </c>
    </row>
    <row r="195" spans="2:4">
      <c r="B195" s="14">
        <v>1985</v>
      </c>
      <c r="C195" s="14">
        <v>9</v>
      </c>
      <c r="D195" s="14">
        <v>35.027500000000003</v>
      </c>
    </row>
    <row r="196" spans="2:4">
      <c r="B196" s="14">
        <v>1985</v>
      </c>
      <c r="C196" s="14">
        <v>10</v>
      </c>
      <c r="D196" s="14">
        <v>35.270000000000003</v>
      </c>
    </row>
    <row r="197" spans="2:4">
      <c r="B197" s="14">
        <v>1985</v>
      </c>
      <c r="C197" s="14">
        <v>11</v>
      </c>
      <c r="D197" s="14">
        <v>34.817500000000003</v>
      </c>
    </row>
    <row r="198" spans="2:4">
      <c r="B198" s="14">
        <v>1985</v>
      </c>
      <c r="C198" s="14">
        <v>12</v>
      </c>
      <c r="D198" s="14">
        <v>35.695</v>
      </c>
    </row>
    <row r="199" spans="2:4">
      <c r="B199" s="14">
        <v>1985</v>
      </c>
      <c r="C199" s="14">
        <v>13</v>
      </c>
      <c r="D199" s="14">
        <v>27.86</v>
      </c>
    </row>
    <row r="200" spans="2:4">
      <c r="B200" s="14">
        <v>1985</v>
      </c>
      <c r="C200" s="14">
        <v>14</v>
      </c>
      <c r="D200" s="14">
        <v>35.057499999999997</v>
      </c>
    </row>
    <row r="201" spans="2:4">
      <c r="B201" s="14">
        <v>1986</v>
      </c>
      <c r="C201" s="14">
        <v>1</v>
      </c>
      <c r="D201" s="14">
        <v>37.75</v>
      </c>
    </row>
    <row r="202" spans="2:4">
      <c r="B202" s="14">
        <v>1986</v>
      </c>
      <c r="C202" s="14">
        <v>2</v>
      </c>
      <c r="D202" s="14">
        <v>40.3825</v>
      </c>
    </row>
    <row r="203" spans="2:4">
      <c r="B203" s="14">
        <v>1986</v>
      </c>
      <c r="C203" s="14">
        <v>3</v>
      </c>
      <c r="D203" s="14">
        <v>42.44</v>
      </c>
    </row>
    <row r="204" spans="2:4">
      <c r="B204" s="14">
        <v>1986</v>
      </c>
      <c r="C204" s="14">
        <v>4</v>
      </c>
      <c r="D204" s="14">
        <v>43.077500000000001</v>
      </c>
    </row>
    <row r="205" spans="2:4">
      <c r="B205" s="14">
        <v>1986</v>
      </c>
      <c r="C205" s="14">
        <v>5</v>
      </c>
      <c r="D205" s="14">
        <v>44.467500000000001</v>
      </c>
    </row>
    <row r="206" spans="2:4">
      <c r="B206" s="14">
        <v>1986</v>
      </c>
      <c r="C206" s="14">
        <v>6</v>
      </c>
      <c r="D206" s="14">
        <v>45.375</v>
      </c>
    </row>
    <row r="207" spans="2:4">
      <c r="B207" s="14">
        <v>1986</v>
      </c>
      <c r="C207" s="14">
        <v>7</v>
      </c>
      <c r="D207" s="14">
        <v>46.01</v>
      </c>
    </row>
    <row r="208" spans="2:4">
      <c r="B208" s="14">
        <v>1986</v>
      </c>
      <c r="C208" s="14">
        <v>8</v>
      </c>
      <c r="D208" s="14">
        <v>40.8675</v>
      </c>
    </row>
    <row r="209" spans="2:4">
      <c r="B209" s="14">
        <v>1986</v>
      </c>
      <c r="C209" s="14">
        <v>9</v>
      </c>
      <c r="D209" s="14">
        <v>43.65</v>
      </c>
    </row>
    <row r="210" spans="2:4">
      <c r="B210" s="14">
        <v>1986</v>
      </c>
      <c r="C210" s="14">
        <v>10</v>
      </c>
      <c r="D210" s="14">
        <v>44.192500000000003</v>
      </c>
    </row>
    <row r="211" spans="2:4">
      <c r="B211" s="14">
        <v>1986</v>
      </c>
      <c r="C211" s="14">
        <v>11</v>
      </c>
      <c r="D211" s="14">
        <v>46.402500000000003</v>
      </c>
    </row>
    <row r="212" spans="2:4">
      <c r="B212" s="14">
        <v>1986</v>
      </c>
      <c r="C212" s="14">
        <v>12</v>
      </c>
      <c r="D212" s="14">
        <v>43.317500000000003</v>
      </c>
    </row>
    <row r="213" spans="2:4">
      <c r="B213" s="14">
        <v>1986</v>
      </c>
      <c r="C213" s="14">
        <v>13</v>
      </c>
      <c r="D213" s="14">
        <v>43.32</v>
      </c>
    </row>
    <row r="214" spans="2:4">
      <c r="B214" s="14">
        <v>1986</v>
      </c>
      <c r="C214" s="14">
        <v>14</v>
      </c>
      <c r="D214" s="14">
        <v>45.372500000000002</v>
      </c>
    </row>
    <row r="215" spans="2:4">
      <c r="B215" s="14">
        <v>1987</v>
      </c>
      <c r="C215" s="14">
        <v>1</v>
      </c>
      <c r="D215" s="14">
        <v>30.885000000000002</v>
      </c>
    </row>
    <row r="216" spans="2:4">
      <c r="B216" s="14">
        <v>1987</v>
      </c>
      <c r="C216" s="14">
        <v>2</v>
      </c>
      <c r="D216" s="14">
        <v>30.4925</v>
      </c>
    </row>
    <row r="217" spans="2:4">
      <c r="B217" s="14">
        <v>1987</v>
      </c>
      <c r="C217" s="14">
        <v>3</v>
      </c>
      <c r="D217" s="14">
        <v>37.055</v>
      </c>
    </row>
    <row r="218" spans="2:4">
      <c r="B218" s="14">
        <v>1987</v>
      </c>
      <c r="C218" s="14">
        <v>4</v>
      </c>
      <c r="D218" s="14">
        <v>41.112499999999997</v>
      </c>
    </row>
    <row r="219" spans="2:4">
      <c r="B219" s="14">
        <v>1987</v>
      </c>
      <c r="C219" s="14">
        <v>5</v>
      </c>
      <c r="D219" s="14">
        <v>42.652500000000003</v>
      </c>
    </row>
    <row r="220" spans="2:4">
      <c r="B220" s="14">
        <v>1987</v>
      </c>
      <c r="C220" s="14">
        <v>6</v>
      </c>
      <c r="D220" s="14">
        <v>42.982500000000002</v>
      </c>
    </row>
    <row r="221" spans="2:4">
      <c r="B221" s="14">
        <v>1987</v>
      </c>
      <c r="C221" s="14">
        <v>7</v>
      </c>
      <c r="D221" s="14">
        <v>41.502499999999998</v>
      </c>
    </row>
    <row r="222" spans="2:4">
      <c r="B222" s="14">
        <v>1987</v>
      </c>
      <c r="C222" s="14">
        <v>8</v>
      </c>
      <c r="D222" s="14">
        <v>37.237499999999997</v>
      </c>
    </row>
    <row r="223" spans="2:4">
      <c r="B223" s="14">
        <v>1987</v>
      </c>
      <c r="C223" s="14">
        <v>9</v>
      </c>
      <c r="D223" s="14">
        <v>39.567500000000003</v>
      </c>
    </row>
    <row r="224" spans="2:4">
      <c r="B224" s="14">
        <v>1987</v>
      </c>
      <c r="C224" s="14">
        <v>10</v>
      </c>
      <c r="D224" s="14">
        <v>40.93</v>
      </c>
    </row>
    <row r="225" spans="2:4">
      <c r="B225" s="14">
        <v>1987</v>
      </c>
      <c r="C225" s="14">
        <v>11</v>
      </c>
      <c r="D225" s="14">
        <v>36.842500000000001</v>
      </c>
    </row>
    <row r="226" spans="2:4">
      <c r="B226" s="14">
        <v>1987</v>
      </c>
      <c r="C226" s="14">
        <v>12</v>
      </c>
      <c r="D226" s="14">
        <v>43.407499999999999</v>
      </c>
    </row>
    <row r="227" spans="2:4">
      <c r="B227" s="14">
        <v>1987</v>
      </c>
      <c r="C227" s="14">
        <v>13</v>
      </c>
      <c r="D227" s="14">
        <v>31.217500000000001</v>
      </c>
    </row>
    <row r="228" spans="2:4">
      <c r="B228" s="14">
        <v>1987</v>
      </c>
      <c r="C228" s="14">
        <v>14</v>
      </c>
      <c r="D228" s="14">
        <v>43.65</v>
      </c>
    </row>
    <row r="229" spans="2:4">
      <c r="B229" s="14">
        <v>1988</v>
      </c>
      <c r="C229" s="14">
        <v>1</v>
      </c>
      <c r="D229" s="14">
        <v>27.98</v>
      </c>
    </row>
    <row r="230" spans="2:4">
      <c r="B230" s="14">
        <v>1988</v>
      </c>
      <c r="C230" s="14">
        <v>2</v>
      </c>
      <c r="D230" s="14">
        <v>27.072500000000002</v>
      </c>
    </row>
    <row r="231" spans="2:4">
      <c r="B231" s="14">
        <v>1988</v>
      </c>
      <c r="C231" s="14">
        <v>3</v>
      </c>
      <c r="D231" s="14">
        <v>40.957500000000003</v>
      </c>
    </row>
    <row r="232" spans="2:4">
      <c r="B232" s="14">
        <v>1988</v>
      </c>
      <c r="C232" s="14">
        <v>4</v>
      </c>
      <c r="D232" s="14">
        <v>47.975000000000001</v>
      </c>
    </row>
    <row r="233" spans="2:4">
      <c r="B233" s="14">
        <v>1988</v>
      </c>
      <c r="C233" s="14">
        <v>5</v>
      </c>
      <c r="D233" s="14">
        <v>57.292499999999997</v>
      </c>
    </row>
    <row r="234" spans="2:4">
      <c r="B234" s="14">
        <v>1988</v>
      </c>
      <c r="C234" s="14">
        <v>6</v>
      </c>
      <c r="D234" s="14">
        <v>65.067499999999995</v>
      </c>
    </row>
    <row r="235" spans="2:4">
      <c r="B235" s="14">
        <v>1988</v>
      </c>
      <c r="C235" s="14">
        <v>7</v>
      </c>
      <c r="D235" s="14">
        <v>63.16</v>
      </c>
    </row>
    <row r="236" spans="2:4">
      <c r="B236" s="14">
        <v>1988</v>
      </c>
      <c r="C236" s="14">
        <v>8</v>
      </c>
      <c r="D236" s="14">
        <v>62.92</v>
      </c>
    </row>
    <row r="237" spans="2:4">
      <c r="B237" s="14">
        <v>1988</v>
      </c>
      <c r="C237" s="14">
        <v>9</v>
      </c>
      <c r="D237" s="14">
        <v>60.41</v>
      </c>
    </row>
    <row r="238" spans="2:4">
      <c r="B238" s="14">
        <v>1988</v>
      </c>
      <c r="C238" s="14">
        <v>10</v>
      </c>
      <c r="D238" s="14">
        <v>59.35</v>
      </c>
    </row>
    <row r="239" spans="2:4">
      <c r="B239" s="14">
        <v>1988</v>
      </c>
      <c r="C239" s="14">
        <v>11</v>
      </c>
      <c r="D239" s="14">
        <v>61.012500000000003</v>
      </c>
    </row>
    <row r="240" spans="2:4">
      <c r="B240" s="14">
        <v>1988</v>
      </c>
      <c r="C240" s="14">
        <v>12</v>
      </c>
      <c r="D240" s="14">
        <v>62.947499999999998</v>
      </c>
    </row>
    <row r="241" spans="2:4">
      <c r="B241" s="14">
        <v>1988</v>
      </c>
      <c r="C241" s="14">
        <v>13</v>
      </c>
      <c r="D241" s="14">
        <v>68.002499999999998</v>
      </c>
    </row>
    <row r="242" spans="2:4">
      <c r="B242" s="14">
        <v>1988</v>
      </c>
      <c r="C242" s="14">
        <v>14</v>
      </c>
      <c r="D242" s="14">
        <v>64.007499999999993</v>
      </c>
    </row>
    <row r="243" spans="2:4">
      <c r="B243" s="14">
        <v>1989</v>
      </c>
      <c r="C243" s="14">
        <v>1</v>
      </c>
      <c r="D243" s="14">
        <v>17.335000000000001</v>
      </c>
    </row>
    <row r="244" spans="2:4">
      <c r="B244" s="14">
        <v>1989</v>
      </c>
      <c r="C244" s="14">
        <v>2</v>
      </c>
      <c r="D244" s="14">
        <v>18.09</v>
      </c>
    </row>
    <row r="245" spans="2:4">
      <c r="B245" s="14">
        <v>1989</v>
      </c>
      <c r="C245" s="14">
        <v>3</v>
      </c>
      <c r="D245" s="14">
        <v>34.727499999999999</v>
      </c>
    </row>
    <row r="246" spans="2:4">
      <c r="B246" s="14">
        <v>1989</v>
      </c>
      <c r="C246" s="14">
        <v>4</v>
      </c>
      <c r="D246" s="14">
        <v>37.51</v>
      </c>
    </row>
    <row r="247" spans="2:4">
      <c r="B247" s="14">
        <v>1989</v>
      </c>
      <c r="C247" s="14">
        <v>5</v>
      </c>
      <c r="D247" s="14">
        <v>39.534999999999997</v>
      </c>
    </row>
    <row r="248" spans="2:4">
      <c r="B248" s="14">
        <v>1989</v>
      </c>
      <c r="C248" s="14">
        <v>6</v>
      </c>
      <c r="D248" s="14">
        <v>42.4375</v>
      </c>
    </row>
    <row r="249" spans="2:4">
      <c r="B249" s="14">
        <v>1989</v>
      </c>
      <c r="C249" s="14">
        <v>7</v>
      </c>
      <c r="D249" s="14">
        <v>40.322499999999998</v>
      </c>
    </row>
    <row r="250" spans="2:4">
      <c r="B250" s="14">
        <v>1989</v>
      </c>
      <c r="C250" s="14">
        <v>8</v>
      </c>
      <c r="D250" s="14">
        <v>42.5</v>
      </c>
    </row>
    <row r="251" spans="2:4">
      <c r="B251" s="14">
        <v>1989</v>
      </c>
      <c r="C251" s="14">
        <v>9</v>
      </c>
      <c r="D251" s="14">
        <v>41.23</v>
      </c>
    </row>
    <row r="252" spans="2:4">
      <c r="B252" s="14">
        <v>1989</v>
      </c>
      <c r="C252" s="14">
        <v>10</v>
      </c>
      <c r="D252" s="14">
        <v>40.717500000000001</v>
      </c>
    </row>
    <row r="253" spans="2:4">
      <c r="B253" s="14">
        <v>1989</v>
      </c>
      <c r="C253" s="14">
        <v>11</v>
      </c>
      <c r="D253" s="14">
        <v>37.842500000000001</v>
      </c>
    </row>
    <row r="254" spans="2:4">
      <c r="B254" s="14">
        <v>1989</v>
      </c>
      <c r="C254" s="14">
        <v>12</v>
      </c>
      <c r="D254" s="14">
        <v>38.69</v>
      </c>
    </row>
    <row r="255" spans="2:4">
      <c r="B255" s="14">
        <v>1989</v>
      </c>
      <c r="C255" s="14">
        <v>13</v>
      </c>
      <c r="D255" s="14">
        <v>37.42</v>
      </c>
    </row>
    <row r="256" spans="2:4">
      <c r="B256" s="14">
        <v>1989</v>
      </c>
      <c r="C256" s="14">
        <v>14</v>
      </c>
      <c r="D256" s="14">
        <v>45.857500000000002</v>
      </c>
    </row>
    <row r="257" spans="2:4">
      <c r="B257" s="14">
        <v>1990</v>
      </c>
      <c r="C257" s="14">
        <v>1</v>
      </c>
      <c r="D257" s="14">
        <v>27.377500000000001</v>
      </c>
    </row>
    <row r="258" spans="2:4">
      <c r="B258" s="14">
        <v>1990</v>
      </c>
      <c r="C258" s="14">
        <v>2</v>
      </c>
      <c r="D258" s="14">
        <v>26.4375</v>
      </c>
    </row>
    <row r="259" spans="2:4">
      <c r="B259" s="14">
        <v>1990</v>
      </c>
      <c r="C259" s="14">
        <v>3</v>
      </c>
      <c r="D259" s="14">
        <v>41.832500000000003</v>
      </c>
    </row>
    <row r="260" spans="2:4">
      <c r="B260" s="14">
        <v>1990</v>
      </c>
      <c r="C260" s="14">
        <v>4</v>
      </c>
      <c r="D260" s="14">
        <v>48.46</v>
      </c>
    </row>
    <row r="261" spans="2:4">
      <c r="B261" s="14">
        <v>1990</v>
      </c>
      <c r="C261" s="14">
        <v>5</v>
      </c>
      <c r="D261" s="14">
        <v>49.274999999999999</v>
      </c>
    </row>
    <row r="262" spans="2:4">
      <c r="B262" s="14">
        <v>1990</v>
      </c>
      <c r="C262" s="14">
        <v>6</v>
      </c>
      <c r="D262" s="14">
        <v>48.28</v>
      </c>
    </row>
    <row r="263" spans="2:4">
      <c r="B263" s="14">
        <v>1990</v>
      </c>
      <c r="C263" s="14">
        <v>7</v>
      </c>
      <c r="D263" s="14">
        <v>43.862499999999997</v>
      </c>
    </row>
    <row r="264" spans="2:4">
      <c r="B264" s="14">
        <v>1990</v>
      </c>
      <c r="C264" s="14">
        <v>8</v>
      </c>
      <c r="D264" s="14">
        <v>50.91</v>
      </c>
    </row>
    <row r="265" spans="2:4">
      <c r="B265" s="14">
        <v>1990</v>
      </c>
      <c r="C265" s="14">
        <v>9</v>
      </c>
      <c r="D265" s="14">
        <v>50.85</v>
      </c>
    </row>
    <row r="266" spans="2:4">
      <c r="B266" s="14">
        <v>1990</v>
      </c>
      <c r="C266" s="14">
        <v>10</v>
      </c>
      <c r="D266" s="14">
        <v>53.875</v>
      </c>
    </row>
    <row r="267" spans="2:4">
      <c r="B267" s="14">
        <v>1990</v>
      </c>
      <c r="C267" s="14">
        <v>11</v>
      </c>
      <c r="D267" s="14">
        <v>48.672499999999999</v>
      </c>
    </row>
    <row r="268" spans="2:4">
      <c r="B268" s="14">
        <v>1990</v>
      </c>
      <c r="C268" s="14">
        <v>12</v>
      </c>
      <c r="D268" s="14">
        <v>52.18</v>
      </c>
    </row>
    <row r="269" spans="2:4">
      <c r="B269" s="14">
        <v>1990</v>
      </c>
      <c r="C269" s="14">
        <v>13</v>
      </c>
      <c r="D269" s="14">
        <v>33.487499999999997</v>
      </c>
    </row>
    <row r="270" spans="2:4">
      <c r="B270" s="14">
        <v>1990</v>
      </c>
      <c r="C270" s="14">
        <v>14</v>
      </c>
      <c r="D270" s="14">
        <v>53.327500000000001</v>
      </c>
    </row>
    <row r="271" spans="2:4">
      <c r="B271" s="14">
        <v>1991</v>
      </c>
      <c r="C271" s="14">
        <v>1</v>
      </c>
      <c r="D271" s="14">
        <v>23.412500000000001</v>
      </c>
    </row>
    <row r="272" spans="2:4">
      <c r="B272" s="14">
        <v>1991</v>
      </c>
      <c r="C272" s="14">
        <v>2</v>
      </c>
      <c r="D272" s="14">
        <v>22.655000000000001</v>
      </c>
    </row>
    <row r="273" spans="2:4">
      <c r="B273" s="14">
        <v>1991</v>
      </c>
      <c r="C273" s="14">
        <v>3</v>
      </c>
      <c r="D273" s="14">
        <v>27.195</v>
      </c>
    </row>
    <row r="274" spans="2:4">
      <c r="B274" s="14">
        <v>1991</v>
      </c>
      <c r="C274" s="14">
        <v>4</v>
      </c>
      <c r="D274" s="14">
        <v>28.1325</v>
      </c>
    </row>
    <row r="275" spans="2:4">
      <c r="B275" s="14">
        <v>1991</v>
      </c>
      <c r="C275" s="14">
        <v>5</v>
      </c>
      <c r="D275" s="14">
        <v>28.98</v>
      </c>
    </row>
    <row r="276" spans="2:4">
      <c r="B276" s="14">
        <v>1991</v>
      </c>
      <c r="C276" s="14">
        <v>6</v>
      </c>
      <c r="D276" s="14">
        <v>27.83</v>
      </c>
    </row>
    <row r="277" spans="2:4">
      <c r="B277" s="14">
        <v>1991</v>
      </c>
      <c r="C277" s="14">
        <v>7</v>
      </c>
      <c r="D277" s="14">
        <v>29.49</v>
      </c>
    </row>
    <row r="278" spans="2:4">
      <c r="B278" s="14">
        <v>1991</v>
      </c>
      <c r="C278" s="14">
        <v>8</v>
      </c>
      <c r="D278" s="14">
        <v>29.767499999999998</v>
      </c>
    </row>
    <row r="279" spans="2:4">
      <c r="B279" s="14">
        <v>1991</v>
      </c>
      <c r="C279" s="14">
        <v>9</v>
      </c>
      <c r="D279" s="14">
        <v>29.1</v>
      </c>
    </row>
    <row r="280" spans="2:4">
      <c r="B280" s="14">
        <v>1991</v>
      </c>
      <c r="C280" s="14">
        <v>10</v>
      </c>
      <c r="D280" s="14">
        <v>29.28</v>
      </c>
    </row>
    <row r="281" spans="2:4">
      <c r="B281" s="14">
        <v>1991</v>
      </c>
      <c r="C281" s="14">
        <v>11</v>
      </c>
      <c r="D281" s="14">
        <v>30.34</v>
      </c>
    </row>
    <row r="282" spans="2:4">
      <c r="B282" s="14">
        <v>1991</v>
      </c>
      <c r="C282" s="14">
        <v>12</v>
      </c>
      <c r="D282" s="14">
        <v>29.765000000000001</v>
      </c>
    </row>
    <row r="283" spans="2:4">
      <c r="B283" s="14">
        <v>1991</v>
      </c>
      <c r="C283" s="14">
        <v>13</v>
      </c>
      <c r="D283" s="14">
        <v>26.4375</v>
      </c>
    </row>
    <row r="284" spans="2:4">
      <c r="B284" s="14">
        <v>1991</v>
      </c>
      <c r="C284" s="14">
        <v>14</v>
      </c>
      <c r="D284" s="14">
        <v>31.22</v>
      </c>
    </row>
    <row r="285" spans="2:4">
      <c r="B285" s="14">
        <v>1992</v>
      </c>
      <c r="C285" s="14">
        <v>1</v>
      </c>
      <c r="D285" s="14">
        <v>20.161625000000001</v>
      </c>
    </row>
    <row r="286" spans="2:4">
      <c r="B286" s="14">
        <v>1992</v>
      </c>
      <c r="C286" s="14">
        <v>2</v>
      </c>
      <c r="D286" s="14">
        <v>17.889849999999999</v>
      </c>
    </row>
    <row r="287" spans="2:4">
      <c r="B287" s="14">
        <v>1992</v>
      </c>
      <c r="C287" s="14">
        <v>3</v>
      </c>
      <c r="D287" s="14">
        <v>27.730174999999999</v>
      </c>
    </row>
    <row r="288" spans="2:4">
      <c r="B288" s="14">
        <v>1992</v>
      </c>
      <c r="C288" s="14">
        <v>4</v>
      </c>
      <c r="D288" s="14">
        <v>34.530374999999999</v>
      </c>
    </row>
    <row r="289" spans="2:4">
      <c r="B289" s="14">
        <v>1992</v>
      </c>
      <c r="C289" s="14">
        <v>5</v>
      </c>
      <c r="D289" s="14">
        <v>38.242049999999999</v>
      </c>
    </row>
    <row r="290" spans="2:4">
      <c r="B290" s="14">
        <v>1992</v>
      </c>
      <c r="C290" s="14">
        <v>6</v>
      </c>
      <c r="D290" s="14">
        <v>41.678449999999998</v>
      </c>
    </row>
    <row r="291" spans="2:4">
      <c r="B291" s="14">
        <v>1992</v>
      </c>
      <c r="C291" s="14">
        <v>7</v>
      </c>
      <c r="D291" s="14">
        <v>38.747225</v>
      </c>
    </row>
    <row r="292" spans="2:4">
      <c r="B292" s="14">
        <v>1992</v>
      </c>
      <c r="C292" s="14">
        <v>8</v>
      </c>
      <c r="D292" s="14">
        <v>42.582925000000003</v>
      </c>
    </row>
    <row r="293" spans="2:4">
      <c r="B293" s="14">
        <v>1992</v>
      </c>
      <c r="C293" s="14">
        <v>9</v>
      </c>
      <c r="D293" s="14">
        <v>39.122324999999996</v>
      </c>
    </row>
    <row r="294" spans="2:4">
      <c r="B294" s="14">
        <v>1992</v>
      </c>
      <c r="C294" s="14">
        <v>10</v>
      </c>
      <c r="D294" s="14">
        <v>37.473700000000001</v>
      </c>
    </row>
    <row r="295" spans="2:4">
      <c r="B295" s="14">
        <v>1992</v>
      </c>
      <c r="C295" s="14">
        <v>11</v>
      </c>
      <c r="D295" s="14">
        <v>40.45635</v>
      </c>
    </row>
    <row r="296" spans="2:4">
      <c r="B296" s="14">
        <v>1992</v>
      </c>
      <c r="C296" s="14">
        <v>12</v>
      </c>
      <c r="D296" s="14">
        <v>41.073450000000001</v>
      </c>
    </row>
    <row r="297" spans="2:4">
      <c r="B297" s="14">
        <v>1992</v>
      </c>
      <c r="C297" s="14">
        <v>13</v>
      </c>
      <c r="D297" s="14">
        <v>37.576549999999997</v>
      </c>
    </row>
    <row r="298" spans="2:4">
      <c r="B298" s="14">
        <v>1992</v>
      </c>
      <c r="C298" s="14">
        <v>14</v>
      </c>
      <c r="D298" s="14">
        <v>41.251925</v>
      </c>
    </row>
    <row r="299" spans="2:4">
      <c r="B299" s="14">
        <v>1993</v>
      </c>
      <c r="C299" s="14">
        <v>1</v>
      </c>
      <c r="D299" s="14">
        <v>19.3721</v>
      </c>
    </row>
    <row r="300" spans="2:4">
      <c r="B300" s="14">
        <v>1993</v>
      </c>
      <c r="C300" s="14">
        <v>2</v>
      </c>
      <c r="D300" s="14">
        <v>17.15175</v>
      </c>
    </row>
    <row r="301" spans="2:4">
      <c r="B301" s="14">
        <v>1993</v>
      </c>
      <c r="C301" s="14">
        <v>3</v>
      </c>
      <c r="D301" s="14">
        <v>24.438974999999999</v>
      </c>
    </row>
    <row r="302" spans="2:4">
      <c r="B302" s="14">
        <v>1993</v>
      </c>
      <c r="C302" s="14">
        <v>4</v>
      </c>
      <c r="D302" s="14">
        <v>31.611249999999998</v>
      </c>
    </row>
    <row r="303" spans="2:4">
      <c r="B303" s="14">
        <v>1993</v>
      </c>
      <c r="C303" s="14">
        <v>5</v>
      </c>
      <c r="D303" s="14">
        <v>37.047175000000003</v>
      </c>
    </row>
    <row r="304" spans="2:4">
      <c r="B304" s="14">
        <v>1993</v>
      </c>
      <c r="C304" s="14">
        <v>6</v>
      </c>
      <c r="D304" s="14">
        <v>43.526724999999999</v>
      </c>
    </row>
    <row r="305" spans="2:4">
      <c r="B305" s="14">
        <v>1993</v>
      </c>
      <c r="C305" s="14">
        <v>7</v>
      </c>
      <c r="D305" s="14">
        <v>36.318150000000003</v>
      </c>
    </row>
    <row r="306" spans="2:4">
      <c r="B306" s="14">
        <v>1993</v>
      </c>
      <c r="C306" s="14">
        <v>8</v>
      </c>
      <c r="D306" s="14">
        <v>38.841000000000001</v>
      </c>
    </row>
    <row r="307" spans="2:4">
      <c r="B307" s="14">
        <v>1993</v>
      </c>
      <c r="C307" s="14">
        <v>9</v>
      </c>
      <c r="D307" s="14">
        <v>36.154800000000002</v>
      </c>
    </row>
    <row r="308" spans="2:4">
      <c r="B308" s="14">
        <v>1993</v>
      </c>
      <c r="C308" s="14">
        <v>10</v>
      </c>
      <c r="D308" s="14">
        <v>35.501399999999997</v>
      </c>
    </row>
    <row r="309" spans="2:4">
      <c r="B309" s="14">
        <v>1993</v>
      </c>
      <c r="C309" s="14">
        <v>11</v>
      </c>
      <c r="D309" s="14">
        <v>33.964700000000001</v>
      </c>
    </row>
    <row r="310" spans="2:4">
      <c r="B310" s="14">
        <v>1993</v>
      </c>
      <c r="C310" s="14">
        <v>12</v>
      </c>
      <c r="D310" s="14">
        <v>36.572249999999997</v>
      </c>
    </row>
    <row r="311" spans="2:4">
      <c r="B311" s="14">
        <v>1993</v>
      </c>
      <c r="C311" s="14">
        <v>13</v>
      </c>
      <c r="D311" s="14">
        <v>36.076149999999998</v>
      </c>
    </row>
    <row r="312" spans="2:4">
      <c r="B312" s="14">
        <v>1993</v>
      </c>
      <c r="C312" s="14">
        <v>14</v>
      </c>
      <c r="D312" s="14">
        <v>37.083475</v>
      </c>
    </row>
    <row r="313" spans="2:4">
      <c r="B313" s="14">
        <v>1994</v>
      </c>
      <c r="C313" s="14">
        <v>1</v>
      </c>
      <c r="D313" s="14">
        <v>10.862774999999999</v>
      </c>
    </row>
    <row r="314" spans="2:4">
      <c r="B314" s="14">
        <v>1994</v>
      </c>
      <c r="C314" s="14">
        <v>2</v>
      </c>
      <c r="D314" s="14">
        <v>11.092675</v>
      </c>
    </row>
    <row r="315" spans="2:4">
      <c r="B315" s="14">
        <v>1994</v>
      </c>
      <c r="C315" s="14">
        <v>3</v>
      </c>
      <c r="D315" s="14">
        <v>16.952100000000002</v>
      </c>
    </row>
    <row r="316" spans="2:4">
      <c r="B316" s="14">
        <v>1994</v>
      </c>
      <c r="C316" s="14">
        <v>4</v>
      </c>
      <c r="D316" s="14">
        <v>22.569524999999999</v>
      </c>
    </row>
    <row r="317" spans="2:4">
      <c r="B317" s="14">
        <v>1994</v>
      </c>
      <c r="C317" s="14">
        <v>5</v>
      </c>
      <c r="D317" s="14">
        <v>33.002749999999999</v>
      </c>
    </row>
    <row r="318" spans="2:4">
      <c r="B318" s="14">
        <v>1994</v>
      </c>
      <c r="C318" s="14">
        <v>6</v>
      </c>
      <c r="D318" s="14">
        <v>36.408900000000003</v>
      </c>
    </row>
    <row r="319" spans="2:4">
      <c r="B319" s="14">
        <v>1994</v>
      </c>
      <c r="C319" s="14">
        <v>7</v>
      </c>
      <c r="D319" s="14">
        <v>45.314500000000002</v>
      </c>
    </row>
    <row r="320" spans="2:4">
      <c r="B320" s="14">
        <v>1994</v>
      </c>
      <c r="C320" s="14">
        <v>8</v>
      </c>
      <c r="D320" s="14">
        <v>34.115949999999998</v>
      </c>
    </row>
    <row r="321" spans="2:4">
      <c r="B321" s="14">
        <v>1994</v>
      </c>
      <c r="C321" s="14">
        <v>9</v>
      </c>
      <c r="D321" s="14">
        <v>30.960875000000001</v>
      </c>
    </row>
    <row r="322" spans="2:4">
      <c r="B322" s="14">
        <v>1994</v>
      </c>
      <c r="C322" s="14">
        <v>10</v>
      </c>
      <c r="D322" s="14">
        <v>30.594850000000001</v>
      </c>
    </row>
    <row r="323" spans="2:4">
      <c r="B323" s="14">
        <v>1994</v>
      </c>
      <c r="C323" s="14">
        <v>11</v>
      </c>
      <c r="D323" s="14">
        <v>32.787975000000003</v>
      </c>
    </row>
    <row r="324" spans="2:4">
      <c r="B324" s="14">
        <v>1994</v>
      </c>
      <c r="C324" s="14">
        <v>12</v>
      </c>
      <c r="D324" s="14">
        <v>33.353650000000002</v>
      </c>
    </row>
    <row r="325" spans="2:4">
      <c r="B325" s="14">
        <v>1994</v>
      </c>
      <c r="C325" s="14">
        <v>13</v>
      </c>
      <c r="D325" s="14">
        <v>38.986199999999997</v>
      </c>
    </row>
    <row r="326" spans="2:4">
      <c r="B326" s="14">
        <v>1994</v>
      </c>
      <c r="C326" s="14">
        <v>14</v>
      </c>
      <c r="D326" s="14">
        <v>33.05115</v>
      </c>
    </row>
    <row r="327" spans="2:4">
      <c r="B327" s="14">
        <v>1995</v>
      </c>
      <c r="C327" s="14">
        <v>1</v>
      </c>
      <c r="D327" s="14">
        <v>28.067793900000002</v>
      </c>
    </row>
    <row r="328" spans="2:4">
      <c r="B328" s="14">
        <v>1995</v>
      </c>
      <c r="C328" s="14">
        <v>2</v>
      </c>
      <c r="D328" s="14">
        <v>29.3863178</v>
      </c>
    </row>
    <row r="329" spans="2:4">
      <c r="B329" s="14">
        <v>1995</v>
      </c>
      <c r="C329" s="14">
        <v>3</v>
      </c>
      <c r="D329" s="14">
        <v>34.151904199999997</v>
      </c>
    </row>
    <row r="330" spans="2:4">
      <c r="B330" s="14">
        <v>1995</v>
      </c>
      <c r="C330" s="14">
        <v>4</v>
      </c>
      <c r="D330" s="14">
        <v>37.860841899999997</v>
      </c>
    </row>
    <row r="331" spans="2:4">
      <c r="B331" s="14">
        <v>1995</v>
      </c>
      <c r="C331" s="14">
        <v>5</v>
      </c>
      <c r="D331" s="14">
        <v>41.355914499999997</v>
      </c>
    </row>
    <row r="332" spans="2:4">
      <c r="B332" s="14">
        <v>1995</v>
      </c>
      <c r="C332" s="14">
        <v>6</v>
      </c>
      <c r="D332" s="14">
        <v>43.472783399999997</v>
      </c>
    </row>
    <row r="333" spans="2:4">
      <c r="B333" s="14">
        <v>1995</v>
      </c>
      <c r="C333" s="14">
        <v>7</v>
      </c>
      <c r="D333" s="14">
        <v>45.956331800000001</v>
      </c>
    </row>
    <row r="334" spans="2:4">
      <c r="B334" s="14">
        <v>1995</v>
      </c>
      <c r="C334" s="14">
        <v>8</v>
      </c>
      <c r="D334" s="14">
        <v>36.012692399999999</v>
      </c>
    </row>
    <row r="335" spans="2:4">
      <c r="B335" s="14">
        <v>1995</v>
      </c>
      <c r="C335" s="14">
        <v>9</v>
      </c>
      <c r="D335" s="14">
        <v>41.966387699999999</v>
      </c>
    </row>
    <row r="336" spans="2:4">
      <c r="B336" s="14">
        <v>1995</v>
      </c>
      <c r="C336" s="14">
        <v>10</v>
      </c>
      <c r="D336" s="14">
        <v>42.7407836</v>
      </c>
    </row>
    <row r="337" spans="2:4">
      <c r="B337" s="14">
        <v>1995</v>
      </c>
      <c r="C337" s="14">
        <v>11</v>
      </c>
      <c r="D337" s="14">
        <v>41.160686499999997</v>
      </c>
    </row>
    <row r="338" spans="2:4">
      <c r="B338" s="14">
        <v>1995</v>
      </c>
      <c r="C338" s="14">
        <v>12</v>
      </c>
      <c r="D338" s="14">
        <v>43.152838799999998</v>
      </c>
    </row>
    <row r="339" spans="2:4">
      <c r="B339" s="14">
        <v>1995</v>
      </c>
      <c r="C339" s="14">
        <v>13</v>
      </c>
      <c r="D339" s="14">
        <v>44.522668099999997</v>
      </c>
    </row>
    <row r="340" spans="2:4">
      <c r="B340" s="14">
        <v>1995</v>
      </c>
      <c r="C340" s="14">
        <v>14</v>
      </c>
      <c r="D340" s="14">
        <v>42.404623299999997</v>
      </c>
    </row>
    <row r="341" spans="2:4">
      <c r="B341" s="14">
        <v>1996</v>
      </c>
      <c r="C341" s="14">
        <v>1</v>
      </c>
      <c r="D341" s="14">
        <v>17.714815000000002</v>
      </c>
    </row>
    <row r="342" spans="2:4">
      <c r="B342" s="14">
        <v>1996</v>
      </c>
      <c r="C342" s="14">
        <v>2</v>
      </c>
      <c r="D342" s="14">
        <v>18.013653699999999</v>
      </c>
    </row>
    <row r="343" spans="2:4">
      <c r="B343" s="14">
        <v>1996</v>
      </c>
      <c r="C343" s="14">
        <v>3</v>
      </c>
      <c r="D343" s="14">
        <v>23.828939500000001</v>
      </c>
    </row>
    <row r="344" spans="2:4">
      <c r="B344" s="14">
        <v>1996</v>
      </c>
      <c r="C344" s="14">
        <v>4</v>
      </c>
      <c r="D344" s="14">
        <v>27.289170599999999</v>
      </c>
    </row>
    <row r="345" spans="2:4">
      <c r="B345" s="14">
        <v>1996</v>
      </c>
      <c r="C345" s="14">
        <v>5</v>
      </c>
      <c r="D345" s="14">
        <v>26.554293900000001</v>
      </c>
    </row>
    <row r="346" spans="2:4">
      <c r="B346" s="14">
        <v>1996</v>
      </c>
      <c r="C346" s="14">
        <v>6</v>
      </c>
      <c r="D346" s="14">
        <v>34.885923200000001</v>
      </c>
    </row>
    <row r="347" spans="2:4">
      <c r="B347" s="14">
        <v>1996</v>
      </c>
      <c r="C347" s="14">
        <v>7</v>
      </c>
      <c r="D347" s="14">
        <v>38.762908000000003</v>
      </c>
    </row>
    <row r="348" spans="2:4">
      <c r="B348" s="14">
        <v>1996</v>
      </c>
      <c r="C348" s="14">
        <v>8</v>
      </c>
      <c r="D348" s="14">
        <v>26.472024000000001</v>
      </c>
    </row>
    <row r="349" spans="2:4">
      <c r="B349" s="14">
        <v>1996</v>
      </c>
      <c r="C349" s="14">
        <v>9</v>
      </c>
      <c r="D349" s="14">
        <v>33.221748900000001</v>
      </c>
    </row>
    <row r="350" spans="2:4">
      <c r="B350" s="14">
        <v>1996</v>
      </c>
      <c r="C350" s="14">
        <v>10</v>
      </c>
      <c r="D350" s="14">
        <v>35.312904699999997</v>
      </c>
    </row>
    <row r="351" spans="2:4">
      <c r="B351" s="14">
        <v>1996</v>
      </c>
      <c r="C351" s="14">
        <v>11</v>
      </c>
      <c r="D351" s="14">
        <v>37.337943899999999</v>
      </c>
    </row>
    <row r="352" spans="2:4">
      <c r="B352" s="14">
        <v>1996</v>
      </c>
      <c r="C352" s="14">
        <v>12</v>
      </c>
      <c r="D352" s="14">
        <v>34.943121499999997</v>
      </c>
    </row>
    <row r="353" spans="2:4">
      <c r="B353" s="14">
        <v>1996</v>
      </c>
      <c r="C353" s="14">
        <v>13</v>
      </c>
      <c r="D353" s="14">
        <v>34.538043600000002</v>
      </c>
    </row>
    <row r="354" spans="2:4">
      <c r="B354" s="14">
        <v>1996</v>
      </c>
      <c r="C354" s="14">
        <v>14</v>
      </c>
      <c r="D354" s="14">
        <v>30.2102231</v>
      </c>
    </row>
    <row r="355" spans="2:4">
      <c r="B355" s="14">
        <v>1997</v>
      </c>
      <c r="C355" s="14">
        <v>1</v>
      </c>
      <c r="D355" s="14">
        <v>21.2334341</v>
      </c>
    </row>
    <row r="356" spans="2:4">
      <c r="B356" s="14">
        <v>1997</v>
      </c>
      <c r="C356" s="14">
        <v>2</v>
      </c>
      <c r="D356" s="14">
        <v>18.807725399999999</v>
      </c>
    </row>
    <row r="357" spans="2:4">
      <c r="B357" s="14">
        <v>1997</v>
      </c>
      <c r="C357" s="14">
        <v>3</v>
      </c>
      <c r="D357" s="14">
        <v>28.098376500000001</v>
      </c>
    </row>
    <row r="358" spans="2:4">
      <c r="B358" s="14">
        <v>1997</v>
      </c>
      <c r="C358" s="14">
        <v>4</v>
      </c>
      <c r="D358" s="14">
        <v>29.164850399999999</v>
      </c>
    </row>
    <row r="359" spans="2:4">
      <c r="B359" s="14">
        <v>1997</v>
      </c>
      <c r="C359" s="14">
        <v>5</v>
      </c>
      <c r="D359" s="14">
        <v>37.790983799999999</v>
      </c>
    </row>
    <row r="360" spans="2:4">
      <c r="B360" s="14">
        <v>1997</v>
      </c>
      <c r="C360" s="14">
        <v>6</v>
      </c>
      <c r="D360" s="14">
        <v>44.127016900000001</v>
      </c>
    </row>
    <row r="361" spans="2:4">
      <c r="B361" s="14">
        <v>1997</v>
      </c>
      <c r="C361" s="14">
        <v>7</v>
      </c>
      <c r="D361" s="14">
        <v>53.167639800000003</v>
      </c>
    </row>
    <row r="362" spans="2:4">
      <c r="B362" s="14">
        <v>1997</v>
      </c>
      <c r="C362" s="14">
        <v>8</v>
      </c>
      <c r="D362" s="14">
        <v>43.230431799999998</v>
      </c>
    </row>
    <row r="363" spans="2:4">
      <c r="B363" s="14">
        <v>1997</v>
      </c>
      <c r="C363" s="14">
        <v>9</v>
      </c>
      <c r="D363" s="14">
        <v>42.328884899999998</v>
      </c>
    </row>
    <row r="364" spans="2:4">
      <c r="B364" s="14">
        <v>1997</v>
      </c>
      <c r="C364" s="14">
        <v>10</v>
      </c>
      <c r="D364" s="14">
        <v>36.354422300000003</v>
      </c>
    </row>
    <row r="365" spans="2:4">
      <c r="B365" s="14">
        <v>1997</v>
      </c>
      <c r="C365" s="14">
        <v>11</v>
      </c>
      <c r="D365" s="14">
        <v>37.647171800000002</v>
      </c>
    </row>
    <row r="366" spans="2:4">
      <c r="B366" s="14">
        <v>1997</v>
      </c>
      <c r="C366" s="14">
        <v>12</v>
      </c>
      <c r="D366" s="14">
        <v>41.439318200000002</v>
      </c>
    </row>
    <row r="367" spans="2:4">
      <c r="B367" s="14">
        <v>1997</v>
      </c>
      <c r="C367" s="14">
        <v>13</v>
      </c>
      <c r="D367" s="14">
        <v>52.249962699999998</v>
      </c>
    </row>
    <row r="368" spans="2:4">
      <c r="B368" s="14">
        <v>1997</v>
      </c>
      <c r="C368" s="14">
        <v>14</v>
      </c>
      <c r="D368" s="14">
        <v>40.570995699999997</v>
      </c>
    </row>
    <row r="369" spans="2:4">
      <c r="B369" s="14">
        <v>1998</v>
      </c>
      <c r="C369" s="14">
        <v>1</v>
      </c>
      <c r="D369" s="14">
        <v>23.219042300000002</v>
      </c>
    </row>
    <row r="370" spans="2:4">
      <c r="B370" s="14">
        <v>1998</v>
      </c>
      <c r="C370" s="14">
        <v>2</v>
      </c>
      <c r="D370" s="14">
        <v>28.463773799999998</v>
      </c>
    </row>
    <row r="371" spans="2:4">
      <c r="B371" s="14">
        <v>1998</v>
      </c>
      <c r="C371" s="14">
        <v>3</v>
      </c>
      <c r="D371" s="14">
        <v>32.7265467</v>
      </c>
    </row>
    <row r="372" spans="2:4">
      <c r="B372" s="14">
        <v>1998</v>
      </c>
      <c r="C372" s="14">
        <v>4</v>
      </c>
      <c r="D372" s="14">
        <v>41.185587699999999</v>
      </c>
    </row>
    <row r="373" spans="2:4">
      <c r="B373" s="14">
        <v>1998</v>
      </c>
      <c r="C373" s="14">
        <v>5</v>
      </c>
      <c r="D373" s="14">
        <v>52.240373900000002</v>
      </c>
    </row>
    <row r="374" spans="2:4">
      <c r="B374" s="14">
        <v>1998</v>
      </c>
      <c r="C374" s="14">
        <v>6</v>
      </c>
      <c r="D374" s="14">
        <v>53.455328000000002</v>
      </c>
    </row>
    <row r="375" spans="2:4">
      <c r="B375" s="14">
        <v>1998</v>
      </c>
      <c r="C375" s="14">
        <v>7</v>
      </c>
      <c r="D375" s="14">
        <v>56.251839099999998</v>
      </c>
    </row>
    <row r="376" spans="2:4">
      <c r="B376" s="14">
        <v>1998</v>
      </c>
      <c r="C376" s="14">
        <v>8</v>
      </c>
      <c r="D376" s="14">
        <v>40.863692100000002</v>
      </c>
    </row>
    <row r="377" spans="2:4">
      <c r="B377" s="14">
        <v>1998</v>
      </c>
      <c r="C377" s="14">
        <v>9</v>
      </c>
      <c r="D377" s="14">
        <v>48.0939032</v>
      </c>
    </row>
    <row r="378" spans="2:4">
      <c r="B378" s="14">
        <v>1998</v>
      </c>
      <c r="C378" s="14">
        <v>10</v>
      </c>
      <c r="D378" s="14">
        <v>52.806032399999999</v>
      </c>
    </row>
    <row r="379" spans="2:4">
      <c r="B379" s="14">
        <v>1998</v>
      </c>
      <c r="C379" s="14">
        <v>11</v>
      </c>
      <c r="D379" s="14">
        <v>54.654971400000001</v>
      </c>
    </row>
    <row r="380" spans="2:4">
      <c r="B380" s="14">
        <v>1998</v>
      </c>
      <c r="C380" s="14">
        <v>12</v>
      </c>
      <c r="D380" s="14">
        <v>53.522302600000003</v>
      </c>
    </row>
    <row r="381" spans="2:4">
      <c r="B381" s="14">
        <v>1998</v>
      </c>
      <c r="C381" s="14">
        <v>13</v>
      </c>
      <c r="D381" s="14">
        <v>58.929305599999999</v>
      </c>
    </row>
    <row r="382" spans="2:4">
      <c r="B382" s="14">
        <v>1998</v>
      </c>
      <c r="C382" s="14">
        <v>14</v>
      </c>
      <c r="D382" s="14">
        <v>48.263091099999997</v>
      </c>
    </row>
    <row r="383" spans="2:4">
      <c r="B383" s="14">
        <v>1999</v>
      </c>
      <c r="C383" s="14">
        <v>1</v>
      </c>
      <c r="D383" s="14">
        <v>14.5428867</v>
      </c>
    </row>
    <row r="384" spans="2:4">
      <c r="B384" s="14">
        <v>1999</v>
      </c>
      <c r="C384" s="14">
        <v>2</v>
      </c>
      <c r="D384" s="14">
        <v>19.1843906</v>
      </c>
    </row>
    <row r="385" spans="2:4">
      <c r="B385" s="14">
        <v>1999</v>
      </c>
      <c r="C385" s="14">
        <v>3</v>
      </c>
      <c r="D385" s="14">
        <v>23.560070799999998</v>
      </c>
    </row>
    <row r="386" spans="2:4">
      <c r="B386" s="14">
        <v>1999</v>
      </c>
      <c r="C386" s="14">
        <v>4</v>
      </c>
      <c r="D386" s="14">
        <v>31.011738099999999</v>
      </c>
    </row>
    <row r="387" spans="2:4">
      <c r="B387" s="14">
        <v>1999</v>
      </c>
      <c r="C387" s="14">
        <v>5</v>
      </c>
      <c r="D387" s="14">
        <v>37.082539400000002</v>
      </c>
    </row>
    <row r="388" spans="2:4">
      <c r="B388" s="14">
        <v>1999</v>
      </c>
      <c r="C388" s="14">
        <v>6</v>
      </c>
      <c r="D388" s="14">
        <v>47.479795299999999</v>
      </c>
    </row>
    <row r="389" spans="2:4">
      <c r="B389" s="14">
        <v>1999</v>
      </c>
      <c r="C389" s="14">
        <v>7</v>
      </c>
      <c r="D389" s="14">
        <v>54.026965199999999</v>
      </c>
    </row>
    <row r="390" spans="2:4">
      <c r="B390" s="14">
        <v>1999</v>
      </c>
      <c r="C390" s="14">
        <v>8</v>
      </c>
      <c r="D390" s="14">
        <v>47.754686300000003</v>
      </c>
    </row>
    <row r="391" spans="2:4">
      <c r="B391" s="14">
        <v>1999</v>
      </c>
      <c r="C391" s="14">
        <v>9</v>
      </c>
      <c r="D391" s="14">
        <v>40.548317400000002</v>
      </c>
    </row>
    <row r="392" spans="2:4">
      <c r="B392" s="14">
        <v>1999</v>
      </c>
      <c r="C392" s="14">
        <v>10</v>
      </c>
      <c r="D392" s="14">
        <v>45.810821300000001</v>
      </c>
    </row>
    <row r="393" spans="2:4">
      <c r="B393" s="14">
        <v>1999</v>
      </c>
      <c r="C393" s="14">
        <v>11</v>
      </c>
      <c r="D393" s="14">
        <v>48.729201199999999</v>
      </c>
    </row>
    <row r="394" spans="2:4">
      <c r="B394" s="14">
        <v>1999</v>
      </c>
      <c r="C394" s="14">
        <v>12</v>
      </c>
      <c r="D394" s="14">
        <v>44.835222000000002</v>
      </c>
    </row>
    <row r="395" spans="2:4">
      <c r="B395" s="14">
        <v>1999</v>
      </c>
      <c r="C395" s="14">
        <v>13</v>
      </c>
      <c r="D395" s="14">
        <v>58.639101199999999</v>
      </c>
    </row>
    <row r="396" spans="2:4">
      <c r="B396" s="14">
        <v>1999</v>
      </c>
      <c r="C396" s="14">
        <v>14</v>
      </c>
      <c r="D396" s="14">
        <v>43.509873499999998</v>
      </c>
    </row>
    <row r="397" spans="2:4">
      <c r="B397" s="14">
        <v>2000</v>
      </c>
      <c r="C397" s="14">
        <v>1</v>
      </c>
      <c r="D397" s="14">
        <v>20.4757085</v>
      </c>
    </row>
    <row r="398" spans="2:4">
      <c r="B398" s="14">
        <v>2000</v>
      </c>
      <c r="C398" s="14">
        <v>2</v>
      </c>
      <c r="D398" s="14">
        <v>24.206640199999999</v>
      </c>
    </row>
    <row r="399" spans="2:4">
      <c r="B399" s="14">
        <v>2000</v>
      </c>
      <c r="C399" s="14">
        <v>3</v>
      </c>
      <c r="D399" s="14">
        <v>32.9565634</v>
      </c>
    </row>
    <row r="400" spans="2:4">
      <c r="B400" s="14">
        <v>2000</v>
      </c>
      <c r="C400" s="14">
        <v>4</v>
      </c>
      <c r="D400" s="14">
        <v>36.154504899999999</v>
      </c>
    </row>
    <row r="401" spans="2:4">
      <c r="B401" s="14">
        <v>2000</v>
      </c>
      <c r="C401" s="14">
        <v>5</v>
      </c>
      <c r="D401" s="14">
        <v>41.573239000000001</v>
      </c>
    </row>
    <row r="402" spans="2:4">
      <c r="B402" s="14">
        <v>2000</v>
      </c>
      <c r="C402" s="14">
        <v>6</v>
      </c>
      <c r="D402" s="14">
        <v>47.880290199999997</v>
      </c>
    </row>
    <row r="403" spans="2:4">
      <c r="B403" s="14">
        <v>2000</v>
      </c>
      <c r="C403" s="14">
        <v>7</v>
      </c>
      <c r="D403" s="14">
        <v>39.396862200000001</v>
      </c>
    </row>
    <row r="404" spans="2:4">
      <c r="B404" s="14">
        <v>2000</v>
      </c>
      <c r="C404" s="14">
        <v>8</v>
      </c>
      <c r="D404" s="14">
        <v>36.465415900000004</v>
      </c>
    </row>
    <row r="405" spans="2:4">
      <c r="B405" s="14">
        <v>2000</v>
      </c>
      <c r="C405" s="14">
        <v>9</v>
      </c>
      <c r="D405" s="14">
        <v>42.6836354</v>
      </c>
    </row>
    <row r="406" spans="2:4">
      <c r="B406" s="14">
        <v>2000</v>
      </c>
      <c r="C406" s="14">
        <v>10</v>
      </c>
      <c r="D406" s="14">
        <v>44.460269500000003</v>
      </c>
    </row>
    <row r="407" spans="2:4">
      <c r="B407" s="14">
        <v>2000</v>
      </c>
      <c r="C407" s="14">
        <v>11</v>
      </c>
      <c r="D407" s="14">
        <v>43.882863399999998</v>
      </c>
    </row>
    <row r="408" spans="2:4">
      <c r="B408" s="14">
        <v>2000</v>
      </c>
      <c r="C408" s="14">
        <v>12</v>
      </c>
      <c r="D408" s="14">
        <v>41.129080500000001</v>
      </c>
    </row>
    <row r="409" spans="2:4">
      <c r="B409" s="14">
        <v>2000</v>
      </c>
      <c r="C409" s="14">
        <v>13</v>
      </c>
      <c r="D409" s="14">
        <v>37.353732899999997</v>
      </c>
    </row>
    <row r="410" spans="2:4">
      <c r="B410" s="14">
        <v>2000</v>
      </c>
      <c r="C410" s="14">
        <v>14</v>
      </c>
      <c r="D410" s="14">
        <v>40.063099999999999</v>
      </c>
    </row>
    <row r="411" spans="2:4">
      <c r="B411" s="14">
        <v>2001</v>
      </c>
      <c r="C411" s="14">
        <v>1</v>
      </c>
      <c r="D411" s="14">
        <v>18.664729600000001</v>
      </c>
    </row>
    <row r="412" spans="2:4">
      <c r="B412" s="14">
        <v>2001</v>
      </c>
      <c r="C412" s="14">
        <v>2</v>
      </c>
      <c r="D412" s="14">
        <v>27.5221804</v>
      </c>
    </row>
    <row r="413" spans="2:4">
      <c r="B413" s="14">
        <v>2001</v>
      </c>
      <c r="C413" s="14">
        <v>3</v>
      </c>
      <c r="D413" s="14">
        <v>22.608702399999999</v>
      </c>
    </row>
    <row r="414" spans="2:4">
      <c r="B414" s="14">
        <v>2001</v>
      </c>
      <c r="C414" s="14">
        <v>4</v>
      </c>
      <c r="D414" s="14">
        <v>27.468674799999999</v>
      </c>
    </row>
    <row r="415" spans="2:4">
      <c r="B415" s="14">
        <v>2001</v>
      </c>
      <c r="C415" s="14">
        <v>5</v>
      </c>
      <c r="D415" s="14">
        <v>27.9365907</v>
      </c>
    </row>
    <row r="416" spans="2:4">
      <c r="B416" s="14">
        <v>2001</v>
      </c>
      <c r="C416" s="14">
        <v>6</v>
      </c>
      <c r="D416" s="14">
        <v>25.700200800000001</v>
      </c>
    </row>
    <row r="417" spans="2:4">
      <c r="B417" s="14">
        <v>2001</v>
      </c>
      <c r="C417" s="14">
        <v>7</v>
      </c>
      <c r="D417" s="14">
        <v>21.164360899999998</v>
      </c>
    </row>
    <row r="418" spans="2:4">
      <c r="B418" s="14">
        <v>2001</v>
      </c>
      <c r="C418" s="14">
        <v>8</v>
      </c>
      <c r="D418" s="14">
        <v>22.302078099999999</v>
      </c>
    </row>
    <row r="419" spans="2:4">
      <c r="B419" s="14">
        <v>2001</v>
      </c>
      <c r="C419" s="14">
        <v>9</v>
      </c>
      <c r="D419" s="14">
        <v>25.070735200000001</v>
      </c>
    </row>
    <row r="420" spans="2:4">
      <c r="B420" s="14">
        <v>2001</v>
      </c>
      <c r="C420" s="14">
        <v>10</v>
      </c>
      <c r="D420" s="14">
        <v>31.390698</v>
      </c>
    </row>
    <row r="421" spans="2:4">
      <c r="B421" s="14">
        <v>2001</v>
      </c>
      <c r="C421" s="14">
        <v>11</v>
      </c>
      <c r="D421" s="14">
        <v>31.627083299999999</v>
      </c>
    </row>
    <row r="422" spans="2:4">
      <c r="B422" s="14">
        <v>2001</v>
      </c>
      <c r="C422" s="14">
        <v>12</v>
      </c>
      <c r="D422" s="14">
        <v>27.119907099999999</v>
      </c>
    </row>
    <row r="423" spans="2:4">
      <c r="B423" s="14">
        <v>2001</v>
      </c>
      <c r="C423" s="14">
        <v>13</v>
      </c>
      <c r="D423" s="14">
        <v>29.994284199999999</v>
      </c>
    </row>
    <row r="424" spans="2:4">
      <c r="B424" s="14">
        <v>2001</v>
      </c>
      <c r="C424" s="14">
        <v>14</v>
      </c>
      <c r="D424" s="14">
        <v>28.561717999999999</v>
      </c>
    </row>
    <row r="425" spans="2:4">
      <c r="B425" s="14">
        <v>2002</v>
      </c>
      <c r="C425" s="14">
        <v>1</v>
      </c>
      <c r="D425" s="14">
        <v>32.217762499999999</v>
      </c>
    </row>
    <row r="426" spans="2:4">
      <c r="B426" s="14">
        <v>2002</v>
      </c>
      <c r="C426" s="14">
        <v>2</v>
      </c>
      <c r="D426" s="14">
        <v>36.398688800000002</v>
      </c>
    </row>
    <row r="427" spans="2:4">
      <c r="B427" s="14">
        <v>2002</v>
      </c>
      <c r="C427" s="14">
        <v>3</v>
      </c>
      <c r="D427" s="14">
        <v>46.799952099999999</v>
      </c>
    </row>
    <row r="428" spans="2:4">
      <c r="B428" s="14">
        <v>2002</v>
      </c>
      <c r="C428" s="14">
        <v>4</v>
      </c>
      <c r="D428" s="14">
        <v>48.093073199999999</v>
      </c>
    </row>
    <row r="429" spans="2:4">
      <c r="B429" s="14">
        <v>2002</v>
      </c>
      <c r="C429" s="14">
        <v>5</v>
      </c>
      <c r="D429" s="14">
        <v>44.606480300000001</v>
      </c>
    </row>
    <row r="430" spans="2:4">
      <c r="B430" s="14">
        <v>2002</v>
      </c>
      <c r="C430" s="14">
        <v>6</v>
      </c>
      <c r="D430" s="14">
        <v>42.549199899999998</v>
      </c>
    </row>
    <row r="431" spans="2:4">
      <c r="B431" s="14">
        <v>2002</v>
      </c>
      <c r="C431" s="14">
        <v>7</v>
      </c>
      <c r="D431" s="14">
        <v>43.915607199999997</v>
      </c>
    </row>
    <row r="432" spans="2:4">
      <c r="B432" s="14">
        <v>2002</v>
      </c>
      <c r="C432" s="14">
        <v>8</v>
      </c>
      <c r="D432" s="14">
        <v>35.8446268</v>
      </c>
    </row>
    <row r="433" spans="2:4">
      <c r="B433" s="14">
        <v>2002</v>
      </c>
      <c r="C433" s="14">
        <v>9</v>
      </c>
      <c r="D433" s="14">
        <v>43.987912100000003</v>
      </c>
    </row>
    <row r="434" spans="2:4">
      <c r="B434" s="14">
        <v>2002</v>
      </c>
      <c r="C434" s="14">
        <v>10</v>
      </c>
      <c r="D434" s="14">
        <v>45.802919500000002</v>
      </c>
    </row>
    <row r="435" spans="2:4">
      <c r="B435" s="14">
        <v>2002</v>
      </c>
      <c r="C435" s="14">
        <v>11</v>
      </c>
      <c r="D435" s="14">
        <v>48.821596499999998</v>
      </c>
    </row>
    <row r="436" spans="2:4">
      <c r="B436" s="14">
        <v>2002</v>
      </c>
      <c r="C436" s="14">
        <v>12</v>
      </c>
      <c r="D436" s="14">
        <v>45.604081000000001</v>
      </c>
    </row>
    <row r="437" spans="2:4">
      <c r="B437" s="14">
        <v>2002</v>
      </c>
      <c r="C437" s="14">
        <v>13</v>
      </c>
      <c r="D437" s="14">
        <v>41.567764500000003</v>
      </c>
    </row>
    <row r="438" spans="2:4">
      <c r="B438" s="14">
        <v>2002</v>
      </c>
      <c r="C438" s="14">
        <v>14</v>
      </c>
      <c r="D438" s="14">
        <v>47.739244100000001</v>
      </c>
    </row>
    <row r="439" spans="2:4">
      <c r="B439" s="14">
        <v>2003</v>
      </c>
      <c r="C439" s="14">
        <v>1</v>
      </c>
      <c r="D439" s="14">
        <v>30.365282000000001</v>
      </c>
    </row>
    <row r="440" spans="2:4">
      <c r="B440" s="14">
        <v>2003</v>
      </c>
      <c r="C440" s="14">
        <v>2</v>
      </c>
      <c r="D440" s="14">
        <v>39.633955800000003</v>
      </c>
    </row>
    <row r="441" spans="2:4">
      <c r="B441" s="14">
        <v>2003</v>
      </c>
      <c r="C441" s="14">
        <v>3</v>
      </c>
      <c r="D441" s="14">
        <v>54.712842999999999</v>
      </c>
    </row>
    <row r="442" spans="2:4">
      <c r="B442" s="14">
        <v>2003</v>
      </c>
      <c r="C442" s="14">
        <v>4</v>
      </c>
      <c r="D442" s="14">
        <v>67.785823199999996</v>
      </c>
    </row>
    <row r="443" spans="2:4">
      <c r="B443" s="14">
        <v>2003</v>
      </c>
      <c r="C443" s="14">
        <v>5</v>
      </c>
      <c r="D443" s="14">
        <v>75.740281999999993</v>
      </c>
    </row>
    <row r="444" spans="2:4">
      <c r="B444" s="14">
        <v>2003</v>
      </c>
      <c r="C444" s="14">
        <v>6</v>
      </c>
      <c r="D444" s="14">
        <v>89.228277399999996</v>
      </c>
    </row>
    <row r="445" spans="2:4">
      <c r="B445" s="14">
        <v>2003</v>
      </c>
      <c r="C445" s="14">
        <v>7</v>
      </c>
      <c r="D445" s="14">
        <v>88.329077699999999</v>
      </c>
    </row>
    <row r="446" spans="2:4">
      <c r="B446" s="14">
        <v>2003</v>
      </c>
      <c r="C446" s="14">
        <v>8</v>
      </c>
      <c r="D446" s="14">
        <v>79.475419200000005</v>
      </c>
    </row>
    <row r="447" spans="2:4">
      <c r="B447" s="14">
        <v>2003</v>
      </c>
      <c r="C447" s="14">
        <v>9</v>
      </c>
      <c r="D447" s="14">
        <v>82.518864300000004</v>
      </c>
    </row>
    <row r="448" spans="2:4">
      <c r="B448" s="14">
        <v>2003</v>
      </c>
      <c r="C448" s="14">
        <v>10</v>
      </c>
      <c r="D448" s="14">
        <v>91.372522900000007</v>
      </c>
    </row>
    <row r="449" spans="2:4">
      <c r="B449" s="14">
        <v>2003</v>
      </c>
      <c r="C449" s="14">
        <v>11</v>
      </c>
      <c r="D449" s="14">
        <v>84.178925300000003</v>
      </c>
    </row>
    <row r="450" spans="2:4">
      <c r="B450" s="14">
        <v>2003</v>
      </c>
      <c r="C450" s="14">
        <v>12</v>
      </c>
      <c r="D450" s="14">
        <v>93.5859375</v>
      </c>
    </row>
    <row r="451" spans="2:4">
      <c r="B451" s="14">
        <v>2003</v>
      </c>
      <c r="C451" s="14">
        <v>13</v>
      </c>
      <c r="D451" s="14">
        <v>72.350990899999999</v>
      </c>
    </row>
    <row r="452" spans="2:4">
      <c r="B452" s="14">
        <v>2003</v>
      </c>
      <c r="C452" s="14">
        <v>14</v>
      </c>
      <c r="D452" s="14">
        <v>89.159108200000006</v>
      </c>
    </row>
    <row r="453" spans="2:4">
      <c r="B453" s="14">
        <v>2004</v>
      </c>
      <c r="C453" s="14">
        <v>1</v>
      </c>
      <c r="D453" s="14">
        <v>25.45</v>
      </c>
    </row>
    <row r="454" spans="2:4">
      <c r="B454" s="14">
        <v>2004</v>
      </c>
      <c r="C454" s="14">
        <v>2</v>
      </c>
      <c r="D454" s="14">
        <v>20.04</v>
      </c>
    </row>
    <row r="455" spans="2:4">
      <c r="B455" s="14">
        <v>2004</v>
      </c>
      <c r="C455" s="14">
        <v>3</v>
      </c>
      <c r="D455" s="14">
        <v>28.86</v>
      </c>
    </row>
    <row r="456" spans="2:4">
      <c r="B456" s="14">
        <v>2004</v>
      </c>
      <c r="C456" s="14">
        <v>4</v>
      </c>
      <c r="D456" s="14">
        <v>36.090000000000003</v>
      </c>
    </row>
    <row r="457" spans="2:4">
      <c r="B457" s="14">
        <v>2004</v>
      </c>
      <c r="C457" s="14">
        <v>5</v>
      </c>
      <c r="D457" s="14">
        <v>53.7</v>
      </c>
    </row>
    <row r="458" spans="2:4">
      <c r="B458" s="14">
        <v>2004</v>
      </c>
      <c r="C458" s="14">
        <v>6</v>
      </c>
      <c r="D458" s="14">
        <v>56.2</v>
      </c>
    </row>
    <row r="459" spans="2:4">
      <c r="B459" s="14">
        <v>2004</v>
      </c>
      <c r="C459" s="14">
        <v>7</v>
      </c>
      <c r="D459" s="14">
        <v>60.7</v>
      </c>
    </row>
    <row r="460" spans="2:4">
      <c r="B460" s="14">
        <v>2004</v>
      </c>
      <c r="C460" s="14">
        <v>8</v>
      </c>
      <c r="D460" s="14">
        <v>60.8</v>
      </c>
    </row>
    <row r="461" spans="2:4">
      <c r="B461" s="14">
        <v>2004</v>
      </c>
      <c r="C461" s="14">
        <v>9</v>
      </c>
      <c r="D461" s="14">
        <v>57.7</v>
      </c>
    </row>
    <row r="462" spans="2:4">
      <c r="B462" s="14">
        <v>2004</v>
      </c>
      <c r="C462" s="14">
        <v>10</v>
      </c>
      <c r="D462" s="14">
        <v>57.5</v>
      </c>
    </row>
    <row r="463" spans="2:4">
      <c r="B463" s="14">
        <v>2004</v>
      </c>
      <c r="C463" s="14">
        <v>11</v>
      </c>
      <c r="D463" s="14">
        <v>63.4</v>
      </c>
    </row>
    <row r="464" spans="2:4">
      <c r="B464" s="14">
        <v>2004</v>
      </c>
      <c r="C464" s="14">
        <v>12</v>
      </c>
      <c r="D464" s="14">
        <v>63.6</v>
      </c>
    </row>
    <row r="465" spans="2:4">
      <c r="B465" s="14">
        <v>2004</v>
      </c>
      <c r="C465" s="14">
        <v>13</v>
      </c>
      <c r="D465" s="14">
        <v>51.9</v>
      </c>
    </row>
    <row r="466" spans="2:4">
      <c r="B466" s="14">
        <v>2004</v>
      </c>
      <c r="C466" s="14">
        <v>14</v>
      </c>
      <c r="D466" s="14">
        <v>60.8</v>
      </c>
    </row>
    <row r="467" spans="2:4">
      <c r="B467" s="14">
        <v>2005</v>
      </c>
      <c r="C467" s="14">
        <v>1</v>
      </c>
      <c r="D467" s="14">
        <v>23.2</v>
      </c>
    </row>
    <row r="468" spans="2:4">
      <c r="B468" s="14">
        <v>2005</v>
      </c>
      <c r="C468" s="14">
        <v>2</v>
      </c>
      <c r="D468" s="14">
        <v>23.9</v>
      </c>
    </row>
    <row r="469" spans="2:4">
      <c r="B469" s="14">
        <v>2005</v>
      </c>
      <c r="C469" s="14">
        <v>3</v>
      </c>
      <c r="D469" s="14">
        <v>28.7</v>
      </c>
    </row>
    <row r="470" spans="2:4">
      <c r="B470" s="14">
        <v>2005</v>
      </c>
      <c r="C470" s="14">
        <v>4</v>
      </c>
      <c r="D470" s="14">
        <v>33.299999999999997</v>
      </c>
    </row>
    <row r="471" spans="2:4">
      <c r="B471" s="14">
        <v>2005</v>
      </c>
      <c r="C471" s="14">
        <v>5</v>
      </c>
      <c r="D471" s="14">
        <v>38.11</v>
      </c>
    </row>
    <row r="472" spans="2:4">
      <c r="B472" s="14">
        <v>2005</v>
      </c>
      <c r="C472" s="14">
        <v>6</v>
      </c>
      <c r="D472" s="14">
        <v>38.799999999999997</v>
      </c>
    </row>
    <row r="473" spans="2:4">
      <c r="B473" s="14">
        <v>2005</v>
      </c>
      <c r="C473" s="14">
        <v>7</v>
      </c>
      <c r="D473" s="14">
        <v>42.8</v>
      </c>
    </row>
    <row r="474" spans="2:4">
      <c r="B474" s="14">
        <v>2005</v>
      </c>
      <c r="C474" s="14">
        <v>8</v>
      </c>
      <c r="D474" s="14">
        <v>44.9</v>
      </c>
    </row>
    <row r="475" spans="2:4">
      <c r="B475" s="14">
        <v>2005</v>
      </c>
      <c r="C475" s="14">
        <v>9</v>
      </c>
      <c r="D475" s="14">
        <v>37.299999999999997</v>
      </c>
    </row>
    <row r="476" spans="2:4">
      <c r="B476" s="14">
        <v>2005</v>
      </c>
      <c r="C476" s="14">
        <v>10</v>
      </c>
      <c r="D476" s="14">
        <v>38.799999999999997</v>
      </c>
    </row>
    <row r="477" spans="2:4">
      <c r="B477" s="14">
        <v>2005</v>
      </c>
      <c r="C477" s="14">
        <v>11</v>
      </c>
      <c r="D477" s="14">
        <v>35.799999999999997</v>
      </c>
    </row>
    <row r="478" spans="2:4">
      <c r="B478" s="14">
        <v>2005</v>
      </c>
      <c r="C478" s="14">
        <v>12</v>
      </c>
      <c r="D478" s="14">
        <v>40.200000000000003</v>
      </c>
    </row>
    <row r="479" spans="2:4">
      <c r="B479" s="14">
        <v>2005</v>
      </c>
      <c r="C479" s="14">
        <v>13</v>
      </c>
      <c r="D479" s="14">
        <v>39.5</v>
      </c>
    </row>
    <row r="480" spans="2:4">
      <c r="B480" s="14">
        <v>2005</v>
      </c>
      <c r="C480" s="14">
        <v>14</v>
      </c>
      <c r="D480" s="14">
        <v>38.6</v>
      </c>
    </row>
    <row r="481" spans="2:4">
      <c r="B481" s="14">
        <v>2006</v>
      </c>
      <c r="C481" s="14">
        <v>1</v>
      </c>
      <c r="D481" s="14">
        <v>41.5</v>
      </c>
    </row>
    <row r="482" spans="2:4">
      <c r="B482" s="14">
        <v>2006</v>
      </c>
      <c r="C482" s="14">
        <v>2</v>
      </c>
      <c r="D482" s="14">
        <v>34.4</v>
      </c>
    </row>
    <row r="483" spans="2:4">
      <c r="B483" s="14">
        <v>2006</v>
      </c>
      <c r="C483" s="14">
        <v>3</v>
      </c>
      <c r="D483" s="14">
        <v>38.5</v>
      </c>
    </row>
    <row r="484" spans="2:4">
      <c r="B484" s="14">
        <v>2006</v>
      </c>
      <c r="C484" s="14">
        <v>4</v>
      </c>
      <c r="D484" s="14">
        <v>35.9</v>
      </c>
    </row>
    <row r="485" spans="2:4">
      <c r="B485" s="14">
        <v>2006</v>
      </c>
      <c r="C485" s="14">
        <v>5</v>
      </c>
      <c r="D485" s="14">
        <v>33.799999999999997</v>
      </c>
    </row>
    <row r="486" spans="2:4">
      <c r="B486" s="14">
        <v>2006</v>
      </c>
      <c r="C486" s="14">
        <v>6</v>
      </c>
      <c r="D486" s="14">
        <v>40.299999999999997</v>
      </c>
    </row>
    <row r="487" spans="2:4">
      <c r="B487" s="14">
        <v>2006</v>
      </c>
      <c r="C487" s="14">
        <v>7</v>
      </c>
      <c r="D487" s="14">
        <v>40.700000000000003</v>
      </c>
    </row>
    <row r="488" spans="2:4">
      <c r="B488" s="14">
        <v>2006</v>
      </c>
      <c r="C488" s="14">
        <v>8</v>
      </c>
      <c r="D488" s="14">
        <v>53.1</v>
      </c>
    </row>
    <row r="489" spans="2:4">
      <c r="B489" s="14">
        <v>2006</v>
      </c>
      <c r="C489" s="14">
        <v>9</v>
      </c>
      <c r="D489" s="14">
        <v>45.2</v>
      </c>
    </row>
    <row r="490" spans="2:4">
      <c r="B490" s="14">
        <v>2006</v>
      </c>
      <c r="C490" s="14">
        <v>10</v>
      </c>
      <c r="D490" s="14">
        <v>36.700000000000003</v>
      </c>
    </row>
    <row r="491" spans="2:4">
      <c r="B491" s="14">
        <v>2006</v>
      </c>
      <c r="C491" s="14">
        <v>11</v>
      </c>
      <c r="D491" s="14">
        <v>35.5</v>
      </c>
    </row>
    <row r="492" spans="2:4">
      <c r="B492" s="14">
        <v>2006</v>
      </c>
      <c r="C492" s="14">
        <v>12</v>
      </c>
      <c r="D492" s="14">
        <v>40.5</v>
      </c>
    </row>
    <row r="493" spans="2:4">
      <c r="B493" s="14">
        <v>2006</v>
      </c>
      <c r="C493" s="14">
        <v>13</v>
      </c>
      <c r="D493" s="14">
        <v>24.4</v>
      </c>
    </row>
    <row r="494" spans="2:4">
      <c r="B494" s="14">
        <v>2006</v>
      </c>
      <c r="C494" s="14">
        <v>14</v>
      </c>
      <c r="D494" s="14">
        <v>43.6</v>
      </c>
    </row>
    <row r="495" spans="2:4">
      <c r="B495" s="14">
        <v>2007</v>
      </c>
      <c r="C495" s="14">
        <v>1</v>
      </c>
      <c r="D495" s="14">
        <v>36.6</v>
      </c>
    </row>
    <row r="496" spans="2:4">
      <c r="B496" s="14">
        <v>2007</v>
      </c>
      <c r="C496" s="14">
        <v>2</v>
      </c>
      <c r="D496" s="14">
        <v>38.700000000000003</v>
      </c>
    </row>
    <row r="497" spans="2:4">
      <c r="B497" s="14">
        <v>2007</v>
      </c>
      <c r="C497" s="14">
        <v>3</v>
      </c>
      <c r="D497" s="14">
        <v>47.3</v>
      </c>
    </row>
    <row r="498" spans="2:4">
      <c r="B498" s="14">
        <v>2007</v>
      </c>
      <c r="C498" s="14">
        <v>4</v>
      </c>
      <c r="D498" s="14">
        <v>51.7</v>
      </c>
    </row>
    <row r="499" spans="2:4">
      <c r="B499" s="14">
        <v>2007</v>
      </c>
      <c r="C499" s="14">
        <v>5</v>
      </c>
      <c r="D499" s="14">
        <v>46.5</v>
      </c>
    </row>
    <row r="500" spans="2:4">
      <c r="B500" s="14">
        <v>2007</v>
      </c>
      <c r="C500" s="14">
        <v>6</v>
      </c>
      <c r="D500" s="14">
        <v>42.3</v>
      </c>
    </row>
    <row r="501" spans="2:4">
      <c r="B501" s="14">
        <v>2007</v>
      </c>
      <c r="C501" s="14">
        <v>7</v>
      </c>
      <c r="D501" s="14">
        <v>50.3</v>
      </c>
    </row>
    <row r="502" spans="2:4">
      <c r="B502" s="14">
        <v>2007</v>
      </c>
      <c r="C502" s="14">
        <v>8</v>
      </c>
      <c r="D502" s="14" t="s">
        <v>17</v>
      </c>
    </row>
    <row r="503" spans="2:4">
      <c r="B503" s="14">
        <v>2007</v>
      </c>
      <c r="C503" s="14">
        <v>9</v>
      </c>
      <c r="D503" s="14" t="s">
        <v>17</v>
      </c>
    </row>
    <row r="504" spans="2:4">
      <c r="B504" s="14">
        <v>2007</v>
      </c>
      <c r="C504" s="14">
        <v>10</v>
      </c>
      <c r="D504" s="14" t="s">
        <v>17</v>
      </c>
    </row>
    <row r="505" spans="2:4">
      <c r="B505" s="14">
        <v>2007</v>
      </c>
      <c r="C505" s="14">
        <v>11</v>
      </c>
      <c r="D505" s="14" t="s">
        <v>17</v>
      </c>
    </row>
    <row r="506" spans="2:4">
      <c r="B506" s="14">
        <v>2007</v>
      </c>
      <c r="C506" s="14">
        <v>12</v>
      </c>
      <c r="D506" s="14" t="s">
        <v>17</v>
      </c>
    </row>
    <row r="507" spans="2:4">
      <c r="B507" s="14">
        <v>2007</v>
      </c>
      <c r="C507" s="14">
        <v>13</v>
      </c>
      <c r="D507" s="14" t="s">
        <v>17</v>
      </c>
    </row>
    <row r="508" spans="2:4">
      <c r="B508" s="14">
        <v>2007</v>
      </c>
      <c r="C508" s="14">
        <v>14</v>
      </c>
      <c r="D508" s="14" t="s">
        <v>17</v>
      </c>
    </row>
    <row r="509" spans="2:4">
      <c r="B509" s="14">
        <v>2008</v>
      </c>
      <c r="C509" s="14">
        <v>1</v>
      </c>
      <c r="D509" s="14">
        <v>38.47</v>
      </c>
    </row>
    <row r="510" spans="2:4">
      <c r="B510" s="14">
        <v>2008</v>
      </c>
      <c r="C510" s="14">
        <v>2</v>
      </c>
      <c r="D510" s="14">
        <v>42.28</v>
      </c>
    </row>
    <row r="511" spans="2:4">
      <c r="B511" s="14">
        <v>2008</v>
      </c>
      <c r="C511" s="14">
        <v>3</v>
      </c>
      <c r="D511" s="14">
        <v>55.89</v>
      </c>
    </row>
    <row r="512" spans="2:4">
      <c r="B512" s="14">
        <v>2008</v>
      </c>
      <c r="C512" s="14">
        <v>4</v>
      </c>
      <c r="D512" s="14">
        <v>69.33</v>
      </c>
    </row>
    <row r="513" spans="2:4">
      <c r="B513" s="14">
        <v>2008</v>
      </c>
      <c r="C513" s="14">
        <v>5</v>
      </c>
      <c r="D513" s="14">
        <v>81.78</v>
      </c>
    </row>
    <row r="514" spans="2:4">
      <c r="B514" s="14">
        <v>2008</v>
      </c>
      <c r="C514" s="14">
        <v>6</v>
      </c>
      <c r="D514" s="14">
        <v>86.81</v>
      </c>
    </row>
    <row r="515" spans="2:4">
      <c r="B515" s="14">
        <v>2008</v>
      </c>
      <c r="C515" s="14">
        <v>7</v>
      </c>
      <c r="D515" s="14">
        <v>88.32</v>
      </c>
    </row>
    <row r="516" spans="2:4">
      <c r="B516" s="14">
        <v>2008</v>
      </c>
      <c r="C516" s="14">
        <v>8</v>
      </c>
      <c r="D516" s="14">
        <v>76.680000000000007</v>
      </c>
    </row>
    <row r="517" spans="2:4">
      <c r="B517" s="14">
        <v>2008</v>
      </c>
      <c r="C517" s="14">
        <v>9</v>
      </c>
      <c r="D517" s="14">
        <v>67.87</v>
      </c>
    </row>
    <row r="518" spans="2:4">
      <c r="B518" s="14">
        <v>2008</v>
      </c>
      <c r="C518" s="14">
        <v>10</v>
      </c>
      <c r="D518" s="14">
        <v>84.46</v>
      </c>
    </row>
    <row r="519" spans="2:4">
      <c r="B519" s="14">
        <v>2008</v>
      </c>
      <c r="C519" s="14">
        <v>11</v>
      </c>
      <c r="D519" s="14">
        <v>86.09</v>
      </c>
    </row>
    <row r="520" spans="2:4">
      <c r="B520" s="14">
        <v>2008</v>
      </c>
      <c r="C520" s="14">
        <v>12</v>
      </c>
      <c r="D520" s="14">
        <v>84.16</v>
      </c>
    </row>
    <row r="521" spans="2:4">
      <c r="B521" s="14">
        <v>2008</v>
      </c>
      <c r="C521" s="14">
        <v>13</v>
      </c>
      <c r="D521" s="14">
        <v>88.65</v>
      </c>
    </row>
    <row r="522" spans="2:4">
      <c r="B522" s="14">
        <v>2008</v>
      </c>
      <c r="C522" s="14">
        <v>14</v>
      </c>
      <c r="D522" s="14">
        <v>82.98</v>
      </c>
    </row>
    <row r="523" spans="2:4">
      <c r="B523" s="29">
        <v>2009</v>
      </c>
      <c r="C523" s="29">
        <v>1</v>
      </c>
      <c r="D523" s="36">
        <v>23.475000000000001</v>
      </c>
    </row>
    <row r="524" spans="2:4">
      <c r="B524" s="29">
        <v>2009</v>
      </c>
      <c r="C524" s="29">
        <v>2</v>
      </c>
      <c r="D524" s="36">
        <v>23.14</v>
      </c>
    </row>
    <row r="525" spans="2:4">
      <c r="B525" s="29">
        <v>2009</v>
      </c>
      <c r="C525" s="29">
        <v>3</v>
      </c>
      <c r="D525" s="36">
        <v>29.647500000000001</v>
      </c>
    </row>
    <row r="526" spans="2:4">
      <c r="B526" s="29">
        <v>2009</v>
      </c>
      <c r="C526" s="29">
        <v>4</v>
      </c>
      <c r="D526" s="36">
        <v>37.692500000000003</v>
      </c>
    </row>
    <row r="527" spans="2:4">
      <c r="B527" s="29">
        <v>2009</v>
      </c>
      <c r="C527" s="29">
        <v>5</v>
      </c>
      <c r="D527" s="36">
        <v>43.51</v>
      </c>
    </row>
    <row r="528" spans="2:4">
      <c r="B528" s="29">
        <v>2009</v>
      </c>
      <c r="C528" s="29">
        <v>6</v>
      </c>
      <c r="D528" s="36">
        <v>57.272500000000008</v>
      </c>
    </row>
    <row r="529" spans="2:4">
      <c r="B529" s="29">
        <v>2009</v>
      </c>
      <c r="C529" s="29">
        <v>7</v>
      </c>
      <c r="D529" s="36">
        <v>73.034999999999997</v>
      </c>
    </row>
    <row r="530" spans="2:4">
      <c r="B530" s="29">
        <v>2009</v>
      </c>
      <c r="C530" s="29">
        <v>8</v>
      </c>
      <c r="D530" s="36">
        <v>44.082499999999996</v>
      </c>
    </row>
    <row r="531" spans="2:4">
      <c r="B531" s="29">
        <v>2009</v>
      </c>
      <c r="C531" s="29">
        <v>9</v>
      </c>
      <c r="D531" s="36">
        <v>46.417499999999997</v>
      </c>
    </row>
    <row r="532" spans="2:4">
      <c r="B532" s="29">
        <v>2009</v>
      </c>
      <c r="C532" s="29">
        <v>10</v>
      </c>
      <c r="D532" s="36">
        <v>51.094999999999999</v>
      </c>
    </row>
    <row r="533" spans="2:4">
      <c r="B533" s="29">
        <v>2009</v>
      </c>
      <c r="C533" s="29">
        <v>11</v>
      </c>
      <c r="D533" s="36">
        <v>50.222499999999997</v>
      </c>
    </row>
    <row r="534" spans="2:4">
      <c r="B534" s="29">
        <v>2009</v>
      </c>
      <c r="C534" s="29">
        <v>12</v>
      </c>
      <c r="D534" s="36">
        <v>52.337499999999999</v>
      </c>
    </row>
    <row r="535" spans="2:4">
      <c r="B535" s="29">
        <v>2009</v>
      </c>
      <c r="C535" s="29">
        <v>13</v>
      </c>
      <c r="D535" s="36">
        <v>69.572499999999991</v>
      </c>
    </row>
    <row r="536" spans="2:4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54"/>
  <sheetViews>
    <sheetView topLeftCell="C8" workbookViewId="0">
      <selection activeCell="AF7" sqref="AF7"/>
    </sheetView>
  </sheetViews>
  <sheetFormatPr defaultRowHeight="12.75"/>
  <cols>
    <col min="26" max="26" width="13.140625" style="14" customWidth="1"/>
    <col min="27" max="27" width="13.140625" customWidth="1"/>
  </cols>
  <sheetData>
    <row r="2" spans="1:29">
      <c r="M2" s="134"/>
      <c r="N2" s="134"/>
      <c r="O2" s="134"/>
      <c r="P2" s="134" t="s">
        <v>134</v>
      </c>
      <c r="Q2" s="134"/>
      <c r="R2" s="134"/>
      <c r="S2" s="134"/>
      <c r="Z2" s="14" t="s">
        <v>713</v>
      </c>
    </row>
    <row r="3" spans="1:29">
      <c r="A3" s="14"/>
      <c r="B3" s="14"/>
      <c r="C3" s="14"/>
      <c r="D3" s="14"/>
      <c r="E3" s="507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32" t="s">
        <v>133</v>
      </c>
      <c r="T3" s="131" t="s">
        <v>135</v>
      </c>
      <c r="U3" s="266" t="s">
        <v>723</v>
      </c>
      <c r="V3" t="s">
        <v>135</v>
      </c>
      <c r="W3" t="s">
        <v>136</v>
      </c>
      <c r="X3" t="s">
        <v>133</v>
      </c>
      <c r="Z3" s="14" t="s">
        <v>714</v>
      </c>
    </row>
    <row r="4" spans="1:29">
      <c r="A4" s="14"/>
      <c r="B4" s="14"/>
      <c r="C4" s="14"/>
      <c r="D4" s="14"/>
      <c r="E4" s="508" t="s">
        <v>802</v>
      </c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32"/>
      <c r="T4" s="131"/>
      <c r="U4" s="133"/>
    </row>
    <row r="5" spans="1:29">
      <c r="A5" s="24" t="s">
        <v>90</v>
      </c>
      <c r="B5" s="24" t="s">
        <v>0</v>
      </c>
      <c r="C5" s="24">
        <v>1</v>
      </c>
      <c r="D5" s="24"/>
      <c r="E5" s="28" t="s">
        <v>114</v>
      </c>
      <c r="F5" s="14" t="s">
        <v>137</v>
      </c>
      <c r="G5" s="14">
        <v>3</v>
      </c>
      <c r="H5" s="14">
        <v>4</v>
      </c>
      <c r="I5" s="14">
        <v>5</v>
      </c>
      <c r="J5" s="14">
        <v>6</v>
      </c>
      <c r="K5" s="14" t="s">
        <v>138</v>
      </c>
      <c r="L5" s="6" t="s">
        <v>0</v>
      </c>
      <c r="M5" s="129" t="s">
        <v>724</v>
      </c>
      <c r="N5" s="400" t="s">
        <v>725</v>
      </c>
      <c r="O5" s="400" t="s">
        <v>726</v>
      </c>
      <c r="P5" s="400" t="s">
        <v>727</v>
      </c>
      <c r="Q5" s="400" t="s">
        <v>728</v>
      </c>
      <c r="R5" s="400" t="s">
        <v>729</v>
      </c>
      <c r="S5" s="401" t="s">
        <v>730</v>
      </c>
      <c r="T5" s="400"/>
      <c r="U5" s="400"/>
      <c r="Z5" s="29" t="s">
        <v>715</v>
      </c>
      <c r="AA5" s="397" t="s">
        <v>114</v>
      </c>
      <c r="AB5" s="289" t="s">
        <v>716</v>
      </c>
      <c r="AC5" s="289"/>
    </row>
    <row r="6" spans="1:29">
      <c r="A6" s="25" t="s">
        <v>95</v>
      </c>
      <c r="B6" s="14">
        <v>1971</v>
      </c>
      <c r="C6" s="14">
        <v>33.700000000000003</v>
      </c>
      <c r="D6" s="14">
        <v>1971</v>
      </c>
      <c r="E6" s="507">
        <f t="shared" ref="E6:E53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L6" s="14">
        <v>1971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 t="shared" si="1"/>
        <v>2380.5600000000004</v>
      </c>
      <c r="R6">
        <f t="shared" si="1"/>
        <v>2514.96</v>
      </c>
      <c r="S6" s="132">
        <f t="shared" ref="S6:S48" si="2">MAX(M6:R6)</f>
        <v>2514.96</v>
      </c>
      <c r="T6">
        <f>R6/M6</f>
        <v>1.0190605854322667</v>
      </c>
      <c r="U6">
        <f>R6/O6</f>
        <v>1.0534834623504574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  <c r="Z6" s="14">
        <f>R6-M6</f>
        <v>47.039999999999964</v>
      </c>
      <c r="AA6" s="132">
        <f>AVERAGE(M6:R6)</f>
        <v>2419.48</v>
      </c>
    </row>
    <row r="7" spans="1:29">
      <c r="A7" s="25" t="s">
        <v>95</v>
      </c>
      <c r="B7" s="14">
        <v>1972</v>
      </c>
      <c r="C7" s="14">
        <v>27.98</v>
      </c>
      <c r="D7" s="14">
        <v>1972</v>
      </c>
      <c r="E7" s="507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L7" s="14">
        <v>1972</v>
      </c>
      <c r="M7">
        <f t="shared" ref="M7:M53" si="3">F7*60*1.12</f>
        <v>1878.2400000000002</v>
      </c>
      <c r="N7">
        <f t="shared" ref="N7:N53" si="4">G7*60*1.12</f>
        <v>1851.8640000000003</v>
      </c>
      <c r="O7">
        <f t="shared" ref="O7:O53" si="5">H7*60*1.12</f>
        <v>1705.3680000000002</v>
      </c>
      <c r="P7">
        <f t="shared" ref="P7:P53" si="6">I7*60*1.12</f>
        <v>1681.1760000000002</v>
      </c>
      <c r="Q7">
        <f t="shared" ref="Q7:Q53" si="7">J7*60*1.12</f>
        <v>1548.7920000000001</v>
      </c>
      <c r="R7">
        <f t="shared" ref="R7:R53" si="8">K7*60*1.12</f>
        <v>1467.6480000000001</v>
      </c>
      <c r="S7" s="132">
        <f t="shared" si="2"/>
        <v>1878.2400000000002</v>
      </c>
      <c r="T7">
        <f t="shared" ref="T7:T47" si="9">R7/M7</f>
        <v>0.78139534883720929</v>
      </c>
      <c r="U7">
        <f t="shared" ref="U7:U52" si="10">R7/O7</f>
        <v>0.86060486651561419</v>
      </c>
      <c r="V7">
        <f>R7/M7</f>
        <v>0.78139534883720929</v>
      </c>
      <c r="W7">
        <f t="shared" ref="W7:W49" si="11">R7/P7</f>
        <v>0.87298890776456484</v>
      </c>
      <c r="X7">
        <f t="shared" ref="X7:X49" si="12">(MAX(M7:R7)/1000)</f>
        <v>1.8782400000000001</v>
      </c>
      <c r="Z7" s="14">
        <f t="shared" ref="Z7:Z51" si="13">R7-M7</f>
        <v>-410.5920000000001</v>
      </c>
      <c r="AA7">
        <f>(R6-M6)</f>
        <v>47.039999999999964</v>
      </c>
      <c r="AB7">
        <f>R6/M6</f>
        <v>1.0190605854322667</v>
      </c>
    </row>
    <row r="8" spans="1:29">
      <c r="A8" s="25" t="s">
        <v>95</v>
      </c>
      <c r="B8" s="14">
        <v>1974</v>
      </c>
      <c r="C8" s="14">
        <v>17.061</v>
      </c>
      <c r="D8" s="14">
        <v>1974</v>
      </c>
      <c r="E8" s="507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L8" s="14">
        <v>1974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32">
        <f t="shared" si="2"/>
        <v>2191.3584000000001</v>
      </c>
      <c r="T8">
        <f t="shared" si="9"/>
        <v>1.6800731261425959</v>
      </c>
      <c r="U8">
        <f t="shared" si="10"/>
        <v>0.85250463821892386</v>
      </c>
      <c r="V8">
        <f t="shared" ref="V8:V49" si="14">R8/M8</f>
        <v>1.6800731261425959</v>
      </c>
      <c r="W8">
        <f t="shared" si="11"/>
        <v>0.91716566866267446</v>
      </c>
      <c r="X8">
        <f t="shared" si="12"/>
        <v>2.1913583999999999</v>
      </c>
      <c r="Z8" s="14">
        <f t="shared" si="13"/>
        <v>756.20159999999987</v>
      </c>
      <c r="AA8">
        <f t="shared" ref="AA8:AA51" si="15">(R7-M7)</f>
        <v>-410.5920000000001</v>
      </c>
      <c r="AB8">
        <f t="shared" ref="AB8:AB51" si="16">R7/M7</f>
        <v>0.78139534883720929</v>
      </c>
    </row>
    <row r="9" spans="1:29">
      <c r="A9" s="25" t="s">
        <v>96</v>
      </c>
      <c r="B9" s="14">
        <v>1975</v>
      </c>
      <c r="C9" s="14">
        <v>28.797999999999998</v>
      </c>
      <c r="D9" s="14">
        <v>1975</v>
      </c>
      <c r="E9" s="507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L9" s="14">
        <v>1975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32">
        <f t="shared" si="2"/>
        <v>3445.5960000000005</v>
      </c>
      <c r="T9">
        <f t="shared" si="9"/>
        <v>1.8817567567567572</v>
      </c>
      <c r="U9">
        <f t="shared" si="10"/>
        <v>1.2726580350342729</v>
      </c>
      <c r="V9">
        <f t="shared" si="14"/>
        <v>1.8817567567567572</v>
      </c>
      <c r="W9">
        <f t="shared" si="11"/>
        <v>1.0787604906391222</v>
      </c>
      <c r="X9">
        <f t="shared" si="12"/>
        <v>3.4455960000000005</v>
      </c>
      <c r="Z9" s="14">
        <f t="shared" si="13"/>
        <v>1591.6824000000008</v>
      </c>
      <c r="AA9">
        <f t="shared" si="15"/>
        <v>756.20159999999987</v>
      </c>
      <c r="AB9">
        <f t="shared" si="16"/>
        <v>1.6800731261425959</v>
      </c>
    </row>
    <row r="10" spans="1:29">
      <c r="A10" s="25" t="s">
        <v>96</v>
      </c>
      <c r="B10" s="14">
        <v>1976</v>
      </c>
      <c r="C10" s="14">
        <v>25.440249999999999</v>
      </c>
      <c r="D10" s="14">
        <v>1976</v>
      </c>
      <c r="E10" s="507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L10" s="14">
        <v>1976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32">
        <f t="shared" si="2"/>
        <v>3140.6759999999999</v>
      </c>
      <c r="T10">
        <f t="shared" si="9"/>
        <v>2.0091027308192451</v>
      </c>
      <c r="U10">
        <f t="shared" si="10"/>
        <v>1.4575471698113207</v>
      </c>
      <c r="V10">
        <f t="shared" si="14"/>
        <v>2.0091027308192451</v>
      </c>
      <c r="W10">
        <f t="shared" si="11"/>
        <v>1.1651583710407238</v>
      </c>
      <c r="X10">
        <f t="shared" si="12"/>
        <v>3.140676</v>
      </c>
      <c r="Z10" s="14">
        <f t="shared" si="13"/>
        <v>1577.4527999999996</v>
      </c>
      <c r="AA10">
        <f t="shared" si="15"/>
        <v>1591.6824000000008</v>
      </c>
      <c r="AB10">
        <f t="shared" si="16"/>
        <v>1.8817567567567572</v>
      </c>
    </row>
    <row r="11" spans="1:29">
      <c r="A11" s="25" t="s">
        <v>97</v>
      </c>
      <c r="B11" s="14">
        <v>1977</v>
      </c>
      <c r="C11" s="14">
        <v>15.609</v>
      </c>
      <c r="D11" s="14">
        <v>1977</v>
      </c>
      <c r="E11" s="507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L11" s="14">
        <v>1977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32">
        <f t="shared" si="2"/>
        <v>1981.9800000000002</v>
      </c>
      <c r="T11">
        <f t="shared" si="9"/>
        <v>1.6987522281639929</v>
      </c>
      <c r="U11">
        <f t="shared" si="10"/>
        <v>1.0247311827956989</v>
      </c>
      <c r="V11">
        <f t="shared" si="14"/>
        <v>1.6987522281639929</v>
      </c>
      <c r="W11">
        <f t="shared" si="11"/>
        <v>1.0031578947368422</v>
      </c>
      <c r="X11">
        <f t="shared" si="12"/>
        <v>1.9819800000000003</v>
      </c>
      <c r="Z11" s="14">
        <f t="shared" si="13"/>
        <v>796.85760000000005</v>
      </c>
      <c r="AA11">
        <f t="shared" si="15"/>
        <v>1577.4527999999996</v>
      </c>
      <c r="AB11">
        <f t="shared" si="16"/>
        <v>2.0091027308192451</v>
      </c>
    </row>
    <row r="12" spans="1:29">
      <c r="A12" s="25" t="s">
        <v>97</v>
      </c>
      <c r="B12" s="14">
        <v>1978</v>
      </c>
      <c r="C12" s="14">
        <v>20.721250000000001</v>
      </c>
      <c r="D12" s="14">
        <v>1978</v>
      </c>
      <c r="E12" s="507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L12" s="14">
        <v>1978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32">
        <f t="shared" si="2"/>
        <v>2980.0848000000001</v>
      </c>
      <c r="T12">
        <f t="shared" si="9"/>
        <v>1.8613138686131383</v>
      </c>
      <c r="U12">
        <f t="shared" si="10"/>
        <v>1.1465827338129495</v>
      </c>
      <c r="V12">
        <f t="shared" si="14"/>
        <v>1.8613138686131383</v>
      </c>
      <c r="W12">
        <f t="shared" si="11"/>
        <v>0.97179878048780466</v>
      </c>
      <c r="X12">
        <f t="shared" si="12"/>
        <v>2.9800848000000002</v>
      </c>
      <c r="Z12" s="14">
        <f t="shared" si="13"/>
        <v>1199.3519999999999</v>
      </c>
      <c r="AA12">
        <f t="shared" si="15"/>
        <v>796.85760000000005</v>
      </c>
      <c r="AB12">
        <f t="shared" si="16"/>
        <v>1.6987522281639929</v>
      </c>
    </row>
    <row r="13" spans="1:29">
      <c r="A13" s="25" t="s">
        <v>91</v>
      </c>
      <c r="B13" s="14">
        <v>1979</v>
      </c>
      <c r="C13" s="14">
        <v>42.177500000000002</v>
      </c>
      <c r="D13" s="14">
        <v>1979</v>
      </c>
      <c r="E13" s="507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L13" s="14">
        <v>1979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32">
        <f t="shared" si="2"/>
        <v>3002.4960000000005</v>
      </c>
      <c r="T13">
        <f t="shared" si="9"/>
        <v>1.050630391506304</v>
      </c>
      <c r="U13">
        <f t="shared" si="10"/>
        <v>1.1054248411645606</v>
      </c>
      <c r="V13">
        <f t="shared" si="14"/>
        <v>1.050630391506304</v>
      </c>
      <c r="W13">
        <f t="shared" si="11"/>
        <v>1.0319363879293488</v>
      </c>
      <c r="X13">
        <f t="shared" si="12"/>
        <v>3.0024960000000007</v>
      </c>
      <c r="Z13" s="14">
        <f t="shared" si="13"/>
        <v>128.1840000000002</v>
      </c>
      <c r="AA13">
        <f t="shared" si="15"/>
        <v>1199.3519999999999</v>
      </c>
      <c r="AB13">
        <f t="shared" si="16"/>
        <v>1.8613138686131383</v>
      </c>
    </row>
    <row r="14" spans="1:29">
      <c r="A14" s="25" t="s">
        <v>91</v>
      </c>
      <c r="B14" s="14">
        <v>1980</v>
      </c>
      <c r="C14" s="14">
        <v>18.997499999999999</v>
      </c>
      <c r="D14" s="14">
        <v>1980</v>
      </c>
      <c r="E14" s="507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L14" s="14">
        <v>1980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32">
        <f t="shared" si="2"/>
        <v>4079.8800000000006</v>
      </c>
      <c r="T14">
        <f t="shared" si="9"/>
        <v>2.6531126304426045</v>
      </c>
      <c r="U14">
        <f t="shared" si="10"/>
        <v>1.4778512728001603</v>
      </c>
      <c r="V14">
        <f t="shared" si="14"/>
        <v>2.6531126304426045</v>
      </c>
      <c r="W14">
        <f t="shared" si="11"/>
        <v>1.057263037139716</v>
      </c>
      <c r="X14">
        <f t="shared" si="12"/>
        <v>4.0798800000000002</v>
      </c>
      <c r="Z14" s="14">
        <f t="shared" si="13"/>
        <v>2315.3759999999997</v>
      </c>
      <c r="AA14">
        <f t="shared" si="15"/>
        <v>128.1840000000002</v>
      </c>
      <c r="AB14">
        <f t="shared" si="16"/>
        <v>1.050630391506304</v>
      </c>
    </row>
    <row r="15" spans="1:29">
      <c r="A15" s="25" t="s">
        <v>91</v>
      </c>
      <c r="B15" s="14">
        <v>1981</v>
      </c>
      <c r="C15" s="14">
        <v>21.66</v>
      </c>
      <c r="D15" s="14">
        <v>1981</v>
      </c>
      <c r="E15" s="507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L15" s="14">
        <v>1981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32">
        <f t="shared" si="2"/>
        <v>2606.1840000000002</v>
      </c>
      <c r="T15">
        <f t="shared" si="9"/>
        <v>1.9845209159524115</v>
      </c>
      <c r="U15">
        <f t="shared" si="10"/>
        <v>1.2015335760204477</v>
      </c>
      <c r="V15">
        <f t="shared" si="14"/>
        <v>1.9845209159524115</v>
      </c>
      <c r="W15">
        <f t="shared" si="11"/>
        <v>1.1110872367855607</v>
      </c>
      <c r="X15">
        <f t="shared" si="12"/>
        <v>2.6061840000000003</v>
      </c>
      <c r="Z15" s="14">
        <f t="shared" si="13"/>
        <v>1292.9280000000001</v>
      </c>
      <c r="AA15">
        <f t="shared" si="15"/>
        <v>2315.3759999999997</v>
      </c>
      <c r="AB15">
        <f t="shared" si="16"/>
        <v>2.6531126304426045</v>
      </c>
    </row>
    <row r="16" spans="1:29">
      <c r="A16" s="25" t="s">
        <v>91</v>
      </c>
      <c r="B16" s="14">
        <v>1982</v>
      </c>
      <c r="C16" s="14">
        <v>19.7225</v>
      </c>
      <c r="D16" s="14">
        <v>1982</v>
      </c>
      <c r="E16" s="507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L16" s="14">
        <v>1982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32">
        <f t="shared" si="2"/>
        <v>2423.0639999999999</v>
      </c>
      <c r="T16">
        <f t="shared" si="9"/>
        <v>1.0110010000909173</v>
      </c>
      <c r="U16">
        <f t="shared" si="10"/>
        <v>0.84704448507007912</v>
      </c>
      <c r="V16">
        <f t="shared" si="14"/>
        <v>1.0110010000909173</v>
      </c>
      <c r="W16">
        <f t="shared" si="11"/>
        <v>0.84937366330583564</v>
      </c>
      <c r="X16">
        <f t="shared" si="12"/>
        <v>2.4230639999999997</v>
      </c>
      <c r="Z16" s="14">
        <f t="shared" si="13"/>
        <v>20.327999999999975</v>
      </c>
      <c r="AA16">
        <f t="shared" si="15"/>
        <v>1292.9280000000001</v>
      </c>
      <c r="AB16">
        <f t="shared" si="16"/>
        <v>1.9845209159524115</v>
      </c>
    </row>
    <row r="17" spans="1:28">
      <c r="A17" s="25" t="s">
        <v>91</v>
      </c>
      <c r="B17" s="14">
        <v>1983</v>
      </c>
      <c r="C17" s="14">
        <v>38.325000000000003</v>
      </c>
      <c r="D17" s="14">
        <v>1983</v>
      </c>
      <c r="E17" s="507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L17" s="14">
        <v>1983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32">
        <f t="shared" si="2"/>
        <v>3463.8240000000005</v>
      </c>
      <c r="T17">
        <f t="shared" si="9"/>
        <v>0.97093739863769046</v>
      </c>
      <c r="U17">
        <f t="shared" si="10"/>
        <v>0.72591909981569491</v>
      </c>
      <c r="V17">
        <f t="shared" si="14"/>
        <v>0.97093739863769046</v>
      </c>
      <c r="W17">
        <f t="shared" si="11"/>
        <v>0.73277845777233774</v>
      </c>
      <c r="X17">
        <f t="shared" si="12"/>
        <v>3.4638240000000007</v>
      </c>
      <c r="Z17" s="14">
        <f t="shared" si="13"/>
        <v>-75.264000000000124</v>
      </c>
      <c r="AA17">
        <f t="shared" si="15"/>
        <v>20.327999999999975</v>
      </c>
      <c r="AB17">
        <f t="shared" si="16"/>
        <v>1.0110010000909173</v>
      </c>
    </row>
    <row r="18" spans="1:28">
      <c r="A18" s="25" t="s">
        <v>91</v>
      </c>
      <c r="B18" s="14">
        <v>1984</v>
      </c>
      <c r="C18" s="14">
        <v>32.945</v>
      </c>
      <c r="D18" s="14">
        <v>1984</v>
      </c>
      <c r="E18" s="507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L18" s="14">
        <v>1984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32">
        <f t="shared" si="2"/>
        <v>2998.2960000000003</v>
      </c>
      <c r="T18">
        <f t="shared" si="9"/>
        <v>1.2093511164393826</v>
      </c>
      <c r="U18">
        <f t="shared" si="10"/>
        <v>0.9480733082706766</v>
      </c>
      <c r="V18">
        <f t="shared" si="14"/>
        <v>1.2093511164393826</v>
      </c>
      <c r="W18">
        <f t="shared" si="11"/>
        <v>0.90435367288619939</v>
      </c>
      <c r="X18">
        <f t="shared" si="12"/>
        <v>2.9982960000000003</v>
      </c>
      <c r="Z18" s="14">
        <f t="shared" si="13"/>
        <v>469.39200000000028</v>
      </c>
      <c r="AA18">
        <f t="shared" si="15"/>
        <v>-75.264000000000124</v>
      </c>
      <c r="AB18">
        <f t="shared" si="16"/>
        <v>0.97093739863769046</v>
      </c>
    </row>
    <row r="19" spans="1:28">
      <c r="A19" s="25" t="s">
        <v>91</v>
      </c>
      <c r="B19" s="14">
        <v>1985</v>
      </c>
      <c r="C19" s="14">
        <v>22.807500000000001</v>
      </c>
      <c r="D19" s="14">
        <v>1985</v>
      </c>
      <c r="E19" s="507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L19" s="14">
        <v>1985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32">
        <f t="shared" si="2"/>
        <v>2329.4880000000003</v>
      </c>
      <c r="T19">
        <f t="shared" si="9"/>
        <v>1.4801028529447777</v>
      </c>
      <c r="U19">
        <f t="shared" si="10"/>
        <v>0.88092114852062364</v>
      </c>
      <c r="V19">
        <f t="shared" si="14"/>
        <v>1.4801028529447777</v>
      </c>
      <c r="W19">
        <f t="shared" si="11"/>
        <v>0.87177268137891228</v>
      </c>
      <c r="X19">
        <f t="shared" si="12"/>
        <v>2.3294880000000004</v>
      </c>
      <c r="Z19" s="14">
        <f t="shared" si="13"/>
        <v>658.72799999999984</v>
      </c>
      <c r="AA19">
        <f t="shared" si="15"/>
        <v>469.39200000000028</v>
      </c>
      <c r="AB19">
        <f t="shared" si="16"/>
        <v>1.2093511164393826</v>
      </c>
    </row>
    <row r="20" spans="1:28">
      <c r="A20" s="25" t="s">
        <v>91</v>
      </c>
      <c r="B20" s="14">
        <v>1986</v>
      </c>
      <c r="C20" s="14">
        <v>37.75</v>
      </c>
      <c r="D20" s="14">
        <v>1986</v>
      </c>
      <c r="E20" s="507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L20" s="14">
        <v>1986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32">
        <f t="shared" si="2"/>
        <v>3091.8720000000003</v>
      </c>
      <c r="T20">
        <f t="shared" si="9"/>
        <v>1.1393549185909739</v>
      </c>
      <c r="U20">
        <f t="shared" si="10"/>
        <v>1.0680749811386454</v>
      </c>
      <c r="V20">
        <f t="shared" si="14"/>
        <v>1.1393549185909739</v>
      </c>
      <c r="W20">
        <f t="shared" si="11"/>
        <v>1.0346882554674761</v>
      </c>
      <c r="X20">
        <f t="shared" si="12"/>
        <v>3.0918720000000004</v>
      </c>
      <c r="Z20" s="14">
        <f t="shared" si="13"/>
        <v>378.16800000000012</v>
      </c>
      <c r="AA20">
        <f t="shared" si="15"/>
        <v>658.72799999999984</v>
      </c>
      <c r="AB20">
        <f t="shared" si="16"/>
        <v>1.4801028529447777</v>
      </c>
    </row>
    <row r="21" spans="1:28">
      <c r="A21" s="25" t="s">
        <v>91</v>
      </c>
      <c r="B21" s="14">
        <v>1987</v>
      </c>
      <c r="C21" s="14">
        <v>30.885000000000002</v>
      </c>
      <c r="D21" s="14">
        <v>1987</v>
      </c>
      <c r="E21" s="507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L21" s="14">
        <v>1987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32">
        <f t="shared" si="2"/>
        <v>2888.4240000000004</v>
      </c>
      <c r="T21">
        <f t="shared" si="9"/>
        <v>1.3610723948511929</v>
      </c>
      <c r="U21">
        <f t="shared" si="10"/>
        <v>1.0094861660079051</v>
      </c>
      <c r="V21">
        <f t="shared" si="14"/>
        <v>1.3610723948511929</v>
      </c>
      <c r="W21">
        <f t="shared" si="11"/>
        <v>0.97303792274778711</v>
      </c>
      <c r="X21">
        <f t="shared" si="12"/>
        <v>2.8884240000000005</v>
      </c>
      <c r="Z21" s="14">
        <f t="shared" si="13"/>
        <v>739.87199999999984</v>
      </c>
      <c r="AA21">
        <f t="shared" si="15"/>
        <v>378.16800000000012</v>
      </c>
      <c r="AB21">
        <f t="shared" si="16"/>
        <v>1.1393549185909739</v>
      </c>
    </row>
    <row r="22" spans="1:28">
      <c r="A22" s="25" t="s">
        <v>91</v>
      </c>
      <c r="B22" s="14">
        <v>1988</v>
      </c>
      <c r="C22" s="14">
        <v>27.98</v>
      </c>
      <c r="D22" s="14">
        <v>1988</v>
      </c>
      <c r="E22" s="507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L22" s="14">
        <v>1988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32">
        <f t="shared" si="2"/>
        <v>4372.5360000000001</v>
      </c>
      <c r="T22">
        <f t="shared" si="9"/>
        <v>2.3329947363560803</v>
      </c>
      <c r="U22">
        <f t="shared" si="10"/>
        <v>1.3165190203230848</v>
      </c>
      <c r="V22">
        <f t="shared" si="14"/>
        <v>2.3329947363560803</v>
      </c>
      <c r="W22">
        <f t="shared" si="11"/>
        <v>1.1024130558100973</v>
      </c>
      <c r="X22">
        <f t="shared" si="12"/>
        <v>4.3725360000000002</v>
      </c>
      <c r="Z22" s="14">
        <f t="shared" si="13"/>
        <v>2425.0799999999995</v>
      </c>
      <c r="AA22">
        <f t="shared" si="15"/>
        <v>739.87199999999984</v>
      </c>
      <c r="AB22">
        <f t="shared" si="16"/>
        <v>1.3610723948511929</v>
      </c>
    </row>
    <row r="23" spans="1:28">
      <c r="A23" s="25" t="s">
        <v>91</v>
      </c>
      <c r="B23" s="14">
        <v>1989</v>
      </c>
      <c r="C23" s="14">
        <v>17.335000000000001</v>
      </c>
      <c r="D23" s="14">
        <v>1989</v>
      </c>
      <c r="E23" s="507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L23" s="14">
        <v>1989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32">
        <f t="shared" si="2"/>
        <v>2851.8</v>
      </c>
      <c r="T23">
        <f t="shared" si="9"/>
        <v>2.2289939192924266</v>
      </c>
      <c r="U23">
        <f t="shared" si="10"/>
        <v>1.0749800053319114</v>
      </c>
      <c r="V23">
        <f t="shared" si="14"/>
        <v>2.2289939192924266</v>
      </c>
      <c r="W23">
        <f t="shared" si="11"/>
        <v>1.019919059061591</v>
      </c>
      <c r="X23">
        <f t="shared" si="12"/>
        <v>2.8518000000000003</v>
      </c>
      <c r="Z23" s="14">
        <f t="shared" si="13"/>
        <v>1494.0239999999999</v>
      </c>
      <c r="AA23">
        <f t="shared" si="15"/>
        <v>2425.0799999999995</v>
      </c>
      <c r="AB23">
        <f t="shared" si="16"/>
        <v>2.3329947363560803</v>
      </c>
    </row>
    <row r="24" spans="1:28">
      <c r="A24" s="25" t="s">
        <v>91</v>
      </c>
      <c r="B24" s="14">
        <v>1990</v>
      </c>
      <c r="C24" s="14">
        <v>27.377500000000001</v>
      </c>
      <c r="D24" s="14">
        <v>1990</v>
      </c>
      <c r="E24" s="507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L24" s="14">
        <v>1990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32">
        <f t="shared" si="2"/>
        <v>3311.28</v>
      </c>
      <c r="T24">
        <f t="shared" si="9"/>
        <v>1.6591016548463358</v>
      </c>
      <c r="U24">
        <f t="shared" si="10"/>
        <v>0.90512794056954193</v>
      </c>
      <c r="V24">
        <f t="shared" si="14"/>
        <v>1.6591016548463358</v>
      </c>
      <c r="W24">
        <f t="shared" si="11"/>
        <v>0.89015728056823951</v>
      </c>
      <c r="X24">
        <f t="shared" si="12"/>
        <v>3.31128</v>
      </c>
      <c r="Z24" s="14">
        <f t="shared" si="13"/>
        <v>1170.9600000000003</v>
      </c>
      <c r="AA24">
        <f t="shared" si="15"/>
        <v>1494.0239999999999</v>
      </c>
      <c r="AB24">
        <f t="shared" si="16"/>
        <v>2.2289939192924266</v>
      </c>
    </row>
    <row r="25" spans="1:28">
      <c r="A25" s="25" t="s">
        <v>91</v>
      </c>
      <c r="B25" s="14">
        <v>1991</v>
      </c>
      <c r="C25" s="14">
        <v>23.412500000000001</v>
      </c>
      <c r="D25" s="14">
        <v>1991</v>
      </c>
      <c r="E25" s="507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L25" s="14">
        <v>1991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32">
        <f t="shared" si="2"/>
        <v>1981.7280000000001</v>
      </c>
      <c r="T25">
        <f t="shared" si="9"/>
        <v>1.3016994041050538</v>
      </c>
      <c r="U25">
        <f t="shared" si="10"/>
        <v>1.0482537989869367</v>
      </c>
      <c r="V25">
        <f t="shared" si="14"/>
        <v>1.3016994041050538</v>
      </c>
      <c r="W25">
        <f t="shared" si="11"/>
        <v>1.0175983436853002</v>
      </c>
      <c r="X25">
        <f t="shared" si="12"/>
        <v>1.9817280000000002</v>
      </c>
      <c r="Z25" s="14">
        <f t="shared" si="13"/>
        <v>459.31199999999967</v>
      </c>
      <c r="AA25">
        <f t="shared" si="15"/>
        <v>1170.9600000000003</v>
      </c>
      <c r="AB25">
        <f t="shared" si="16"/>
        <v>1.6591016548463358</v>
      </c>
    </row>
    <row r="26" spans="1:28">
      <c r="A26" s="25" t="s">
        <v>91</v>
      </c>
      <c r="B26" s="14">
        <v>1992</v>
      </c>
      <c r="C26" s="14">
        <v>20.161625000000001</v>
      </c>
      <c r="D26" s="14">
        <v>1992</v>
      </c>
      <c r="E26" s="507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L26" s="14">
        <v>1992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32">
        <f t="shared" si="2"/>
        <v>2800.7918400000003</v>
      </c>
      <c r="T26" s="132">
        <f t="shared" si="9"/>
        <v>2.1658775786269877</v>
      </c>
      <c r="U26" s="132">
        <f t="shared" si="10"/>
        <v>1.1221200175208064</v>
      </c>
      <c r="V26" s="132">
        <f t="shared" si="14"/>
        <v>2.1658775786269877</v>
      </c>
      <c r="W26" s="132">
        <f t="shared" si="11"/>
        <v>1.0132099351368455</v>
      </c>
      <c r="X26" s="132">
        <f t="shared" si="12"/>
        <v>2.8007918400000005</v>
      </c>
      <c r="Z26" s="14">
        <f t="shared" si="13"/>
        <v>1401.6156000000008</v>
      </c>
      <c r="AA26">
        <f t="shared" si="15"/>
        <v>459.31199999999967</v>
      </c>
      <c r="AB26">
        <f t="shared" si="16"/>
        <v>1.3016994041050538</v>
      </c>
    </row>
    <row r="27" spans="1:28">
      <c r="A27" s="25" t="s">
        <v>92</v>
      </c>
      <c r="B27" s="14">
        <v>1993</v>
      </c>
      <c r="C27" s="14">
        <v>19.3721</v>
      </c>
      <c r="D27" s="14">
        <v>1993</v>
      </c>
      <c r="E27" s="507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L27" s="14">
        <v>1993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32">
        <f t="shared" si="2"/>
        <v>2924.9959200000003</v>
      </c>
      <c r="T27" s="132">
        <f t="shared" si="9"/>
        <v>2.1174603174603175</v>
      </c>
      <c r="U27" s="132">
        <f t="shared" si="10"/>
        <v>1.1488995215311004</v>
      </c>
      <c r="V27" s="132">
        <f t="shared" si="14"/>
        <v>2.1174603174603175</v>
      </c>
      <c r="W27" s="132">
        <f t="shared" si="11"/>
        <v>0.98032171143953628</v>
      </c>
      <c r="X27" s="132">
        <f t="shared" si="12"/>
        <v>2.9249959200000002</v>
      </c>
      <c r="Z27" s="14">
        <f t="shared" si="13"/>
        <v>1287.9820800000002</v>
      </c>
      <c r="AA27">
        <f t="shared" si="15"/>
        <v>1401.6156000000008</v>
      </c>
      <c r="AB27">
        <f t="shared" si="16"/>
        <v>2.1658775786269877</v>
      </c>
    </row>
    <row r="28" spans="1:28">
      <c r="A28" s="25" t="s">
        <v>92</v>
      </c>
      <c r="B28" s="14">
        <v>1994</v>
      </c>
      <c r="C28" s="14">
        <v>10.862774999999999</v>
      </c>
      <c r="D28" s="14">
        <v>1994</v>
      </c>
      <c r="E28" s="507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L28" s="14">
        <v>1994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32">
        <f t="shared" si="2"/>
        <v>3045.1344000000008</v>
      </c>
      <c r="T28" s="132">
        <f t="shared" si="9"/>
        <v>4.0850831742568863</v>
      </c>
      <c r="U28" s="132">
        <f t="shared" si="10"/>
        <v>2.007773756869053</v>
      </c>
      <c r="V28" s="132">
        <f t="shared" si="14"/>
        <v>4.0850831742568863</v>
      </c>
      <c r="W28" s="132">
        <f t="shared" si="11"/>
        <v>1.3730522456461962</v>
      </c>
      <c r="X28" s="132">
        <f t="shared" si="12"/>
        <v>3.0451344000000007</v>
      </c>
      <c r="Z28" s="14">
        <f t="shared" si="13"/>
        <v>2299.7066400000008</v>
      </c>
      <c r="AA28">
        <f t="shared" si="15"/>
        <v>1287.9820800000002</v>
      </c>
      <c r="AB28">
        <f t="shared" si="16"/>
        <v>2.1174603174603175</v>
      </c>
    </row>
    <row r="29" spans="1:28">
      <c r="A29" s="25" t="s">
        <v>93</v>
      </c>
      <c r="B29" s="14">
        <v>1995</v>
      </c>
      <c r="C29" s="14">
        <v>28.067793900000002</v>
      </c>
      <c r="D29" s="14">
        <v>1995</v>
      </c>
      <c r="E29" s="507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L29" s="14">
        <v>1995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32">
        <f t="shared" si="2"/>
        <v>3088.2654969600003</v>
      </c>
      <c r="T29" s="132">
        <f t="shared" si="9"/>
        <v>1.5638683319486868</v>
      </c>
      <c r="U29" s="132">
        <f t="shared" si="10"/>
        <v>1.2138222367421787</v>
      </c>
      <c r="V29" s="132">
        <f t="shared" si="14"/>
        <v>1.5638683319486868</v>
      </c>
      <c r="W29" s="132">
        <f t="shared" si="11"/>
        <v>1.1112396462663159</v>
      </c>
      <c r="X29" s="132">
        <f t="shared" si="12"/>
        <v>3.0882654969600001</v>
      </c>
      <c r="Z29" s="14">
        <f t="shared" si="13"/>
        <v>1113.5049408000002</v>
      </c>
      <c r="AA29">
        <f t="shared" si="15"/>
        <v>2299.7066400000008</v>
      </c>
      <c r="AB29">
        <f t="shared" si="16"/>
        <v>4.0850831742568863</v>
      </c>
    </row>
    <row r="30" spans="1:28">
      <c r="A30" s="25" t="s">
        <v>93</v>
      </c>
      <c r="B30" s="14">
        <v>1996</v>
      </c>
      <c r="C30" s="14">
        <v>17.714815000000002</v>
      </c>
      <c r="D30" s="14">
        <v>1996</v>
      </c>
      <c r="E30" s="507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L30" s="14">
        <v>1996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32">
        <f t="shared" si="2"/>
        <v>2604.8674176000004</v>
      </c>
      <c r="T30" s="132">
        <f t="shared" si="9"/>
        <v>2.1518626174100377</v>
      </c>
      <c r="U30" s="132">
        <f t="shared" si="10"/>
        <v>1.4204502059875723</v>
      </c>
      <c r="V30" s="132">
        <f t="shared" si="14"/>
        <v>2.1518626174100377</v>
      </c>
      <c r="W30" s="132">
        <f t="shared" si="11"/>
        <v>1.4597604495143439</v>
      </c>
      <c r="X30" s="132">
        <f t="shared" si="12"/>
        <v>2.6048674176000004</v>
      </c>
      <c r="Z30" s="14">
        <f t="shared" si="13"/>
        <v>1394.3498889600005</v>
      </c>
      <c r="AA30">
        <f t="shared" si="15"/>
        <v>1113.5049408000002</v>
      </c>
      <c r="AB30">
        <f t="shared" si="16"/>
        <v>1.5638683319486868</v>
      </c>
    </row>
    <row r="31" spans="1:28">
      <c r="A31" s="25" t="s">
        <v>93</v>
      </c>
      <c r="B31" s="14">
        <v>1997</v>
      </c>
      <c r="C31" s="14">
        <v>21.2334341</v>
      </c>
      <c r="D31" s="14">
        <v>1997</v>
      </c>
      <c r="E31" s="507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L31" s="14">
        <v>1997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32">
        <f t="shared" si="2"/>
        <v>3572.8653945600008</v>
      </c>
      <c r="T31" s="132">
        <f t="shared" si="9"/>
        <v>2.8269042996555025</v>
      </c>
      <c r="U31" s="132">
        <f t="shared" si="10"/>
        <v>1.8230040295354988</v>
      </c>
      <c r="V31" s="132">
        <f t="shared" si="14"/>
        <v>2.8269042996555025</v>
      </c>
      <c r="W31" s="132">
        <f t="shared" si="11"/>
        <v>1.4068868934817202</v>
      </c>
      <c r="X31" s="132">
        <f t="shared" si="12"/>
        <v>3.5728653945600009</v>
      </c>
      <c r="Z31" s="14">
        <f t="shared" si="13"/>
        <v>2308.9862476800008</v>
      </c>
      <c r="AA31">
        <f t="shared" si="15"/>
        <v>1394.3498889600005</v>
      </c>
      <c r="AB31">
        <f t="shared" si="16"/>
        <v>2.1518626174100377</v>
      </c>
    </row>
    <row r="32" spans="1:28">
      <c r="A32" s="25" t="s">
        <v>93</v>
      </c>
      <c r="B32" s="14">
        <v>1998</v>
      </c>
      <c r="C32" s="14">
        <v>23.219042300000002</v>
      </c>
      <c r="D32" s="14">
        <v>1998</v>
      </c>
      <c r="E32" s="507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L32" s="14">
        <v>1998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32">
        <f t="shared" si="2"/>
        <v>3780.1235875200005</v>
      </c>
      <c r="T32" s="132">
        <f t="shared" si="9"/>
        <v>1.9762607549951794</v>
      </c>
      <c r="U32" s="132">
        <f t="shared" si="10"/>
        <v>1.3658136800121468</v>
      </c>
      <c r="V32" s="132">
        <f t="shared" si="14"/>
        <v>1.9762607549951794</v>
      </c>
      <c r="W32" s="132">
        <f t="shared" si="11"/>
        <v>1.0767886004736271</v>
      </c>
      <c r="X32" s="132">
        <f t="shared" si="12"/>
        <v>3.7801235875200003</v>
      </c>
      <c r="Z32" s="14">
        <f t="shared" si="13"/>
        <v>1867.3579881600003</v>
      </c>
      <c r="AA32">
        <f t="shared" si="15"/>
        <v>2308.9862476800008</v>
      </c>
      <c r="AB32">
        <f t="shared" si="16"/>
        <v>2.8269042996555025</v>
      </c>
    </row>
    <row r="33" spans="1:28">
      <c r="A33" s="25" t="s">
        <v>93</v>
      </c>
      <c r="B33" s="14">
        <v>1999</v>
      </c>
      <c r="C33" s="14">
        <v>14.5428867</v>
      </c>
      <c r="D33" s="14">
        <v>1999</v>
      </c>
      <c r="E33" s="507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L33" s="14">
        <v>1999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32">
        <f t="shared" si="2"/>
        <v>3630.6120614400006</v>
      </c>
      <c r="T33" s="132">
        <f t="shared" si="9"/>
        <v>2.8161939738653992</v>
      </c>
      <c r="U33" s="132">
        <f t="shared" si="10"/>
        <v>1.7421456683848369</v>
      </c>
      <c r="V33" s="132">
        <f t="shared" si="14"/>
        <v>2.8161939738653992</v>
      </c>
      <c r="W33" s="132">
        <f t="shared" si="11"/>
        <v>1.4569381189681956</v>
      </c>
      <c r="X33" s="132">
        <f t="shared" si="12"/>
        <v>3.6306120614400008</v>
      </c>
      <c r="Z33" s="14">
        <f t="shared" si="13"/>
        <v>2341.4210131200007</v>
      </c>
      <c r="AA33">
        <f t="shared" si="15"/>
        <v>1867.3579881600003</v>
      </c>
      <c r="AB33">
        <f t="shared" si="16"/>
        <v>1.9762607549951794</v>
      </c>
    </row>
    <row r="34" spans="1:28">
      <c r="A34" s="25" t="s">
        <v>94</v>
      </c>
      <c r="B34" s="14">
        <v>2000</v>
      </c>
      <c r="C34" s="14">
        <v>20.4757085</v>
      </c>
      <c r="D34" s="14">
        <v>2000</v>
      </c>
      <c r="E34" s="507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L34" s="14">
        <v>2000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32">
        <f t="shared" si="2"/>
        <v>3217.5555014400002</v>
      </c>
      <c r="T34" s="132">
        <f t="shared" si="9"/>
        <v>1.6275229389330952</v>
      </c>
      <c r="U34" s="132">
        <f t="shared" si="10"/>
        <v>1.0896805891539123</v>
      </c>
      <c r="V34" s="132">
        <f t="shared" si="14"/>
        <v>1.6275229389330952</v>
      </c>
      <c r="W34" s="132">
        <f t="shared" si="11"/>
        <v>0.94764957332287747</v>
      </c>
      <c r="X34" s="132">
        <f t="shared" si="12"/>
        <v>3.2175555014400001</v>
      </c>
      <c r="Z34" s="14">
        <f t="shared" si="13"/>
        <v>1020.7829184000004</v>
      </c>
      <c r="AA34">
        <f t="shared" si="15"/>
        <v>2341.4210131200007</v>
      </c>
      <c r="AB34">
        <f t="shared" si="16"/>
        <v>2.8161939738653992</v>
      </c>
    </row>
    <row r="35" spans="1:28">
      <c r="A35" s="25" t="s">
        <v>94</v>
      </c>
      <c r="B35" s="14">
        <v>2001</v>
      </c>
      <c r="C35" s="14">
        <v>18.664729600000001</v>
      </c>
      <c r="D35" s="14">
        <v>2001</v>
      </c>
      <c r="E35" s="507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L35" s="14">
        <v>2001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32">
        <f t="shared" si="2"/>
        <v>1877.3388950400001</v>
      </c>
      <c r="T35" s="132">
        <f t="shared" si="9"/>
        <v>0.76899288473525151</v>
      </c>
      <c r="U35" s="132">
        <f t="shared" si="10"/>
        <v>0.77049078829241513</v>
      </c>
      <c r="V35" s="132">
        <f t="shared" si="14"/>
        <v>0.76899288473525151</v>
      </c>
      <c r="W35" s="132">
        <f t="shared" si="11"/>
        <v>0.75758567418894096</v>
      </c>
      <c r="X35" s="132">
        <f t="shared" si="12"/>
        <v>1.8773388950400001</v>
      </c>
      <c r="Z35" s="14">
        <f t="shared" si="13"/>
        <v>-427.24547040000016</v>
      </c>
      <c r="AA35">
        <f t="shared" si="15"/>
        <v>1020.7829184000004</v>
      </c>
      <c r="AB35">
        <f t="shared" si="16"/>
        <v>1.6275229389330952</v>
      </c>
    </row>
    <row r="36" spans="1:28">
      <c r="A36" s="25" t="s">
        <v>94</v>
      </c>
      <c r="B36" s="14">
        <v>2002</v>
      </c>
      <c r="C36" s="14">
        <v>32.217762499999999</v>
      </c>
      <c r="D36" s="14">
        <v>2002</v>
      </c>
      <c r="E36" s="507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L36" s="14">
        <v>2002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32">
        <f t="shared" si="2"/>
        <v>3231.85451904</v>
      </c>
      <c r="T36">
        <f t="shared" si="9"/>
        <v>1.2065161863742739</v>
      </c>
      <c r="U36">
        <f t="shared" si="10"/>
        <v>0.91313788614365377</v>
      </c>
      <c r="V36">
        <f t="shared" si="14"/>
        <v>1.2065161863742739</v>
      </c>
      <c r="W36">
        <f t="shared" si="11"/>
        <v>0.98451182215333866</v>
      </c>
      <c r="X36">
        <f t="shared" si="12"/>
        <v>3.2318545190400001</v>
      </c>
      <c r="Z36" s="14">
        <f t="shared" si="13"/>
        <v>505.13691647999985</v>
      </c>
      <c r="AA36">
        <f t="shared" si="15"/>
        <v>-427.24547040000016</v>
      </c>
      <c r="AB36">
        <f t="shared" si="16"/>
        <v>0.76899288473525151</v>
      </c>
    </row>
    <row r="37" spans="1:28">
      <c r="A37" s="25" t="s">
        <v>94</v>
      </c>
      <c r="B37" s="14">
        <v>2003</v>
      </c>
      <c r="C37" s="14">
        <v>30.365282000000001</v>
      </c>
      <c r="D37" s="14">
        <v>2003</v>
      </c>
      <c r="E37" s="507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L37" s="14">
        <v>2003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32">
        <f t="shared" si="2"/>
        <v>5996.1402412799998</v>
      </c>
      <c r="T37">
        <f t="shared" si="9"/>
        <v>2.2286212899293791</v>
      </c>
      <c r="U37">
        <f t="shared" si="10"/>
        <v>1.3030612232795014</v>
      </c>
      <c r="V37">
        <f t="shared" si="14"/>
        <v>2.2286212899293791</v>
      </c>
      <c r="W37">
        <f t="shared" si="11"/>
        <v>1.1662100452702302</v>
      </c>
      <c r="X37">
        <f t="shared" si="12"/>
        <v>5.99614024128</v>
      </c>
      <c r="Z37" s="14">
        <f t="shared" si="13"/>
        <v>3272.3121916800001</v>
      </c>
      <c r="AA37">
        <f t="shared" si="15"/>
        <v>505.13691647999985</v>
      </c>
      <c r="AB37">
        <f t="shared" si="16"/>
        <v>1.2065161863742739</v>
      </c>
    </row>
    <row r="38" spans="1:28">
      <c r="A38" s="25" t="s">
        <v>94</v>
      </c>
      <c r="B38" s="14">
        <v>2004</v>
      </c>
      <c r="C38" s="14">
        <v>25.4</v>
      </c>
      <c r="D38" s="14">
        <v>2004</v>
      </c>
      <c r="E38" s="507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L38" s="14">
        <v>2004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32">
        <f t="shared" si="2"/>
        <v>4079.0400000000004</v>
      </c>
      <c r="T38">
        <f t="shared" si="9"/>
        <v>3.0349999999999997</v>
      </c>
      <c r="U38">
        <f t="shared" si="10"/>
        <v>1.6861111111111111</v>
      </c>
      <c r="V38">
        <f t="shared" si="14"/>
        <v>3.0349999999999997</v>
      </c>
      <c r="W38">
        <f t="shared" si="11"/>
        <v>1.1303538175046555</v>
      </c>
      <c r="X38">
        <f t="shared" si="12"/>
        <v>4.07904</v>
      </c>
      <c r="Z38" s="14">
        <f t="shared" si="13"/>
        <v>2735.04</v>
      </c>
      <c r="AA38">
        <f t="shared" si="15"/>
        <v>3272.3121916800001</v>
      </c>
      <c r="AB38">
        <f t="shared" si="16"/>
        <v>2.2286212899293791</v>
      </c>
    </row>
    <row r="39" spans="1:28">
      <c r="A39" s="25" t="s">
        <v>27</v>
      </c>
      <c r="B39" s="14">
        <v>2005</v>
      </c>
      <c r="C39" s="14">
        <v>23.1956226</v>
      </c>
      <c r="D39" s="14">
        <v>2005</v>
      </c>
      <c r="E39" s="507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L39" s="14">
        <v>2005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32">
        <f t="shared" si="2"/>
        <v>2874.7855113600003</v>
      </c>
      <c r="T39">
        <f t="shared" si="9"/>
        <v>1.7886837293071496</v>
      </c>
      <c r="U39">
        <f t="shared" si="10"/>
        <v>1.2839175084396337</v>
      </c>
      <c r="V39">
        <f t="shared" si="14"/>
        <v>1.7886837293071496</v>
      </c>
      <c r="W39">
        <f t="shared" si="11"/>
        <v>1.1222805581984681</v>
      </c>
      <c r="X39">
        <f t="shared" si="12"/>
        <v>2.8747855113600003</v>
      </c>
      <c r="Z39" s="14">
        <f t="shared" si="13"/>
        <v>1267.5782313600002</v>
      </c>
      <c r="AA39">
        <f t="shared" si="15"/>
        <v>2735.04</v>
      </c>
      <c r="AB39">
        <f t="shared" si="16"/>
        <v>3.0349999999999997</v>
      </c>
    </row>
    <row r="40" spans="1:28">
      <c r="A40" s="25" t="s">
        <v>27</v>
      </c>
      <c r="B40" s="14">
        <v>2006</v>
      </c>
      <c r="C40" s="14">
        <v>41.5</v>
      </c>
      <c r="D40" s="14">
        <v>2006</v>
      </c>
      <c r="E40" s="507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L40" s="14">
        <v>2006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32">
        <f t="shared" si="2"/>
        <v>2735.0400000000004</v>
      </c>
      <c r="T40">
        <f t="shared" si="9"/>
        <v>1.183139534883721</v>
      </c>
      <c r="U40">
        <f t="shared" si="10"/>
        <v>1.1337047353760448</v>
      </c>
      <c r="V40">
        <f t="shared" si="14"/>
        <v>1.183139534883721</v>
      </c>
      <c r="W40">
        <f t="shared" si="11"/>
        <v>1.2041420118343196</v>
      </c>
      <c r="X40">
        <f t="shared" si="12"/>
        <v>2.7350400000000006</v>
      </c>
      <c r="Z40" s="14">
        <f t="shared" si="13"/>
        <v>423.36000000000013</v>
      </c>
      <c r="AA40">
        <f t="shared" si="15"/>
        <v>1267.5782313600002</v>
      </c>
      <c r="AB40">
        <f t="shared" si="16"/>
        <v>1.7886837293071496</v>
      </c>
    </row>
    <row r="41" spans="1:28">
      <c r="A41" s="25" t="s">
        <v>27</v>
      </c>
      <c r="B41" s="14">
        <v>2007</v>
      </c>
      <c r="C41" s="14">
        <v>36.6</v>
      </c>
      <c r="D41" s="14">
        <v>2007</v>
      </c>
      <c r="E41" s="507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L41" s="14">
        <v>2007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32">
        <f t="shared" si="2"/>
        <v>3474.2400000000002</v>
      </c>
      <c r="T41">
        <f t="shared" si="9"/>
        <v>1.2997416020671835</v>
      </c>
      <c r="U41">
        <f t="shared" si="10"/>
        <v>0.97292069632495171</v>
      </c>
      <c r="V41">
        <f t="shared" si="14"/>
        <v>1.2997416020671835</v>
      </c>
      <c r="W41">
        <f t="shared" si="11"/>
        <v>1.0817204301075269</v>
      </c>
      <c r="X41">
        <f t="shared" si="12"/>
        <v>3.4742400000000004</v>
      </c>
      <c r="Z41" s="14">
        <f t="shared" si="13"/>
        <v>779.52</v>
      </c>
      <c r="AA41">
        <f t="shared" si="15"/>
        <v>423.36000000000013</v>
      </c>
      <c r="AB41">
        <f t="shared" si="16"/>
        <v>1.183139534883721</v>
      </c>
    </row>
    <row r="42" spans="1:28">
      <c r="A42" s="25" t="s">
        <v>27</v>
      </c>
      <c r="B42" s="14">
        <v>2008</v>
      </c>
      <c r="C42" s="14">
        <v>38.47</v>
      </c>
      <c r="D42" s="14">
        <v>2008</v>
      </c>
      <c r="E42" s="507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L42" s="14">
        <v>2008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32">
        <f t="shared" si="2"/>
        <v>5935.1040000000003</v>
      </c>
      <c r="T42">
        <f t="shared" si="9"/>
        <v>2.0889309366130555</v>
      </c>
      <c r="U42">
        <f t="shared" si="10"/>
        <v>1.2739073993942016</v>
      </c>
      <c r="V42">
        <f t="shared" si="14"/>
        <v>2.0889309366130555</v>
      </c>
      <c r="W42">
        <f t="shared" si="11"/>
        <v>1.0799706529713866</v>
      </c>
      <c r="X42">
        <f t="shared" si="12"/>
        <v>5.9351039999999999</v>
      </c>
      <c r="Z42" s="14">
        <f t="shared" si="13"/>
        <v>3093.8879999999999</v>
      </c>
      <c r="AA42">
        <f t="shared" si="15"/>
        <v>779.52</v>
      </c>
      <c r="AB42">
        <f t="shared" si="16"/>
        <v>1.2997416020671835</v>
      </c>
    </row>
    <row r="43" spans="1:28">
      <c r="A43" s="25" t="s">
        <v>100</v>
      </c>
      <c r="B43" s="14">
        <v>2009</v>
      </c>
      <c r="C43" s="14">
        <v>23.475000000000001</v>
      </c>
      <c r="D43" s="14">
        <v>2009</v>
      </c>
      <c r="E43" s="507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L43" s="14">
        <v>2009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32">
        <f t="shared" si="2"/>
        <v>4907.9520000000002</v>
      </c>
      <c r="T43">
        <f t="shared" si="9"/>
        <v>3.1562229904926529</v>
      </c>
      <c r="U43">
        <f t="shared" si="10"/>
        <v>1.937653379319493</v>
      </c>
      <c r="V43">
        <f t="shared" si="14"/>
        <v>3.1562229904926529</v>
      </c>
      <c r="W43">
        <f t="shared" si="11"/>
        <v>1.6785796368650885</v>
      </c>
      <c r="X43">
        <f t="shared" si="12"/>
        <v>4.9079519999999999</v>
      </c>
      <c r="Z43" s="14">
        <f t="shared" si="13"/>
        <v>3352.944</v>
      </c>
      <c r="AA43">
        <f t="shared" si="15"/>
        <v>3093.8879999999999</v>
      </c>
      <c r="AB43">
        <f t="shared" si="16"/>
        <v>2.0889309366130555</v>
      </c>
    </row>
    <row r="44" spans="1:28">
      <c r="A44" s="14" t="s">
        <v>115</v>
      </c>
      <c r="B44" s="14">
        <v>2010</v>
      </c>
      <c r="C44" s="14">
        <v>13.69</v>
      </c>
      <c r="D44" s="14">
        <v>2010</v>
      </c>
      <c r="E44" s="507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L44" s="14">
        <v>2010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32">
        <f t="shared" si="2"/>
        <v>2104.7040000000002</v>
      </c>
      <c r="T44">
        <f t="shared" si="9"/>
        <v>2.4055299539170512</v>
      </c>
      <c r="U44">
        <f t="shared" si="10"/>
        <v>1.5174418604651161</v>
      </c>
      <c r="V44">
        <f t="shared" si="14"/>
        <v>2.4055299539170512</v>
      </c>
      <c r="W44">
        <f t="shared" si="11"/>
        <v>1.3384615384615384</v>
      </c>
      <c r="X44">
        <f t="shared" si="12"/>
        <v>2.1047040000000004</v>
      </c>
      <c r="Z44" s="14">
        <f t="shared" si="13"/>
        <v>1229.7600000000002</v>
      </c>
      <c r="AA44">
        <f t="shared" si="15"/>
        <v>3352.944</v>
      </c>
      <c r="AB44">
        <f t="shared" si="16"/>
        <v>3.1562229904926529</v>
      </c>
    </row>
    <row r="45" spans="1:28">
      <c r="A45" s="14" t="s">
        <v>115</v>
      </c>
      <c r="B45" s="14">
        <v>2011</v>
      </c>
      <c r="C45" s="14">
        <v>29.27</v>
      </c>
      <c r="D45" s="14">
        <v>2011</v>
      </c>
      <c r="E45" s="507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L45" s="14">
        <v>2011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32">
        <f t="shared" si="2"/>
        <v>3003.1679999999997</v>
      </c>
      <c r="T45">
        <f t="shared" si="9"/>
        <v>1.6245001817520897</v>
      </c>
      <c r="U45">
        <f t="shared" si="10"/>
        <v>1.2314687241664366</v>
      </c>
      <c r="V45">
        <f t="shared" si="14"/>
        <v>1.6245001817520897</v>
      </c>
      <c r="W45">
        <f t="shared" si="11"/>
        <v>1.2674418604651161</v>
      </c>
      <c r="X45">
        <f t="shared" si="12"/>
        <v>3.0031679999999996</v>
      </c>
      <c r="Z45" s="14">
        <f t="shared" si="13"/>
        <v>1154.4959999999994</v>
      </c>
      <c r="AA45">
        <f t="shared" si="15"/>
        <v>1229.7600000000002</v>
      </c>
      <c r="AB45">
        <f t="shared" si="16"/>
        <v>2.4055299539170512</v>
      </c>
    </row>
    <row r="46" spans="1:28">
      <c r="A46" s="14" t="s">
        <v>139</v>
      </c>
      <c r="B46" s="14">
        <v>2012</v>
      </c>
      <c r="C46" s="14">
        <v>25.81</v>
      </c>
      <c r="D46" s="14">
        <v>2012</v>
      </c>
      <c r="E46" s="507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L46" s="14">
        <v>2012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32">
        <f t="shared" si="2"/>
        <v>4113.9840000000004</v>
      </c>
      <c r="T46">
        <f t="shared" si="9"/>
        <v>2.2615441448097524</v>
      </c>
      <c r="U46">
        <f t="shared" si="10"/>
        <v>1.265137425087828</v>
      </c>
      <c r="V46">
        <f t="shared" si="14"/>
        <v>2.2615441448097524</v>
      </c>
      <c r="W46">
        <f t="shared" si="11"/>
        <v>1.1054532322137955</v>
      </c>
      <c r="X46">
        <f t="shared" si="12"/>
        <v>4.1139840000000003</v>
      </c>
      <c r="Z46" s="14">
        <f t="shared" si="13"/>
        <v>2294.88</v>
      </c>
      <c r="AA46">
        <f t="shared" si="15"/>
        <v>1154.4959999999994</v>
      </c>
      <c r="AB46">
        <f t="shared" si="16"/>
        <v>1.6245001817520897</v>
      </c>
    </row>
    <row r="47" spans="1:28">
      <c r="A47" s="14" t="s">
        <v>139</v>
      </c>
      <c r="B47" s="14">
        <v>2013</v>
      </c>
      <c r="C47" s="14">
        <v>24.14</v>
      </c>
      <c r="D47" s="14">
        <v>2013</v>
      </c>
      <c r="E47" s="507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L47" s="14">
        <v>2013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32">
        <f t="shared" si="2"/>
        <v>2691.36</v>
      </c>
      <c r="T47">
        <f t="shared" si="9"/>
        <v>1.7331594958713603</v>
      </c>
      <c r="U47">
        <f t="shared" si="10"/>
        <v>1.1224317478187447</v>
      </c>
      <c r="V47">
        <f t="shared" si="14"/>
        <v>1.7331594958713603</v>
      </c>
      <c r="W47">
        <f t="shared" si="11"/>
        <v>0.99575530586766559</v>
      </c>
      <c r="X47">
        <f t="shared" si="12"/>
        <v>2.69136</v>
      </c>
      <c r="Z47" s="14">
        <f t="shared" si="13"/>
        <v>1133.6640000000002</v>
      </c>
      <c r="AA47">
        <f t="shared" si="15"/>
        <v>2294.88</v>
      </c>
      <c r="AB47">
        <f t="shared" si="16"/>
        <v>2.2615441448097524</v>
      </c>
    </row>
    <row r="48" spans="1:28">
      <c r="A48" s="14" t="s">
        <v>154</v>
      </c>
      <c r="B48" s="14">
        <v>2014</v>
      </c>
      <c r="C48" s="14">
        <v>30.65</v>
      </c>
      <c r="D48" s="14">
        <v>2014</v>
      </c>
      <c r="E48" s="507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L48" s="14">
        <v>2014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32">
        <f t="shared" si="2"/>
        <v>2104.7040000000002</v>
      </c>
      <c r="T48">
        <f t="shared" ref="T48:T53" si="17">R48/M48</f>
        <v>0.94763343403826783</v>
      </c>
      <c r="U48">
        <f t="shared" si="10"/>
        <v>1.014008620689655</v>
      </c>
      <c r="V48">
        <f t="shared" si="14"/>
        <v>0.94763343403826783</v>
      </c>
      <c r="W48">
        <f t="shared" si="11"/>
        <v>1.0908037094281298</v>
      </c>
      <c r="X48">
        <f t="shared" si="12"/>
        <v>2.1047040000000004</v>
      </c>
      <c r="Z48" s="14">
        <f t="shared" si="13"/>
        <v>-104.83200000000011</v>
      </c>
      <c r="AA48">
        <f t="shared" si="15"/>
        <v>1133.6640000000002</v>
      </c>
      <c r="AB48">
        <f t="shared" si="16"/>
        <v>1.7331594958713603</v>
      </c>
    </row>
    <row r="49" spans="1:28">
      <c r="A49" s="14" t="s">
        <v>166</v>
      </c>
      <c r="B49" s="14">
        <v>2015</v>
      </c>
      <c r="C49" s="14">
        <v>21.39</v>
      </c>
      <c r="D49" s="14">
        <v>2015</v>
      </c>
      <c r="E49" s="507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L49" s="14">
        <v>2015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 t="shared" si="8"/>
        <v>2694.0480000000002</v>
      </c>
      <c r="S49" s="132">
        <f>MAX(M49:R49)</f>
        <v>2905.7280000000005</v>
      </c>
      <c r="T49">
        <f t="shared" si="17"/>
        <v>1.4061732725359521</v>
      </c>
      <c r="U49">
        <f t="shared" si="10"/>
        <v>1.2233750381446442</v>
      </c>
      <c r="V49">
        <f t="shared" si="14"/>
        <v>1.4061732725359521</v>
      </c>
      <c r="W49">
        <f t="shared" si="11"/>
        <v>1.0245336059289547</v>
      </c>
      <c r="X49">
        <f t="shared" si="12"/>
        <v>2.9057280000000003</v>
      </c>
      <c r="Z49" s="14">
        <f t="shared" si="13"/>
        <v>778.17599999999993</v>
      </c>
      <c r="AA49">
        <f t="shared" si="15"/>
        <v>-104.83200000000011</v>
      </c>
      <c r="AB49">
        <f t="shared" si="16"/>
        <v>0.94763343403826783</v>
      </c>
    </row>
    <row r="50" spans="1:28">
      <c r="A50" s="14" t="s">
        <v>166</v>
      </c>
      <c r="B50" s="14">
        <v>2016</v>
      </c>
      <c r="C50" s="14">
        <v>30.32</v>
      </c>
      <c r="D50" s="14">
        <v>2016</v>
      </c>
      <c r="E50" s="507">
        <f t="shared" si="0"/>
        <v>57.19</v>
      </c>
      <c r="F50">
        <v>28.48</v>
      </c>
      <c r="G50" s="14">
        <v>46.99</v>
      </c>
      <c r="H50" s="14">
        <v>48.65</v>
      </c>
      <c r="I50" s="14">
        <v>64.97</v>
      </c>
      <c r="J50" s="14">
        <v>75.23</v>
      </c>
      <c r="K50" s="14">
        <v>78.819999999999993</v>
      </c>
      <c r="L50" s="14">
        <v>2016</v>
      </c>
      <c r="M50">
        <f t="shared" si="3"/>
        <v>1913.8560000000002</v>
      </c>
      <c r="N50">
        <f t="shared" si="4"/>
        <v>3157.7280000000005</v>
      </c>
      <c r="O50">
        <f t="shared" si="5"/>
        <v>3269.28</v>
      </c>
      <c r="P50">
        <f t="shared" si="6"/>
        <v>4365.9840000000004</v>
      </c>
      <c r="Q50">
        <f t="shared" si="7"/>
        <v>5055.456000000001</v>
      </c>
      <c r="R50">
        <f t="shared" si="8"/>
        <v>5296.7040000000006</v>
      </c>
      <c r="S50" s="132">
        <f>MAX(M50:R50)</f>
        <v>5296.7040000000006</v>
      </c>
      <c r="T50">
        <f t="shared" si="17"/>
        <v>2.7675561797752808</v>
      </c>
      <c r="U50">
        <f t="shared" si="10"/>
        <v>1.6201438848920864</v>
      </c>
      <c r="V50">
        <f>R50/M50</f>
        <v>2.7675561797752808</v>
      </c>
      <c r="W50">
        <f>R50/P50</f>
        <v>1.213175311682315</v>
      </c>
      <c r="X50">
        <f>(MAX(M50:R50)/1000)</f>
        <v>5.296704000000001</v>
      </c>
      <c r="Z50" s="14">
        <f t="shared" si="13"/>
        <v>3382.8480000000004</v>
      </c>
      <c r="AA50">
        <f t="shared" si="15"/>
        <v>778.17599999999993</v>
      </c>
      <c r="AB50">
        <f t="shared" si="16"/>
        <v>1.4061732725359521</v>
      </c>
    </row>
    <row r="51" spans="1:28">
      <c r="A51" s="14" t="s">
        <v>166</v>
      </c>
      <c r="B51" s="14">
        <v>2017</v>
      </c>
      <c r="C51" s="14">
        <v>15.93</v>
      </c>
      <c r="D51" s="14">
        <v>2017</v>
      </c>
      <c r="E51" s="507">
        <f t="shared" si="0"/>
        <v>50.53</v>
      </c>
      <c r="F51" s="14">
        <v>17.809999999999999</v>
      </c>
      <c r="G51" s="14">
        <v>30.93</v>
      </c>
      <c r="H51" s="14">
        <v>42.31</v>
      </c>
      <c r="I51" s="14">
        <v>61.08</v>
      </c>
      <c r="J51" s="14">
        <v>71.34</v>
      </c>
      <c r="K51" s="14">
        <v>79.709999999999994</v>
      </c>
      <c r="L51" s="14">
        <v>2017</v>
      </c>
      <c r="M51">
        <f t="shared" si="3"/>
        <v>1196.8320000000001</v>
      </c>
      <c r="N51">
        <f t="shared" si="4"/>
        <v>2078.4960000000001</v>
      </c>
      <c r="O51">
        <f t="shared" si="5"/>
        <v>2843.2320000000009</v>
      </c>
      <c r="P51">
        <f t="shared" si="6"/>
        <v>4104.576</v>
      </c>
      <c r="Q51">
        <f t="shared" si="7"/>
        <v>4794.0480000000007</v>
      </c>
      <c r="R51">
        <f t="shared" si="8"/>
        <v>5356.5119999999997</v>
      </c>
      <c r="S51" s="132">
        <f>MAX(M51:R51)</f>
        <v>5356.5119999999997</v>
      </c>
      <c r="T51">
        <f t="shared" si="17"/>
        <v>4.4755755193711391</v>
      </c>
      <c r="U51">
        <f t="shared" si="10"/>
        <v>1.8839517844481204</v>
      </c>
      <c r="V51">
        <f>R51/M51</f>
        <v>4.4755755193711391</v>
      </c>
      <c r="W51">
        <f>R51/P51</f>
        <v>1.3050098231827112</v>
      </c>
      <c r="X51">
        <f>(MAX(M51:R51)/1000)</f>
        <v>5.3565119999999995</v>
      </c>
      <c r="Z51" s="14">
        <f t="shared" si="13"/>
        <v>4159.6799999999994</v>
      </c>
      <c r="AA51">
        <f t="shared" si="15"/>
        <v>3382.8480000000004</v>
      </c>
      <c r="AB51">
        <f t="shared" si="16"/>
        <v>2.7675561797752808</v>
      </c>
    </row>
    <row r="52" spans="1:28">
      <c r="A52" s="400" t="s">
        <v>166</v>
      </c>
      <c r="B52" s="14">
        <v>2018</v>
      </c>
      <c r="C52" s="14">
        <v>25.61</v>
      </c>
      <c r="D52" s="14">
        <v>2018</v>
      </c>
      <c r="E52" s="507">
        <f t="shared" si="0"/>
        <v>29.013333333333335</v>
      </c>
      <c r="F52" s="14">
        <v>25.17</v>
      </c>
      <c r="G52" s="14">
        <v>28.82</v>
      </c>
      <c r="H52" s="14">
        <v>30.75</v>
      </c>
      <c r="I52" s="14">
        <v>28.09</v>
      </c>
      <c r="J52" s="14">
        <v>30.28</v>
      </c>
      <c r="K52" s="14">
        <v>30.97</v>
      </c>
      <c r="L52" s="14">
        <v>2018</v>
      </c>
      <c r="M52">
        <f t="shared" si="3"/>
        <v>1691.4240000000002</v>
      </c>
      <c r="N52">
        <f t="shared" si="4"/>
        <v>1936.7040000000002</v>
      </c>
      <c r="O52">
        <f t="shared" si="5"/>
        <v>2066.4</v>
      </c>
      <c r="P52">
        <f t="shared" si="6"/>
        <v>1887.6480000000004</v>
      </c>
      <c r="Q52">
        <f t="shared" si="7"/>
        <v>2034.8160000000005</v>
      </c>
      <c r="R52">
        <f t="shared" si="8"/>
        <v>2081.1840000000002</v>
      </c>
      <c r="S52" s="132">
        <f>MAX(M52:R52)</f>
        <v>2081.1840000000002</v>
      </c>
      <c r="T52">
        <f t="shared" si="17"/>
        <v>1.2304330552244735</v>
      </c>
      <c r="U52">
        <f t="shared" si="10"/>
        <v>1.0071544715447156</v>
      </c>
      <c r="V52">
        <f>R52/M52</f>
        <v>1.2304330552244735</v>
      </c>
      <c r="W52">
        <f>R52/P52</f>
        <v>1.1025275898896403</v>
      </c>
      <c r="X52">
        <f>(MAX(M52:R52)/1000)</f>
        <v>2.0811840000000004</v>
      </c>
      <c r="Z52" s="14">
        <f>R52-M52</f>
        <v>389.76</v>
      </c>
      <c r="AA52">
        <f>(R51-M51)</f>
        <v>4159.6799999999994</v>
      </c>
      <c r="AB52">
        <f>R51/M51</f>
        <v>4.4755755193711391</v>
      </c>
    </row>
    <row r="53" spans="1:28">
      <c r="A53" s="400" t="s">
        <v>799</v>
      </c>
      <c r="B53" s="14">
        <v>2019</v>
      </c>
      <c r="D53" s="14">
        <v>2019</v>
      </c>
      <c r="E53" s="507">
        <f t="shared" si="0"/>
        <v>53.248333333333335</v>
      </c>
      <c r="F53" s="14">
        <v>29.54</v>
      </c>
      <c r="G53" s="14">
        <v>45.14</v>
      </c>
      <c r="H53" s="14">
        <v>55.74</v>
      </c>
      <c r="I53" s="14">
        <v>51.09</v>
      </c>
      <c r="J53" s="14">
        <v>66.77</v>
      </c>
      <c r="K53" s="14">
        <v>71.209999999999994</v>
      </c>
      <c r="L53" s="14">
        <v>2019</v>
      </c>
      <c r="M53">
        <f t="shared" si="3"/>
        <v>1985.088</v>
      </c>
      <c r="N53">
        <f t="shared" si="4"/>
        <v>3033.4080000000004</v>
      </c>
      <c r="O53">
        <f t="shared" si="5"/>
        <v>3745.7280000000005</v>
      </c>
      <c r="P53">
        <f t="shared" si="6"/>
        <v>3433.2480000000005</v>
      </c>
      <c r="Q53">
        <f t="shared" si="7"/>
        <v>4486.9440000000004</v>
      </c>
      <c r="R53">
        <f t="shared" si="8"/>
        <v>4785.3119999999999</v>
      </c>
      <c r="S53" s="132">
        <f>MAX(M53:R53)</f>
        <v>4785.3119999999999</v>
      </c>
      <c r="T53">
        <f t="shared" si="17"/>
        <v>2.4106296547054842</v>
      </c>
      <c r="U53">
        <f t="shared" ref="U53" si="18">R53/O53</f>
        <v>1.2775385719411552</v>
      </c>
      <c r="V53">
        <f>R53/M53</f>
        <v>2.4106296547054842</v>
      </c>
      <c r="W53">
        <f>R53/P53</f>
        <v>1.3938148365629279</v>
      </c>
      <c r="X53">
        <f>(MAX(M53:R53)/1000)</f>
        <v>4.7853120000000002</v>
      </c>
      <c r="Z53" s="14">
        <f>R53-M53</f>
        <v>2800.2240000000002</v>
      </c>
      <c r="AA53">
        <f>(R52-M52)</f>
        <v>389.76</v>
      </c>
      <c r="AB53">
        <f>R52/M52</f>
        <v>1.2304330552244735</v>
      </c>
    </row>
    <row r="54" spans="1:28">
      <c r="F54" s="14"/>
      <c r="G54" s="14"/>
      <c r="H54" s="14"/>
      <c r="I54" s="14"/>
      <c r="J54" s="14"/>
      <c r="K54" s="14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54"/>
  <sheetViews>
    <sheetView topLeftCell="A29" zoomScale="85" zoomScaleNormal="85" workbookViewId="0">
      <selection activeCell="AH16" sqref="AH16"/>
    </sheetView>
  </sheetViews>
  <sheetFormatPr defaultRowHeight="12.75"/>
  <cols>
    <col min="1" max="1" width="9.140625" style="14"/>
    <col min="2" max="2" width="13.140625" style="14" customWidth="1"/>
    <col min="3" max="14" width="9.140625" style="14"/>
    <col min="15" max="15" width="2.7109375" style="14" customWidth="1"/>
    <col min="16" max="16" width="11.28515625" style="14" customWidth="1"/>
    <col min="17" max="17" width="14" style="14" customWidth="1"/>
    <col min="18" max="19" width="12.28515625" style="14" customWidth="1"/>
    <col min="20" max="22" width="9.140625" style="14"/>
    <col min="23" max="23" width="15.5703125" style="14" customWidth="1"/>
    <col min="24" max="24" width="12.85546875" style="14" customWidth="1"/>
    <col min="25" max="25" width="14.140625" style="14" customWidth="1"/>
    <col min="26" max="26" width="9.140625" style="14"/>
    <col min="27" max="31" width="11.85546875" style="14" customWidth="1"/>
    <col min="32" max="32" width="12.140625" style="14" customWidth="1"/>
    <col min="33" max="33" width="11.5703125" style="418" customWidth="1"/>
    <col min="34" max="34" width="12.7109375" style="412" customWidth="1"/>
    <col min="35" max="35" width="11.85546875" style="14" customWidth="1"/>
    <col min="36" max="36" width="15.85546875" style="14" customWidth="1"/>
    <col min="37" max="39" width="19.28515625" style="14" customWidth="1"/>
    <col min="40" max="40" width="12" style="14" customWidth="1"/>
    <col min="41" max="41" width="11.7109375" style="14" customWidth="1"/>
    <col min="42" max="42" width="19.28515625" style="14" customWidth="1"/>
    <col min="43" max="43" width="17.5703125" style="14" customWidth="1"/>
    <col min="44" max="46" width="19.28515625" style="14" customWidth="1"/>
    <col min="47" max="47" width="10.7109375" style="14" customWidth="1"/>
    <col min="48" max="48" width="9.7109375" style="14" customWidth="1"/>
    <col min="49" max="49" width="16.28515625" style="127" customWidth="1"/>
    <col min="50" max="51" width="9.140625" style="14"/>
    <col min="52" max="52" width="10.140625" style="14" customWidth="1"/>
    <col min="53" max="55" width="9.140625" style="14"/>
    <col min="56" max="56" width="13" style="14" customWidth="1"/>
    <col min="57" max="62" width="9.140625" style="14"/>
    <col min="63" max="68" width="9.140625" style="295"/>
    <col min="69" max="16384" width="9.140625" style="14"/>
  </cols>
  <sheetData>
    <row r="1" spans="1:68" ht="20.25">
      <c r="R1" s="229" t="s">
        <v>333</v>
      </c>
      <c r="S1" s="29"/>
      <c r="T1" s="29"/>
      <c r="U1" s="29"/>
      <c r="V1" s="24" t="s">
        <v>709</v>
      </c>
      <c r="W1" s="29"/>
      <c r="X1" s="29"/>
      <c r="Y1" s="29"/>
      <c r="AF1" s="229" t="s">
        <v>334</v>
      </c>
      <c r="AL1" s="221" t="s">
        <v>320</v>
      </c>
      <c r="AP1" s="478"/>
      <c r="AR1" s="221" t="s">
        <v>320</v>
      </c>
    </row>
    <row r="2" spans="1:68" ht="20.25">
      <c r="D2" s="14" t="s">
        <v>116</v>
      </c>
      <c r="S2" s="393" t="s">
        <v>3</v>
      </c>
      <c r="T2" s="393" t="s">
        <v>30</v>
      </c>
      <c r="U2" s="393" t="s">
        <v>31</v>
      </c>
      <c r="V2" s="393" t="s">
        <v>236</v>
      </c>
      <c r="W2" s="393" t="s">
        <v>33</v>
      </c>
      <c r="X2" s="393" t="s">
        <v>4</v>
      </c>
      <c r="Y2" s="393"/>
      <c r="AL2" s="245" t="s">
        <v>281</v>
      </c>
      <c r="AM2" s="246">
        <v>5</v>
      </c>
      <c r="AN2" s="246"/>
      <c r="AO2" s="246"/>
      <c r="AP2" s="478"/>
      <c r="AQ2" s="478"/>
    </row>
    <row r="3" spans="1:68" ht="20.25">
      <c r="D3" s="14" t="s">
        <v>101</v>
      </c>
      <c r="S3" s="229">
        <v>2</v>
      </c>
      <c r="T3" s="229">
        <v>3</v>
      </c>
      <c r="U3" s="229">
        <v>4</v>
      </c>
      <c r="V3" s="229">
        <v>5</v>
      </c>
      <c r="W3" s="229">
        <v>6</v>
      </c>
      <c r="X3" s="229">
        <v>7</v>
      </c>
      <c r="Y3" s="229"/>
      <c r="AL3" s="247" t="s">
        <v>282</v>
      </c>
      <c r="AM3" s="248">
        <v>0.5</v>
      </c>
      <c r="AN3" s="248"/>
      <c r="AO3" s="248"/>
      <c r="AP3" s="481">
        <v>2018</v>
      </c>
      <c r="AQ3" s="481">
        <v>2006</v>
      </c>
    </row>
    <row r="4" spans="1:68" ht="20.25">
      <c r="A4" s="14" t="s">
        <v>102</v>
      </c>
      <c r="B4" s="37" t="s">
        <v>103</v>
      </c>
      <c r="C4" s="37" t="s">
        <v>0</v>
      </c>
      <c r="D4" s="37" t="s">
        <v>56</v>
      </c>
      <c r="E4" s="37" t="s">
        <v>104</v>
      </c>
      <c r="F4" s="37" t="s">
        <v>105</v>
      </c>
      <c r="H4" s="24" t="s">
        <v>28</v>
      </c>
      <c r="I4" s="24" t="s">
        <v>106</v>
      </c>
      <c r="J4" s="24" t="s">
        <v>107</v>
      </c>
      <c r="K4" s="24" t="s">
        <v>108</v>
      </c>
      <c r="L4" s="219" t="s">
        <v>231</v>
      </c>
      <c r="M4" s="219" t="s">
        <v>232</v>
      </c>
      <c r="R4" s="214"/>
      <c r="S4" s="223"/>
      <c r="T4" s="223"/>
      <c r="U4" s="223"/>
      <c r="V4" s="223"/>
      <c r="W4" s="223"/>
      <c r="X4" s="224"/>
      <c r="Y4" s="224" t="s">
        <v>247</v>
      </c>
      <c r="Z4" s="220"/>
      <c r="AA4" s="220"/>
      <c r="AB4" s="220"/>
      <c r="AC4" s="220"/>
      <c r="AD4" s="220"/>
      <c r="AE4" s="220"/>
      <c r="AF4" s="220"/>
      <c r="AG4" s="419"/>
      <c r="AH4" s="413"/>
      <c r="AI4" s="220"/>
      <c r="AJ4" s="220"/>
      <c r="AK4" s="241" t="s">
        <v>269</v>
      </c>
      <c r="AL4" s="240"/>
      <c r="AM4" s="240"/>
      <c r="AN4" s="480" t="s">
        <v>45</v>
      </c>
      <c r="AO4" s="480" t="s">
        <v>45</v>
      </c>
      <c r="AP4" s="480" t="s">
        <v>45</v>
      </c>
      <c r="AQ4" s="480" t="s">
        <v>45</v>
      </c>
      <c r="AR4" s="238"/>
      <c r="AS4" s="238"/>
      <c r="AT4" s="220"/>
    </row>
    <row r="5" spans="1:68" ht="27">
      <c r="A5" s="14">
        <v>1</v>
      </c>
      <c r="B5" s="14">
        <v>502</v>
      </c>
      <c r="C5" s="14">
        <v>1999</v>
      </c>
      <c r="D5" s="14">
        <v>40</v>
      </c>
      <c r="E5" s="38">
        <v>0.74460999999999999</v>
      </c>
      <c r="F5" s="14">
        <v>107</v>
      </c>
      <c r="G5" s="14">
        <f>E6/E5</f>
        <v>1.1427458669639139</v>
      </c>
      <c r="H5" s="14">
        <f>IF(G5&lt;1,1,E6/E5*1.69-0.7)</f>
        <v>1.2312405151690144</v>
      </c>
      <c r="I5" s="14">
        <f>E5/F5</f>
        <v>6.9589719626168226E-3</v>
      </c>
      <c r="J5" s="14">
        <f>590*EXP(I5*258.2)</f>
        <v>3557.9118673737767</v>
      </c>
      <c r="R5" s="214" t="s">
        <v>112</v>
      </c>
      <c r="S5" s="223"/>
      <c r="T5" s="223"/>
      <c r="U5" s="225" t="s">
        <v>113</v>
      </c>
      <c r="V5" s="225"/>
      <c r="W5" s="225"/>
      <c r="X5" s="224"/>
      <c r="Y5" s="224" t="s">
        <v>242</v>
      </c>
      <c r="Z5" s="221" t="s">
        <v>233</v>
      </c>
      <c r="AA5" s="221" t="s">
        <v>343</v>
      </c>
      <c r="AB5" s="221"/>
      <c r="AC5" s="221"/>
      <c r="AD5" s="221"/>
      <c r="AE5" s="221" t="s">
        <v>245</v>
      </c>
      <c r="AF5" s="221" t="s">
        <v>245</v>
      </c>
      <c r="AG5" s="420" t="s">
        <v>273</v>
      </c>
      <c r="AH5" s="414" t="s">
        <v>340</v>
      </c>
      <c r="AI5" s="221"/>
      <c r="AJ5" s="221" t="s">
        <v>336</v>
      </c>
      <c r="AK5" s="241" t="s">
        <v>319</v>
      </c>
      <c r="AL5" s="241" t="s">
        <v>143</v>
      </c>
      <c r="AM5" s="241"/>
      <c r="AN5" s="479" t="s">
        <v>783</v>
      </c>
      <c r="AO5" s="479" t="s">
        <v>783</v>
      </c>
      <c r="AP5" s="479" t="s">
        <v>783</v>
      </c>
      <c r="AQ5" s="479" t="s">
        <v>782</v>
      </c>
      <c r="AR5" s="238"/>
      <c r="AS5" s="239"/>
      <c r="AT5" s="221" t="s">
        <v>322</v>
      </c>
      <c r="AU5" s="143" t="s">
        <v>25</v>
      </c>
      <c r="AZ5" s="31" t="s">
        <v>234</v>
      </c>
      <c r="BA5" s="31" t="s">
        <v>45</v>
      </c>
    </row>
    <row r="6" spans="1:68" ht="26.25">
      <c r="A6" s="14">
        <v>1</v>
      </c>
      <c r="B6" s="14">
        <v>502</v>
      </c>
      <c r="C6" s="14">
        <v>1999</v>
      </c>
      <c r="D6" s="14">
        <v>100</v>
      </c>
      <c r="E6" s="39">
        <v>0.85089999999999999</v>
      </c>
      <c r="F6" s="14">
        <v>107</v>
      </c>
      <c r="I6" s="14">
        <f>E6/F6</f>
        <v>7.95233644859813E-3</v>
      </c>
      <c r="J6" s="14">
        <f>590*EXP(I6*258.2)</f>
        <v>4598.1797972915447</v>
      </c>
      <c r="K6" s="14">
        <f>((J6*0.0239)-(J5*0.0239))/0.5</f>
        <v>49.724807050069302</v>
      </c>
      <c r="R6" s="290" t="s">
        <v>314</v>
      </c>
      <c r="S6" s="225"/>
      <c r="T6" s="225"/>
      <c r="U6" s="225" t="s">
        <v>48</v>
      </c>
      <c r="V6" s="225"/>
      <c r="W6" s="225" t="s">
        <v>55</v>
      </c>
      <c r="X6" s="224"/>
      <c r="Y6" s="224" t="s">
        <v>243</v>
      </c>
      <c r="Z6" s="221" t="s">
        <v>108</v>
      </c>
      <c r="AA6" s="221" t="s">
        <v>56</v>
      </c>
      <c r="AB6" s="221"/>
      <c r="AC6" s="221" t="s">
        <v>167</v>
      </c>
      <c r="AD6" s="221" t="s">
        <v>346</v>
      </c>
      <c r="AE6" s="221" t="s">
        <v>246</v>
      </c>
      <c r="AF6" s="221" t="s">
        <v>246</v>
      </c>
      <c r="AG6" s="420"/>
      <c r="AH6" s="414" t="s">
        <v>339</v>
      </c>
      <c r="AI6" s="221" t="s">
        <v>341</v>
      </c>
      <c r="AJ6" s="221" t="s">
        <v>337</v>
      </c>
      <c r="AK6" s="241" t="s">
        <v>268</v>
      </c>
      <c r="AL6" s="474" t="s">
        <v>270</v>
      </c>
      <c r="AM6" s="241"/>
      <c r="AN6" s="290"/>
      <c r="AO6" s="290"/>
      <c r="AP6" s="290" t="s">
        <v>315</v>
      </c>
      <c r="AQ6" s="290" t="s">
        <v>315</v>
      </c>
      <c r="AR6" s="477" t="s">
        <v>270</v>
      </c>
      <c r="AS6" s="239"/>
      <c r="AT6" s="221"/>
      <c r="AU6" s="429"/>
      <c r="AV6" s="429"/>
      <c r="AW6" s="432"/>
      <c r="AX6" s="129" t="s">
        <v>318</v>
      </c>
      <c r="AY6" s="129" t="s">
        <v>318</v>
      </c>
      <c r="BG6" s="14" t="s">
        <v>323</v>
      </c>
      <c r="BK6" s="307">
        <v>0</v>
      </c>
      <c r="BL6" s="307">
        <v>20</v>
      </c>
      <c r="BM6" s="307">
        <v>40</v>
      </c>
      <c r="BN6" s="307">
        <v>60</v>
      </c>
      <c r="BO6" s="307">
        <v>80</v>
      </c>
      <c r="BP6" s="307">
        <v>100</v>
      </c>
    </row>
    <row r="7" spans="1:68" ht="39">
      <c r="A7" s="14">
        <v>2</v>
      </c>
      <c r="B7" s="14">
        <v>502</v>
      </c>
      <c r="C7" s="14">
        <v>1999</v>
      </c>
      <c r="D7" s="14">
        <v>40</v>
      </c>
      <c r="E7" s="40">
        <v>0.60938999999999999</v>
      </c>
      <c r="F7" s="14">
        <v>107</v>
      </c>
      <c r="G7" s="14">
        <f>E8/E7</f>
        <v>1.4191568617798127</v>
      </c>
      <c r="H7" s="14">
        <f>IF(G7&lt;1,1,E8/E7*1.69-0.7)</f>
        <v>1.6983750964078836</v>
      </c>
      <c r="I7" s="14">
        <f>E7/F7</f>
        <v>5.6952336448598132E-3</v>
      </c>
      <c r="J7" s="14">
        <f>590*EXP(I7*258.2)</f>
        <v>2567.3560242850876</v>
      </c>
      <c r="P7" s="31" t="s">
        <v>329</v>
      </c>
      <c r="R7" s="290" t="s">
        <v>79</v>
      </c>
      <c r="S7" s="15">
        <v>2</v>
      </c>
      <c r="T7" s="15">
        <v>3</v>
      </c>
      <c r="U7" s="15">
        <v>4</v>
      </c>
      <c r="V7" s="15">
        <v>5</v>
      </c>
      <c r="W7" s="15">
        <v>6</v>
      </c>
      <c r="X7" s="425">
        <v>7</v>
      </c>
      <c r="Y7" s="224" t="s">
        <v>244</v>
      </c>
      <c r="Z7" s="221"/>
      <c r="AA7" s="221" t="s">
        <v>344</v>
      </c>
      <c r="AB7" s="221" t="s">
        <v>345</v>
      </c>
      <c r="AC7" s="221" t="s">
        <v>172</v>
      </c>
      <c r="AD7" s="221" t="s">
        <v>26</v>
      </c>
      <c r="AE7" s="420" t="s">
        <v>737</v>
      </c>
      <c r="AF7" s="221" t="s">
        <v>248</v>
      </c>
      <c r="AG7" s="420" t="s">
        <v>258</v>
      </c>
      <c r="AH7" s="414"/>
      <c r="AI7" s="221" t="s">
        <v>342</v>
      </c>
      <c r="AJ7" s="221"/>
      <c r="AK7" s="144"/>
      <c r="AL7" s="474" t="s">
        <v>271</v>
      </c>
      <c r="AM7" s="241" t="s">
        <v>272</v>
      </c>
      <c r="AN7" s="290"/>
      <c r="AO7" s="290"/>
      <c r="AP7" s="290" t="s">
        <v>784</v>
      </c>
      <c r="AQ7" s="290" t="s">
        <v>45</v>
      </c>
      <c r="AR7" s="477" t="s">
        <v>271</v>
      </c>
      <c r="AS7" s="239" t="s">
        <v>786</v>
      </c>
      <c r="AT7" s="221" t="s">
        <v>267</v>
      </c>
      <c r="AU7" s="430" t="s">
        <v>738</v>
      </c>
      <c r="AV7" s="430" t="s">
        <v>739</v>
      </c>
      <c r="AW7" s="433" t="s">
        <v>157</v>
      </c>
      <c r="AX7" s="129" t="s">
        <v>167</v>
      </c>
      <c r="AY7" s="129" t="s">
        <v>143</v>
      </c>
      <c r="AZ7" s="143" t="s">
        <v>235</v>
      </c>
      <c r="BA7" s="143" t="s">
        <v>235</v>
      </c>
      <c r="BC7" s="294" t="s">
        <v>188</v>
      </c>
      <c r="BD7" s="247"/>
      <c r="BE7" s="247"/>
      <c r="BK7" s="297">
        <v>2</v>
      </c>
      <c r="BL7" s="297">
        <v>3</v>
      </c>
      <c r="BM7" s="297">
        <v>4</v>
      </c>
      <c r="BN7" s="297">
        <v>5</v>
      </c>
      <c r="BO7" s="297">
        <v>6</v>
      </c>
      <c r="BP7" s="297">
        <v>7</v>
      </c>
    </row>
    <row r="8" spans="1:68" ht="26.25">
      <c r="A8" s="14">
        <v>2</v>
      </c>
      <c r="B8" s="14">
        <v>502</v>
      </c>
      <c r="C8" s="14">
        <v>1999</v>
      </c>
      <c r="D8" s="14">
        <v>100</v>
      </c>
      <c r="E8" s="41">
        <v>0.86482000000000003</v>
      </c>
      <c r="F8" s="14">
        <v>107</v>
      </c>
      <c r="I8" s="14">
        <f t="shared" ref="I8:I99" si="0">E8/F8</f>
        <v>8.082429906542057E-3</v>
      </c>
      <c r="J8" s="14">
        <f>590*EXP(I8*258.2)</f>
        <v>4755.256604742377</v>
      </c>
      <c r="K8" s="14">
        <f>((J8*0.0239)-(J7*0.0239))/0.5</f>
        <v>104.58164774585843</v>
      </c>
      <c r="P8" s="24" t="s">
        <v>114</v>
      </c>
      <c r="Q8" s="24" t="s">
        <v>0</v>
      </c>
      <c r="R8" s="141" t="s">
        <v>335</v>
      </c>
      <c r="S8" s="475">
        <v>0</v>
      </c>
      <c r="T8" s="475">
        <v>20</v>
      </c>
      <c r="U8" s="394">
        <v>40</v>
      </c>
      <c r="V8" s="394">
        <v>60</v>
      </c>
      <c r="W8" s="394">
        <v>80</v>
      </c>
      <c r="X8" s="394">
        <v>100</v>
      </c>
      <c r="Y8" s="427" t="s">
        <v>733</v>
      </c>
      <c r="Z8" s="24" t="s">
        <v>87</v>
      </c>
      <c r="AA8" s="24"/>
      <c r="AB8" s="24"/>
      <c r="AC8" s="24"/>
      <c r="AD8" s="24"/>
      <c r="AE8" s="24"/>
      <c r="AF8" s="24"/>
      <c r="AG8" s="421"/>
      <c r="AH8" s="415"/>
      <c r="AI8" s="29"/>
      <c r="AJ8" s="172" t="s">
        <v>338</v>
      </c>
      <c r="AK8" s="240" t="s">
        <v>276</v>
      </c>
      <c r="AL8" s="240" t="s">
        <v>277</v>
      </c>
      <c r="AM8" s="240" t="s">
        <v>278</v>
      </c>
      <c r="AN8" s="290" t="s">
        <v>787</v>
      </c>
      <c r="AO8" s="290" t="s">
        <v>788</v>
      </c>
      <c r="AP8" s="484" t="s">
        <v>274</v>
      </c>
      <c r="AQ8" s="484" t="s">
        <v>274</v>
      </c>
      <c r="AR8" s="238" t="s">
        <v>275</v>
      </c>
      <c r="AS8" s="238" t="s">
        <v>786</v>
      </c>
      <c r="AT8" s="24" t="s">
        <v>321</v>
      </c>
      <c r="AU8" s="171"/>
      <c r="AV8" s="171"/>
      <c r="AX8"/>
      <c r="AY8"/>
      <c r="BC8" s="24" t="s">
        <v>316</v>
      </c>
      <c r="BE8" s="280" t="s">
        <v>317</v>
      </c>
      <c r="BF8" s="14" t="s">
        <v>0</v>
      </c>
      <c r="BG8" s="14" t="s">
        <v>323</v>
      </c>
      <c r="BK8" s="298">
        <v>36.725000000000001</v>
      </c>
      <c r="BL8" s="295">
        <v>35.700000000000003</v>
      </c>
      <c r="BM8" s="295">
        <v>35.524999999999999</v>
      </c>
      <c r="BN8" s="295">
        <v>35.225000000000001</v>
      </c>
      <c r="BO8" s="295">
        <v>35.424999999999997</v>
      </c>
      <c r="BP8" s="295">
        <v>37.424999999999997</v>
      </c>
    </row>
    <row r="9" spans="1:68">
      <c r="A9" s="14">
        <v>3</v>
      </c>
      <c r="B9" s="14">
        <v>502</v>
      </c>
      <c r="C9" s="14">
        <v>1999</v>
      </c>
      <c r="D9" s="14">
        <v>40</v>
      </c>
      <c r="E9" s="42">
        <v>0.78854999999999997</v>
      </c>
      <c r="F9" s="14">
        <v>107</v>
      </c>
      <c r="G9" s="14">
        <f>E10/E9</f>
        <v>1.0997780736795384</v>
      </c>
      <c r="H9" s="14">
        <f>IF(G9&lt;1,1,E10/E9*1.69-0.7)</f>
        <v>1.1586249445184198</v>
      </c>
      <c r="I9" s="14">
        <f t="shared" si="0"/>
        <v>7.3696261682242989E-3</v>
      </c>
      <c r="J9" s="14">
        <f t="shared" ref="J9:J97" si="1">590*EXP(I9*258.2)</f>
        <v>3955.8865466827106</v>
      </c>
      <c r="AG9" s="14"/>
      <c r="AH9" s="14"/>
      <c r="AW9" s="14"/>
      <c r="BK9" s="298">
        <v>27.95</v>
      </c>
      <c r="BL9" s="295">
        <v>27.557500000000001</v>
      </c>
      <c r="BM9" s="295">
        <v>25.377500000000001</v>
      </c>
      <c r="BN9" s="295">
        <v>25.017499999999998</v>
      </c>
      <c r="BO9" s="295">
        <v>23.047499999999999</v>
      </c>
      <c r="BP9" s="295">
        <v>21.84</v>
      </c>
    </row>
    <row r="10" spans="1:68">
      <c r="A10" s="14">
        <v>3</v>
      </c>
      <c r="B10" s="14">
        <v>502</v>
      </c>
      <c r="C10" s="14">
        <v>1999</v>
      </c>
      <c r="D10" s="14">
        <v>100</v>
      </c>
      <c r="E10" s="43">
        <v>0.86722999999999995</v>
      </c>
      <c r="F10" s="14">
        <v>107</v>
      </c>
      <c r="I10" s="14">
        <f t="shared" si="0"/>
        <v>8.1049532710280366E-3</v>
      </c>
      <c r="J10" s="14">
        <f t="shared" si="1"/>
        <v>4782.9915235696853</v>
      </c>
      <c r="K10" s="14">
        <f>((J10*0.0239)-(J9*0.0239))/0.5</f>
        <v>39.53561789519739</v>
      </c>
      <c r="P10" s="226">
        <f>AVERAGE(S10:X10)</f>
        <v>36.00416666666667</v>
      </c>
      <c r="Q10" s="14">
        <v>1971</v>
      </c>
      <c r="S10" s="434">
        <v>36.725000000000001</v>
      </c>
      <c r="T10" s="226">
        <v>35.700000000000003</v>
      </c>
      <c r="U10" s="226">
        <v>35.524999999999999</v>
      </c>
      <c r="V10" s="226">
        <v>35.225000000000001</v>
      </c>
      <c r="W10" s="226">
        <v>35.424999999999997</v>
      </c>
      <c r="X10" s="226">
        <v>37.424999999999997</v>
      </c>
      <c r="Y10" s="14">
        <v>0</v>
      </c>
      <c r="Z10" s="142">
        <f t="shared" ref="Z10:Z37" si="2" xml:space="preserve"> MIN(((ABS(X10-U10)*60)*0.0239)/0.33, 100)</f>
        <v>8.2563636363636288</v>
      </c>
      <c r="AE10" s="226">
        <f>MAX(S10:X10)</f>
        <v>37.424999999999997</v>
      </c>
      <c r="AG10" s="14"/>
      <c r="AH10" s="14"/>
      <c r="AM10" s="14">
        <v>1999</v>
      </c>
      <c r="AN10" s="14">
        <v>56</v>
      </c>
      <c r="AO10" s="14">
        <v>74</v>
      </c>
      <c r="AP10" s="14">
        <v>51.6</v>
      </c>
      <c r="AQ10" s="14">
        <v>47.3</v>
      </c>
      <c r="AW10" s="14"/>
      <c r="BK10" s="295">
        <v>16.546749999999999</v>
      </c>
      <c r="BL10" s="295">
        <v>27.043500000000002</v>
      </c>
      <c r="BM10" s="298">
        <v>32.609499999999997</v>
      </c>
      <c r="BN10" s="295">
        <v>30.310500000000001</v>
      </c>
      <c r="BO10" s="295">
        <v>29.645</v>
      </c>
      <c r="BP10" s="295">
        <v>27.79975</v>
      </c>
    </row>
    <row r="11" spans="1:68">
      <c r="A11" s="14">
        <v>4</v>
      </c>
      <c r="B11" s="14">
        <v>502</v>
      </c>
      <c r="C11" s="14">
        <v>1999</v>
      </c>
      <c r="D11" s="14">
        <v>40</v>
      </c>
      <c r="E11" s="44">
        <v>0.75593999999999995</v>
      </c>
      <c r="F11" s="14">
        <v>107</v>
      </c>
      <c r="G11" s="14">
        <f>E12/E11</f>
        <v>1.1638886684128371</v>
      </c>
      <c r="H11" s="14">
        <f>IF(G11&lt;1,1,E12/E11*1.69-0.7)</f>
        <v>1.2669718496176947</v>
      </c>
      <c r="I11" s="14">
        <f t="shared" si="0"/>
        <v>7.0648598130841119E-3</v>
      </c>
      <c r="J11" s="14">
        <f t="shared" si="1"/>
        <v>3656.527994004517</v>
      </c>
      <c r="P11" s="226">
        <f t="shared" ref="P11:P37" si="3">AVERAGE(S11:X11)</f>
        <v>25.131666666666664</v>
      </c>
      <c r="Q11" s="14">
        <v>1972</v>
      </c>
      <c r="S11" s="434">
        <v>27.95</v>
      </c>
      <c r="T11" s="226">
        <v>27.557500000000001</v>
      </c>
      <c r="U11" s="226">
        <v>25.377500000000001</v>
      </c>
      <c r="V11" s="226">
        <v>25.017499999999998</v>
      </c>
      <c r="W11" s="226">
        <v>23.047499999999999</v>
      </c>
      <c r="X11" s="226">
        <v>21.84</v>
      </c>
      <c r="Y11" s="14">
        <v>0</v>
      </c>
      <c r="Z11" s="142">
        <f t="shared" si="2"/>
        <v>15.372045454545463</v>
      </c>
      <c r="AE11" s="226">
        <f>MAX(S11:X11)</f>
        <v>27.95</v>
      </c>
      <c r="AG11" s="14"/>
      <c r="AH11" s="14"/>
      <c r="AM11" s="14">
        <v>2000</v>
      </c>
      <c r="AN11" s="14">
        <v>96</v>
      </c>
      <c r="AO11" s="14">
        <v>129</v>
      </c>
      <c r="AP11" s="14">
        <v>93.6</v>
      </c>
      <c r="AQ11" s="14">
        <v>38.700000000000003</v>
      </c>
      <c r="AW11" s="14"/>
      <c r="BK11" s="295">
        <v>26.861999999999998</v>
      </c>
      <c r="BL11" s="295">
        <v>34.878250000000001</v>
      </c>
      <c r="BM11" s="295">
        <v>39.718249999999998</v>
      </c>
      <c r="BN11" s="295">
        <v>46.857250000000001</v>
      </c>
      <c r="BO11" s="298">
        <v>51.27375</v>
      </c>
      <c r="BP11" s="295">
        <v>50.547750000000001</v>
      </c>
    </row>
    <row r="12" spans="1:68">
      <c r="A12" s="14">
        <v>4</v>
      </c>
      <c r="B12" s="14">
        <v>502</v>
      </c>
      <c r="C12" s="14">
        <v>1999</v>
      </c>
      <c r="D12" s="14">
        <v>100</v>
      </c>
      <c r="E12" s="45">
        <v>0.87983</v>
      </c>
      <c r="F12" s="14">
        <v>107</v>
      </c>
      <c r="I12" s="14">
        <f t="shared" si="0"/>
        <v>8.2227102803738312E-3</v>
      </c>
      <c r="J12" s="14">
        <f t="shared" si="1"/>
        <v>4930.6511197737518</v>
      </c>
      <c r="K12" s="14">
        <f>((J12*0.0239)-(J11*0.0239))/0.5</f>
        <v>60.903085411769439</v>
      </c>
      <c r="L12" s="14">
        <f>AVERAGE(E5,E7, E9, E11)</f>
        <v>0.72462249999999995</v>
      </c>
      <c r="M12" s="14">
        <f>AVERAGE(E6,E8,E10, E12)</f>
        <v>0.8656950000000001</v>
      </c>
      <c r="P12" s="226"/>
      <c r="Q12" s="14">
        <v>1973</v>
      </c>
      <c r="S12" s="226"/>
      <c r="T12" s="226"/>
      <c r="U12" s="226"/>
      <c r="V12" s="226"/>
      <c r="W12" s="226"/>
      <c r="X12" s="226"/>
      <c r="Z12" s="142"/>
      <c r="AE12" s="226"/>
      <c r="AG12" s="14"/>
      <c r="AH12" s="14"/>
      <c r="AM12" s="14">
        <v>2001</v>
      </c>
      <c r="AW12" s="14"/>
      <c r="BK12" s="295">
        <v>23.262250000000002</v>
      </c>
      <c r="BL12" s="295">
        <v>27.497250000000001</v>
      </c>
      <c r="BM12" s="295">
        <v>32.064999999999998</v>
      </c>
      <c r="BN12" s="295">
        <v>40.111499999999999</v>
      </c>
      <c r="BO12" s="295">
        <v>44.588500000000003</v>
      </c>
      <c r="BP12" s="298">
        <v>46.736249999999998</v>
      </c>
    </row>
    <row r="13" spans="1:68">
      <c r="A13" s="14">
        <v>1</v>
      </c>
      <c r="B13" s="14">
        <v>502</v>
      </c>
      <c r="C13" s="14">
        <v>2000</v>
      </c>
      <c r="D13" s="14">
        <v>40</v>
      </c>
      <c r="E13" s="46">
        <v>0.64161000000000001</v>
      </c>
      <c r="F13" s="14">
        <v>127</v>
      </c>
      <c r="G13" s="14">
        <f>E14/E13</f>
        <v>1.3674506320038653</v>
      </c>
      <c r="H13" s="14">
        <f>IF(G13&lt;1,1,E14/E13*1.69-0.7)</f>
        <v>1.6109915680865325</v>
      </c>
      <c r="I13" s="14">
        <f t="shared" si="0"/>
        <v>5.0520472440944882E-3</v>
      </c>
      <c r="J13" s="14">
        <f t="shared" si="1"/>
        <v>2174.5154461530251</v>
      </c>
      <c r="P13" s="226">
        <f t="shared" si="3"/>
        <v>27.325833333333332</v>
      </c>
      <c r="Q13" s="14">
        <v>1974</v>
      </c>
      <c r="S13" s="226">
        <v>16.546749999999999</v>
      </c>
      <c r="T13" s="226">
        <v>27.043500000000002</v>
      </c>
      <c r="U13" s="434">
        <v>32.609499999999997</v>
      </c>
      <c r="V13" s="226">
        <v>30.310500000000001</v>
      </c>
      <c r="W13" s="226">
        <v>29.645</v>
      </c>
      <c r="X13" s="226">
        <v>27.79975</v>
      </c>
      <c r="Y13" s="14">
        <v>40</v>
      </c>
      <c r="Z13" s="142">
        <f t="shared" si="2"/>
        <v>20.900549999999988</v>
      </c>
      <c r="AE13" s="226">
        <f t="shared" ref="AE13:AE37" si="4">MAX(S13:X13)</f>
        <v>32.609499999999997</v>
      </c>
      <c r="AG13" s="14"/>
      <c r="AH13" s="14"/>
      <c r="AM13" s="14">
        <v>2002</v>
      </c>
      <c r="AW13" s="14"/>
      <c r="BK13" s="295">
        <v>16.97025</v>
      </c>
      <c r="BL13" s="295">
        <v>26.861999999999998</v>
      </c>
      <c r="BM13" s="299">
        <v>28.1325</v>
      </c>
      <c r="BN13" s="295">
        <v>28.737500000000001</v>
      </c>
      <c r="BO13" s="300">
        <v>29.493749999999999</v>
      </c>
      <c r="BP13" s="295">
        <v>28.828250000000001</v>
      </c>
    </row>
    <row r="14" spans="1:68">
      <c r="A14" s="14">
        <v>1</v>
      </c>
      <c r="B14" s="14">
        <v>502</v>
      </c>
      <c r="C14" s="14">
        <v>2000</v>
      </c>
      <c r="D14" s="14">
        <v>100</v>
      </c>
      <c r="E14" s="47">
        <v>0.87736999999999998</v>
      </c>
      <c r="F14" s="14">
        <v>127</v>
      </c>
      <c r="I14" s="14">
        <f t="shared" si="0"/>
        <v>6.9084251968503938E-3</v>
      </c>
      <c r="J14" s="14">
        <f t="shared" si="1"/>
        <v>3511.7786384925171</v>
      </c>
      <c r="K14" s="14">
        <f>((J14*0.0239)-(J13*0.0239))/0.5</f>
        <v>63.921180593827728</v>
      </c>
      <c r="P14" s="226">
        <f t="shared" si="3"/>
        <v>41.68954166666667</v>
      </c>
      <c r="Q14" s="14">
        <v>1975</v>
      </c>
      <c r="S14" s="226">
        <v>26.861999999999998</v>
      </c>
      <c r="T14" s="226">
        <v>34.878250000000001</v>
      </c>
      <c r="U14" s="226">
        <v>39.718249999999998</v>
      </c>
      <c r="V14" s="226">
        <v>46.857250000000001</v>
      </c>
      <c r="W14" s="434">
        <v>51.27375</v>
      </c>
      <c r="X14" s="226">
        <v>50.547750000000001</v>
      </c>
      <c r="Y14" s="14">
        <v>80</v>
      </c>
      <c r="Z14" s="142">
        <f t="shared" si="2"/>
        <v>47.059100000000015</v>
      </c>
      <c r="AE14" s="226">
        <f t="shared" si="4"/>
        <v>51.27375</v>
      </c>
      <c r="AG14" s="14"/>
      <c r="AH14" s="14"/>
      <c r="AM14" s="14">
        <v>2003</v>
      </c>
      <c r="AN14" s="14">
        <v>76</v>
      </c>
      <c r="AO14" s="14">
        <v>90</v>
      </c>
      <c r="AP14" s="14">
        <v>38.6</v>
      </c>
      <c r="AQ14" s="14">
        <v>29.6</v>
      </c>
      <c r="AW14" s="14"/>
      <c r="BK14" s="295">
        <v>20.721250000000001</v>
      </c>
      <c r="BL14" s="295">
        <v>26.28725</v>
      </c>
      <c r="BM14" s="295">
        <v>33.637999999999998</v>
      </c>
      <c r="BN14" s="295">
        <v>39.688000000000002</v>
      </c>
      <c r="BO14" s="298">
        <v>44.346499999999999</v>
      </c>
      <c r="BP14" s="295">
        <v>38.568750000000001</v>
      </c>
    </row>
    <row r="15" spans="1:68">
      <c r="A15" s="14">
        <v>2</v>
      </c>
      <c r="B15" s="14">
        <v>502</v>
      </c>
      <c r="C15" s="14">
        <v>2000</v>
      </c>
      <c r="D15" s="14">
        <v>40</v>
      </c>
      <c r="E15" s="48">
        <v>0.71472000000000002</v>
      </c>
      <c r="F15" s="14">
        <v>127</v>
      </c>
      <c r="G15" s="14">
        <f>E16/E15</f>
        <v>1.2392965077233042</v>
      </c>
      <c r="H15" s="14">
        <f>IF(G15&lt;1,1,E16/E15*1.69-0.7)</f>
        <v>1.3944110980523841</v>
      </c>
      <c r="I15" s="14">
        <f t="shared" si="0"/>
        <v>5.6277165354330708E-3</v>
      </c>
      <c r="J15" s="14">
        <f t="shared" si="1"/>
        <v>2522.9873792476551</v>
      </c>
      <c r="P15" s="226">
        <f t="shared" si="3"/>
        <v>35.710125000000005</v>
      </c>
      <c r="Q15" s="14">
        <v>1976</v>
      </c>
      <c r="S15" s="226">
        <v>23.262250000000002</v>
      </c>
      <c r="T15" s="226">
        <v>27.497250000000001</v>
      </c>
      <c r="U15" s="226">
        <v>32.064999999999998</v>
      </c>
      <c r="V15" s="226">
        <v>40.111499999999999</v>
      </c>
      <c r="W15" s="226">
        <v>44.588500000000003</v>
      </c>
      <c r="X15" s="434">
        <v>46.736249999999998</v>
      </c>
      <c r="Y15" s="14">
        <v>100</v>
      </c>
      <c r="Z15" s="142">
        <f t="shared" si="2"/>
        <v>63.753250000000008</v>
      </c>
      <c r="AE15" s="226">
        <f t="shared" si="4"/>
        <v>46.736249999999998</v>
      </c>
      <c r="AG15" s="14"/>
      <c r="AH15" s="14"/>
      <c r="AM15" s="14">
        <v>2004</v>
      </c>
      <c r="AW15" s="14"/>
      <c r="BK15" s="295">
        <v>37.674999999999997</v>
      </c>
      <c r="BL15" s="298">
        <v>44.68</v>
      </c>
      <c r="BM15" s="295">
        <v>35.807499999999997</v>
      </c>
      <c r="BN15" s="295">
        <v>38.357500000000002</v>
      </c>
      <c r="BO15" s="295">
        <v>42.177500000000002</v>
      </c>
      <c r="BP15" s="295">
        <v>39.582500000000003</v>
      </c>
    </row>
    <row r="16" spans="1:68">
      <c r="A16" s="14">
        <v>2</v>
      </c>
      <c r="B16" s="14">
        <v>502</v>
      </c>
      <c r="C16" s="14">
        <v>2000</v>
      </c>
      <c r="D16" s="14">
        <v>100</v>
      </c>
      <c r="E16" s="49">
        <v>0.88575000000000004</v>
      </c>
      <c r="F16" s="14">
        <v>127</v>
      </c>
      <c r="I16" s="14">
        <f t="shared" si="0"/>
        <v>6.9744094488188978E-3</v>
      </c>
      <c r="J16" s="14">
        <f t="shared" si="1"/>
        <v>3572.1218593883973</v>
      </c>
      <c r="K16" s="14">
        <f>((J16*0.0239)-(J15*0.0239))/0.5</f>
        <v>50.148628150727475</v>
      </c>
      <c r="P16" s="226">
        <f t="shared" si="3"/>
        <v>26.504041666666666</v>
      </c>
      <c r="Q16" s="14">
        <v>1977</v>
      </c>
      <c r="S16" s="226">
        <v>16.97025</v>
      </c>
      <c r="T16" s="226">
        <v>26.861999999999998</v>
      </c>
      <c r="U16" s="235">
        <v>28.1325</v>
      </c>
      <c r="V16" s="226">
        <v>28.737500000000001</v>
      </c>
      <c r="W16" s="435">
        <v>29.493749999999999</v>
      </c>
      <c r="X16" s="226">
        <v>28.828250000000001</v>
      </c>
      <c r="Y16" s="14">
        <v>80</v>
      </c>
      <c r="Z16" s="142">
        <f t="shared" si="2"/>
        <v>3.0233500000000011</v>
      </c>
      <c r="AE16" s="226">
        <f t="shared" si="4"/>
        <v>29.493749999999999</v>
      </c>
      <c r="AG16" s="14"/>
      <c r="AH16" s="14"/>
      <c r="AM16" s="14">
        <v>2005</v>
      </c>
      <c r="AN16" s="14">
        <v>55</v>
      </c>
      <c r="AO16" s="14">
        <v>69</v>
      </c>
      <c r="AP16" s="14">
        <v>38</v>
      </c>
      <c r="AQ16" s="14">
        <v>27.5</v>
      </c>
      <c r="AW16" s="14"/>
      <c r="BK16" s="295">
        <v>20.842500000000001</v>
      </c>
      <c r="BL16" s="295">
        <v>28.405000000000001</v>
      </c>
      <c r="BM16" s="295">
        <v>37.417499999999997</v>
      </c>
      <c r="BN16" s="295">
        <v>52.302500000000002</v>
      </c>
      <c r="BO16" s="298">
        <v>60.712499999999999</v>
      </c>
      <c r="BP16" s="295">
        <v>55.297499999999999</v>
      </c>
    </row>
    <row r="17" spans="1:68">
      <c r="A17" s="14">
        <v>3</v>
      </c>
      <c r="B17" s="14">
        <v>502</v>
      </c>
      <c r="C17" s="14">
        <v>2000</v>
      </c>
      <c r="D17" s="14">
        <v>40</v>
      </c>
      <c r="E17" s="50">
        <v>0.76922999999999997</v>
      </c>
      <c r="F17" s="14">
        <v>127</v>
      </c>
      <c r="G17" s="14">
        <f>E18/E17</f>
        <v>1.1539331539331539</v>
      </c>
      <c r="H17" s="14">
        <f>IF(G17&lt;1,1,E18/E17*1.69-0.7)</f>
        <v>1.2501470301470301</v>
      </c>
      <c r="I17" s="14">
        <f t="shared" si="0"/>
        <v>6.0569291338582673E-3</v>
      </c>
      <c r="J17" s="14">
        <f t="shared" si="1"/>
        <v>2818.673432545897</v>
      </c>
      <c r="P17" s="226">
        <f t="shared" si="3"/>
        <v>33.874958333333332</v>
      </c>
      <c r="Q17" s="14">
        <v>1978</v>
      </c>
      <c r="S17" s="226">
        <v>20.721250000000001</v>
      </c>
      <c r="T17" s="226">
        <v>26.28725</v>
      </c>
      <c r="U17" s="226">
        <v>33.637999999999998</v>
      </c>
      <c r="V17" s="226">
        <v>39.688000000000002</v>
      </c>
      <c r="W17" s="434">
        <v>44.346499999999999</v>
      </c>
      <c r="X17" s="226">
        <v>38.568750000000001</v>
      </c>
      <c r="Y17" s="14">
        <v>80</v>
      </c>
      <c r="Z17" s="142">
        <f t="shared" si="2"/>
        <v>21.426350000000014</v>
      </c>
      <c r="AE17" s="226">
        <f t="shared" si="4"/>
        <v>44.346499999999999</v>
      </c>
      <c r="AG17" s="14"/>
      <c r="AH17" s="14"/>
      <c r="AM17" s="14">
        <v>2006</v>
      </c>
      <c r="AW17" s="14"/>
      <c r="BK17" s="295">
        <v>19.5425</v>
      </c>
      <c r="BL17" s="295">
        <v>31.704999999999998</v>
      </c>
      <c r="BM17" s="295">
        <v>32.277500000000003</v>
      </c>
      <c r="BN17" s="295">
        <v>34.905000000000001</v>
      </c>
      <c r="BO17" s="298">
        <v>37.54</v>
      </c>
      <c r="BP17" s="295">
        <v>38.782499999999999</v>
      </c>
    </row>
    <row r="18" spans="1:68">
      <c r="A18" s="14">
        <v>3</v>
      </c>
      <c r="B18" s="14">
        <v>502</v>
      </c>
      <c r="C18" s="14">
        <v>2000</v>
      </c>
      <c r="D18" s="14">
        <v>100</v>
      </c>
      <c r="E18" s="51">
        <v>0.88763999999999998</v>
      </c>
      <c r="F18" s="14">
        <v>127</v>
      </c>
      <c r="I18" s="14">
        <f t="shared" si="0"/>
        <v>6.9892913385826774E-3</v>
      </c>
      <c r="J18" s="14">
        <f t="shared" si="1"/>
        <v>3585.8741564034167</v>
      </c>
      <c r="K18" s="14">
        <f>((J18*0.0239)-(J17*0.0239))/0.5</f>
        <v>36.672194600389446</v>
      </c>
      <c r="P18" s="226">
        <f t="shared" si="3"/>
        <v>39.713333333333331</v>
      </c>
      <c r="Q18" s="14">
        <v>1979</v>
      </c>
      <c r="S18" s="226">
        <v>37.674999999999997</v>
      </c>
      <c r="T18" s="434">
        <v>44.68</v>
      </c>
      <c r="U18" s="226">
        <v>35.807499999999997</v>
      </c>
      <c r="V18" s="226">
        <v>38.357500000000002</v>
      </c>
      <c r="W18" s="226">
        <v>42.177500000000002</v>
      </c>
      <c r="X18" s="226">
        <v>39.582500000000003</v>
      </c>
      <c r="Y18" s="14">
        <v>20</v>
      </c>
      <c r="Z18" s="142">
        <f t="shared" si="2"/>
        <v>16.404090909090932</v>
      </c>
      <c r="AE18" s="226">
        <f t="shared" si="4"/>
        <v>44.68</v>
      </c>
      <c r="AG18" s="14"/>
      <c r="AH18" s="14"/>
      <c r="AM18" s="14">
        <v>2007</v>
      </c>
      <c r="AN18" s="14">
        <v>67</v>
      </c>
      <c r="AO18" s="14">
        <v>76</v>
      </c>
      <c r="AP18" s="14">
        <v>24.2</v>
      </c>
      <c r="AQ18" s="14">
        <v>16.7</v>
      </c>
      <c r="AW18" s="14"/>
      <c r="BK18" s="295">
        <v>27.497499999999999</v>
      </c>
      <c r="BL18" s="298">
        <v>36.057499999999997</v>
      </c>
      <c r="BM18" s="295">
        <v>32.82</v>
      </c>
      <c r="BN18" s="295">
        <v>32.729999999999997</v>
      </c>
      <c r="BO18" s="295">
        <v>29.737500000000001</v>
      </c>
      <c r="BP18" s="295">
        <v>27.8</v>
      </c>
    </row>
    <row r="19" spans="1:68">
      <c r="A19" s="14">
        <v>4</v>
      </c>
      <c r="B19" s="14">
        <v>502</v>
      </c>
      <c r="C19" s="14">
        <v>2000</v>
      </c>
      <c r="D19" s="14">
        <v>40</v>
      </c>
      <c r="E19" s="52">
        <v>0.81089999999999995</v>
      </c>
      <c r="F19" s="14">
        <v>127</v>
      </c>
      <c r="G19" s="14">
        <f>E20/E19</f>
        <v>1.0997410284868665</v>
      </c>
      <c r="H19" s="14">
        <f>IF(G19&lt;1,1,E20/E19*1.69-0.7)</f>
        <v>1.1585623381428043</v>
      </c>
      <c r="I19" s="14">
        <f t="shared" si="0"/>
        <v>6.3850393700787397E-3</v>
      </c>
      <c r="J19" s="14">
        <f t="shared" si="1"/>
        <v>3067.872802641833</v>
      </c>
      <c r="P19" s="226">
        <f t="shared" si="3"/>
        <v>42.496250000000003</v>
      </c>
      <c r="Q19" s="14">
        <v>1980</v>
      </c>
      <c r="S19" s="226">
        <v>20.842500000000001</v>
      </c>
      <c r="T19" s="226">
        <v>28.405000000000001</v>
      </c>
      <c r="U19" s="226">
        <v>37.417499999999997</v>
      </c>
      <c r="V19" s="226">
        <v>52.302500000000002</v>
      </c>
      <c r="W19" s="434">
        <v>60.712499999999999</v>
      </c>
      <c r="X19" s="226">
        <v>55.297499999999999</v>
      </c>
      <c r="Y19" s="14">
        <v>80</v>
      </c>
      <c r="Z19" s="142">
        <f t="shared" si="2"/>
        <v>77.696727272727287</v>
      </c>
      <c r="AE19" s="226">
        <f t="shared" si="4"/>
        <v>60.712499999999999</v>
      </c>
      <c r="AG19" s="14"/>
      <c r="AH19" s="14"/>
      <c r="AM19" s="14">
        <v>2008</v>
      </c>
      <c r="AN19" s="14">
        <v>65</v>
      </c>
      <c r="AO19" s="14">
        <v>96</v>
      </c>
      <c r="AP19" s="14">
        <v>90</v>
      </c>
      <c r="AQ19" s="14">
        <v>91.5</v>
      </c>
      <c r="AW19" s="14"/>
      <c r="BK19" s="295">
        <v>38.537500000000001</v>
      </c>
      <c r="BL19" s="295">
        <v>48.097499999999997</v>
      </c>
      <c r="BM19" s="298">
        <v>51.545000000000002</v>
      </c>
      <c r="BN19" s="295">
        <v>51.0625</v>
      </c>
      <c r="BO19" s="295">
        <v>47.61</v>
      </c>
      <c r="BP19" s="295">
        <v>37.417499999999997</v>
      </c>
    </row>
    <row r="20" spans="1:68">
      <c r="A20" s="14">
        <v>4</v>
      </c>
      <c r="B20" s="14">
        <v>502</v>
      </c>
      <c r="C20" s="14">
        <v>2000</v>
      </c>
      <c r="D20" s="14">
        <v>100</v>
      </c>
      <c r="E20" s="53">
        <v>0.89178000000000002</v>
      </c>
      <c r="F20" s="14">
        <v>127</v>
      </c>
      <c r="I20" s="14">
        <f t="shared" si="0"/>
        <v>7.0218897637795274E-3</v>
      </c>
      <c r="J20" s="14">
        <f t="shared" si="1"/>
        <v>3616.1835253195236</v>
      </c>
      <c r="K20" s="14">
        <f>((J20*0.0239)-(J19*0.0239))/0.5</f>
        <v>26.209252543993614</v>
      </c>
      <c r="L20" s="14">
        <f>AVERAGE(E13,E15, E17, E19)</f>
        <v>0.73411500000000007</v>
      </c>
      <c r="M20" s="14">
        <f>AVERAGE(E14,E16,E18, E20)</f>
        <v>0.88563499999999995</v>
      </c>
      <c r="P20" s="226">
        <f t="shared" si="3"/>
        <v>32.458750000000002</v>
      </c>
      <c r="Q20" s="14">
        <v>1981</v>
      </c>
      <c r="S20" s="226">
        <v>19.5425</v>
      </c>
      <c r="T20" s="226">
        <v>31.704999999999998</v>
      </c>
      <c r="U20" s="226">
        <v>32.277500000000003</v>
      </c>
      <c r="V20" s="226">
        <v>34.905000000000001</v>
      </c>
      <c r="W20" s="434">
        <v>37.54</v>
      </c>
      <c r="X20" s="226">
        <v>38.782499999999999</v>
      </c>
      <c r="Y20" s="14">
        <v>80</v>
      </c>
      <c r="Z20" s="142">
        <f t="shared" si="2"/>
        <v>28.2671818181818</v>
      </c>
      <c r="AE20" s="226">
        <f t="shared" si="4"/>
        <v>38.782499999999999</v>
      </c>
      <c r="AG20" s="14"/>
      <c r="AH20" s="14"/>
      <c r="AM20" s="14">
        <v>2009</v>
      </c>
      <c r="AN20" s="14">
        <v>27</v>
      </c>
      <c r="AO20" s="14">
        <v>47</v>
      </c>
      <c r="AP20" s="14">
        <v>58</v>
      </c>
      <c r="AQ20" s="14">
        <v>72.599999999999994</v>
      </c>
      <c r="AW20" s="14"/>
      <c r="BK20" s="295">
        <v>33.365000000000002</v>
      </c>
      <c r="BL20" s="298">
        <v>43.712499999999999</v>
      </c>
      <c r="BM20" s="295">
        <v>42.56</v>
      </c>
      <c r="BN20" s="295">
        <v>44.6175</v>
      </c>
      <c r="BO20" s="295">
        <v>42.227499999999999</v>
      </c>
      <c r="BP20" s="295">
        <v>40.35</v>
      </c>
    </row>
    <row r="21" spans="1:68">
      <c r="A21" s="14">
        <v>1</v>
      </c>
      <c r="B21" s="14">
        <v>502</v>
      </c>
      <c r="C21" s="14">
        <v>2001</v>
      </c>
      <c r="D21" s="14">
        <v>40</v>
      </c>
      <c r="E21" s="54">
        <v>0.4204</v>
      </c>
      <c r="F21" s="14">
        <v>55</v>
      </c>
      <c r="G21" s="14">
        <f>E22/E21</f>
        <v>0.86824452901998095</v>
      </c>
      <c r="H21" s="14">
        <f>IF(G21&lt;1,1,E22/E21*1.69-0.7)</f>
        <v>1</v>
      </c>
      <c r="I21" s="14">
        <f t="shared" si="0"/>
        <v>7.6436363636363637E-3</v>
      </c>
      <c r="J21" s="14">
        <f>590*EXP(I21*258.2)</f>
        <v>4245.9015097691563</v>
      </c>
      <c r="P21" s="226">
        <f t="shared" si="3"/>
        <v>31.107083333333335</v>
      </c>
      <c r="Q21" s="14">
        <v>1982</v>
      </c>
      <c r="S21" s="226">
        <v>27.497499999999999</v>
      </c>
      <c r="T21" s="434">
        <v>36.057499999999997</v>
      </c>
      <c r="U21" s="226">
        <v>32.82</v>
      </c>
      <c r="V21" s="226">
        <v>32.729999999999997</v>
      </c>
      <c r="W21" s="226">
        <v>29.737500000000001</v>
      </c>
      <c r="X21" s="226">
        <v>27.8</v>
      </c>
      <c r="Y21" s="14">
        <v>20</v>
      </c>
      <c r="Z21" s="142">
        <f t="shared" si="2"/>
        <v>21.814181818181819</v>
      </c>
      <c r="AE21" s="226">
        <f t="shared" si="4"/>
        <v>36.057499999999997</v>
      </c>
      <c r="AG21" s="14"/>
      <c r="AH21" s="14"/>
      <c r="AM21" s="14">
        <v>2010</v>
      </c>
      <c r="AN21" s="14">
        <v>48</v>
      </c>
      <c r="AO21" s="14">
        <v>82</v>
      </c>
      <c r="AP21" s="14">
        <v>98</v>
      </c>
      <c r="AQ21" s="14">
        <v>83.6</v>
      </c>
      <c r="AW21" s="14"/>
      <c r="BK21" s="295">
        <v>20.4175</v>
      </c>
      <c r="BL21" s="295">
        <v>30.4925</v>
      </c>
      <c r="BM21" s="298">
        <v>34.305</v>
      </c>
      <c r="BN21" s="295">
        <v>34.664999999999999</v>
      </c>
      <c r="BO21" s="295">
        <v>33.395000000000003</v>
      </c>
      <c r="BP21" s="295">
        <v>30.22</v>
      </c>
    </row>
    <row r="22" spans="1:68">
      <c r="A22" s="14">
        <v>1</v>
      </c>
      <c r="B22" s="14">
        <v>502</v>
      </c>
      <c r="C22" s="14">
        <v>2001</v>
      </c>
      <c r="D22" s="14">
        <v>100</v>
      </c>
      <c r="E22" s="55">
        <v>0.36501</v>
      </c>
      <c r="F22" s="14">
        <v>55</v>
      </c>
      <c r="I22" s="14">
        <f t="shared" si="0"/>
        <v>6.6365454545454549E-3</v>
      </c>
      <c r="J22" s="14">
        <f t="shared" si="1"/>
        <v>3273.7080224181755</v>
      </c>
      <c r="K22" s="14">
        <f>((J22*0.0239)-(J21*0.0239))/0.5</f>
        <v>-46.470848695376901</v>
      </c>
      <c r="P22" s="226">
        <f t="shared" si="3"/>
        <v>45.711666666666673</v>
      </c>
      <c r="Q22" s="14">
        <v>1983</v>
      </c>
      <c r="S22" s="226">
        <v>38.537500000000001</v>
      </c>
      <c r="T22" s="226">
        <v>48.097499999999997</v>
      </c>
      <c r="U22" s="434">
        <v>51.545000000000002</v>
      </c>
      <c r="V22" s="226">
        <v>51.0625</v>
      </c>
      <c r="W22" s="226">
        <v>47.61</v>
      </c>
      <c r="X22" s="226">
        <v>37.417499999999997</v>
      </c>
      <c r="Y22" s="14">
        <v>40</v>
      </c>
      <c r="Z22" s="142">
        <f t="shared" si="2"/>
        <v>61.390409090909117</v>
      </c>
      <c r="AE22" s="226">
        <f t="shared" si="4"/>
        <v>51.545000000000002</v>
      </c>
      <c r="AG22" s="14"/>
      <c r="AH22" s="14"/>
      <c r="AM22" s="14">
        <v>2011</v>
      </c>
      <c r="AN22" s="14">
        <v>57</v>
      </c>
      <c r="AO22" s="14">
        <v>87</v>
      </c>
      <c r="AP22" s="14">
        <v>86</v>
      </c>
      <c r="AQ22" s="14">
        <v>74.599999999999994</v>
      </c>
      <c r="AW22" s="14"/>
      <c r="BK22" s="295">
        <v>40.3825</v>
      </c>
      <c r="BL22" s="298">
        <v>42.44</v>
      </c>
      <c r="BM22" s="295">
        <v>43.077500000000001</v>
      </c>
      <c r="BN22" s="295">
        <v>44.467500000000001</v>
      </c>
      <c r="BO22" s="295">
        <v>45.375</v>
      </c>
      <c r="BP22" s="295">
        <v>46.01</v>
      </c>
    </row>
    <row r="23" spans="1:68">
      <c r="A23" s="14">
        <v>2</v>
      </c>
      <c r="B23" s="14">
        <v>502</v>
      </c>
      <c r="C23" s="14">
        <v>2001</v>
      </c>
      <c r="D23" s="14">
        <v>40</v>
      </c>
      <c r="E23" s="56">
        <v>0.29127999999999998</v>
      </c>
      <c r="F23" s="14">
        <v>55</v>
      </c>
      <c r="G23" s="14">
        <f>E24/E23</f>
        <v>0.36020324086789346</v>
      </c>
      <c r="H23" s="14">
        <f>IF(G23&lt;1,1,E24/E23*1.69-0.7)</f>
        <v>1</v>
      </c>
      <c r="I23" s="14">
        <f t="shared" si="0"/>
        <v>5.2959999999999995E-3</v>
      </c>
      <c r="J23" s="14">
        <f t="shared" si="1"/>
        <v>2315.8909148162061</v>
      </c>
      <c r="P23" s="226">
        <f t="shared" si="3"/>
        <v>41.138749999999995</v>
      </c>
      <c r="Q23" s="14">
        <v>1984</v>
      </c>
      <c r="S23" s="226">
        <v>33.365000000000002</v>
      </c>
      <c r="T23" s="434">
        <v>43.712499999999999</v>
      </c>
      <c r="U23" s="226">
        <v>42.56</v>
      </c>
      <c r="V23" s="226">
        <v>44.6175</v>
      </c>
      <c r="W23" s="226">
        <v>42.227499999999999</v>
      </c>
      <c r="X23" s="226">
        <v>40.35</v>
      </c>
      <c r="Y23" s="14">
        <v>20</v>
      </c>
      <c r="Z23" s="142">
        <f t="shared" si="2"/>
        <v>9.6034545454545501</v>
      </c>
      <c r="AE23" s="226">
        <f t="shared" si="4"/>
        <v>44.6175</v>
      </c>
      <c r="AG23" s="14"/>
      <c r="AH23" s="14"/>
      <c r="AM23" s="14">
        <v>2012</v>
      </c>
      <c r="AN23" s="14">
        <v>33</v>
      </c>
      <c r="AO23" s="14">
        <v>59</v>
      </c>
      <c r="AP23" s="14">
        <v>74</v>
      </c>
      <c r="AQ23" s="14">
        <v>36.9</v>
      </c>
      <c r="AW23" s="14"/>
      <c r="BK23" s="295">
        <v>30.4925</v>
      </c>
      <c r="BL23" s="295">
        <v>37.055</v>
      </c>
      <c r="BM23" s="298">
        <v>41.112499999999997</v>
      </c>
      <c r="BN23" s="295">
        <v>42.652500000000003</v>
      </c>
      <c r="BO23" s="295">
        <v>42.982500000000002</v>
      </c>
      <c r="BP23" s="295">
        <v>41.502499999999998</v>
      </c>
    </row>
    <row r="24" spans="1:68">
      <c r="A24" s="14">
        <v>2</v>
      </c>
      <c r="B24" s="14">
        <v>502</v>
      </c>
      <c r="C24" s="14">
        <v>2001</v>
      </c>
      <c r="D24" s="14">
        <v>100</v>
      </c>
      <c r="E24" s="57">
        <v>0.10492</v>
      </c>
      <c r="F24" s="14">
        <v>55</v>
      </c>
      <c r="I24" s="14">
        <f t="shared" si="0"/>
        <v>1.9076363636363635E-3</v>
      </c>
      <c r="J24" s="14">
        <f t="shared" si="1"/>
        <v>965.52717353227831</v>
      </c>
      <c r="K24" s="14">
        <f>((J24*0.0239)-(J23*0.0239))/0.5</f>
        <v>-64.547386833371746</v>
      </c>
      <c r="P24" s="226">
        <f t="shared" si="3"/>
        <v>30.5825</v>
      </c>
      <c r="Q24" s="14">
        <v>1985</v>
      </c>
      <c r="S24" s="226">
        <v>20.4175</v>
      </c>
      <c r="T24" s="226">
        <v>30.4925</v>
      </c>
      <c r="U24" s="434">
        <v>34.305</v>
      </c>
      <c r="V24" s="226">
        <v>34.664999999999999</v>
      </c>
      <c r="W24" s="226">
        <v>33.395000000000003</v>
      </c>
      <c r="X24" s="226">
        <v>30.22</v>
      </c>
      <c r="Y24" s="14">
        <v>40</v>
      </c>
      <c r="Z24" s="142">
        <f t="shared" si="2"/>
        <v>17.75118181818182</v>
      </c>
      <c r="AE24" s="226">
        <f t="shared" si="4"/>
        <v>34.664999999999999</v>
      </c>
      <c r="AG24" s="14"/>
      <c r="AH24" s="14"/>
      <c r="AM24" s="14">
        <v>2013</v>
      </c>
      <c r="AN24" s="14">
        <v>33</v>
      </c>
      <c r="AO24" s="14">
        <v>38</v>
      </c>
      <c r="AP24" s="14">
        <v>13</v>
      </c>
      <c r="AQ24" s="14">
        <v>0</v>
      </c>
      <c r="AW24" s="14"/>
      <c r="BK24" s="295">
        <v>27.072500000000002</v>
      </c>
      <c r="BL24" s="295">
        <v>40.957500000000003</v>
      </c>
      <c r="BM24" s="295">
        <v>47.975000000000001</v>
      </c>
      <c r="BN24" s="295">
        <v>57.292499999999997</v>
      </c>
      <c r="BO24" s="298">
        <v>65.067499999999995</v>
      </c>
      <c r="BP24" s="295">
        <v>63.16</v>
      </c>
    </row>
    <row r="25" spans="1:68">
      <c r="A25" s="14">
        <v>3</v>
      </c>
      <c r="B25" s="14">
        <v>502</v>
      </c>
      <c r="C25" s="14">
        <v>2001</v>
      </c>
      <c r="D25" s="14">
        <v>40</v>
      </c>
      <c r="E25" s="58">
        <v>0.27284000000000003</v>
      </c>
      <c r="F25" s="14">
        <v>55</v>
      </c>
      <c r="G25" s="14">
        <f>E26/E25</f>
        <v>1.2056150124615159</v>
      </c>
      <c r="H25" s="14">
        <f>IF(G25&lt;1,1,E26/E25*1.69-0.7)</f>
        <v>1.3374893710599618</v>
      </c>
      <c r="I25" s="14">
        <f t="shared" si="0"/>
        <v>4.9607272727272729E-3</v>
      </c>
      <c r="J25" s="14">
        <f t="shared" si="1"/>
        <v>2123.8426946457694</v>
      </c>
      <c r="P25" s="226">
        <f t="shared" si="3"/>
        <v>43.625416666666666</v>
      </c>
      <c r="Q25" s="14">
        <v>1986</v>
      </c>
      <c r="S25" s="226">
        <v>40.3825</v>
      </c>
      <c r="T25" s="434">
        <v>42.44</v>
      </c>
      <c r="U25" s="226">
        <v>43.077500000000001</v>
      </c>
      <c r="V25" s="226">
        <v>44.467500000000001</v>
      </c>
      <c r="W25" s="226">
        <v>45.375</v>
      </c>
      <c r="X25" s="226">
        <v>46.01</v>
      </c>
      <c r="Y25" s="14">
        <v>20</v>
      </c>
      <c r="Z25" s="142">
        <f t="shared" si="2"/>
        <v>12.743045454545443</v>
      </c>
      <c r="AE25" s="226">
        <f t="shared" si="4"/>
        <v>46.01</v>
      </c>
      <c r="AG25" s="14"/>
      <c r="AH25" s="14"/>
      <c r="AM25" s="14">
        <v>2014</v>
      </c>
      <c r="AN25" s="14">
        <v>35</v>
      </c>
      <c r="AO25" s="14">
        <v>36</v>
      </c>
      <c r="AP25" s="14">
        <v>3</v>
      </c>
      <c r="AQ25" s="14">
        <v>0</v>
      </c>
      <c r="AW25" s="14"/>
      <c r="BK25" s="295">
        <v>18.09</v>
      </c>
      <c r="BL25" s="295">
        <v>34.727499999999999</v>
      </c>
      <c r="BM25" s="295">
        <v>37.51</v>
      </c>
      <c r="BN25" s="295">
        <v>39.534999999999997</v>
      </c>
      <c r="BO25" s="298">
        <v>42.4375</v>
      </c>
      <c r="BP25" s="295">
        <v>40.322499999999998</v>
      </c>
    </row>
    <row r="26" spans="1:68">
      <c r="A26" s="14">
        <v>3</v>
      </c>
      <c r="B26" s="14">
        <v>502</v>
      </c>
      <c r="C26" s="14">
        <v>2001</v>
      </c>
      <c r="D26" s="14">
        <v>100</v>
      </c>
      <c r="E26" s="59">
        <v>0.32894000000000001</v>
      </c>
      <c r="F26" s="14">
        <v>55</v>
      </c>
      <c r="I26" s="14">
        <f t="shared" si="0"/>
        <v>5.980727272727273E-3</v>
      </c>
      <c r="J26" s="14">
        <f t="shared" si="1"/>
        <v>2763.7571485765566</v>
      </c>
      <c r="K26" s="14">
        <f>((J26*0.0239)-(J25*0.0239))/0.5</f>
        <v>30.587910897891646</v>
      </c>
      <c r="P26" s="226">
        <f t="shared" si="3"/>
        <v>39.299583333333338</v>
      </c>
      <c r="Q26" s="14">
        <v>1987</v>
      </c>
      <c r="S26" s="226">
        <v>30.4925</v>
      </c>
      <c r="T26" s="226">
        <v>37.055</v>
      </c>
      <c r="U26" s="226">
        <v>41.112499999999997</v>
      </c>
      <c r="V26" s="226">
        <v>42.652500000000003</v>
      </c>
      <c r="W26" s="226">
        <v>42.982500000000002</v>
      </c>
      <c r="X26" s="226">
        <v>41.502499999999998</v>
      </c>
      <c r="Y26" s="14">
        <v>60</v>
      </c>
      <c r="Z26" s="142">
        <f t="shared" si="2"/>
        <v>1.6947272727272753</v>
      </c>
      <c r="AE26" s="226">
        <f t="shared" si="4"/>
        <v>42.982500000000002</v>
      </c>
      <c r="AG26" s="14"/>
      <c r="AH26" s="14"/>
      <c r="AM26" s="14">
        <v>2015</v>
      </c>
      <c r="AN26" s="14">
        <v>42</v>
      </c>
      <c r="AO26" s="14">
        <v>48</v>
      </c>
      <c r="AP26" s="14">
        <v>18</v>
      </c>
      <c r="AQ26" s="14">
        <v>16.100000000000001</v>
      </c>
      <c r="AW26" s="14"/>
      <c r="BK26" s="295">
        <v>26.4375</v>
      </c>
      <c r="BL26" s="295">
        <v>41.832500000000003</v>
      </c>
      <c r="BM26" s="298">
        <v>48.46</v>
      </c>
      <c r="BN26" s="295">
        <v>49.274999999999999</v>
      </c>
      <c r="BO26" s="295">
        <v>48.28</v>
      </c>
      <c r="BP26" s="295">
        <v>43.862499999999997</v>
      </c>
    </row>
    <row r="27" spans="1:68">
      <c r="E27" s="59"/>
      <c r="P27" s="226">
        <f t="shared" si="3"/>
        <v>50.254166666666663</v>
      </c>
      <c r="Q27" s="14">
        <v>1988</v>
      </c>
      <c r="S27" s="226">
        <v>27.072500000000002</v>
      </c>
      <c r="T27" s="226">
        <v>40.957500000000003</v>
      </c>
      <c r="U27" s="226">
        <v>47.975000000000001</v>
      </c>
      <c r="V27" s="226">
        <v>57.292499999999997</v>
      </c>
      <c r="W27" s="226">
        <v>65.067499999999995</v>
      </c>
      <c r="X27" s="226">
        <v>63.16</v>
      </c>
      <c r="Y27" s="14">
        <v>80</v>
      </c>
      <c r="Z27" s="142">
        <f t="shared" si="2"/>
        <v>65.98572727272726</v>
      </c>
      <c r="AE27" s="226">
        <f t="shared" si="4"/>
        <v>65.067499999999995</v>
      </c>
      <c r="AG27" s="14"/>
      <c r="AH27" s="14"/>
      <c r="AM27" s="14">
        <v>2016</v>
      </c>
      <c r="AN27" s="14">
        <v>43</v>
      </c>
      <c r="AO27" s="14">
        <v>68</v>
      </c>
      <c r="AP27" s="14">
        <v>73</v>
      </c>
      <c r="AQ27" s="14">
        <v>45.3</v>
      </c>
      <c r="AW27" s="14"/>
      <c r="BK27" s="295">
        <v>22.655000000000001</v>
      </c>
      <c r="BL27" s="298">
        <v>27.195</v>
      </c>
      <c r="BM27" s="295">
        <v>28.1325</v>
      </c>
      <c r="BN27" s="295">
        <v>28.98</v>
      </c>
      <c r="BO27" s="295">
        <v>27.83</v>
      </c>
      <c r="BP27" s="295">
        <v>29.49</v>
      </c>
    </row>
    <row r="28" spans="1:68">
      <c r="E28" s="59"/>
      <c r="P28" s="226">
        <f t="shared" si="3"/>
        <v>35.437083333333327</v>
      </c>
      <c r="Q28" s="14">
        <v>1989</v>
      </c>
      <c r="S28" s="226">
        <v>18.09</v>
      </c>
      <c r="T28" s="226">
        <v>34.727499999999999</v>
      </c>
      <c r="U28" s="226">
        <v>37.51</v>
      </c>
      <c r="V28" s="226">
        <v>39.534999999999997</v>
      </c>
      <c r="W28" s="226">
        <v>42.4375</v>
      </c>
      <c r="X28" s="226">
        <v>40.322499999999998</v>
      </c>
      <c r="Y28" s="14">
        <v>80</v>
      </c>
      <c r="Z28" s="142">
        <f t="shared" si="2"/>
        <v>12.221590909090908</v>
      </c>
      <c r="AE28" s="226">
        <f t="shared" si="4"/>
        <v>42.4375</v>
      </c>
      <c r="AG28" s="14"/>
      <c r="AH28" s="14"/>
      <c r="AM28" s="14">
        <v>2017</v>
      </c>
      <c r="AN28" s="14">
        <v>36</v>
      </c>
      <c r="AO28" s="14">
        <v>47</v>
      </c>
      <c r="AP28" s="14">
        <v>31</v>
      </c>
      <c r="AQ28" s="14">
        <v>24.2</v>
      </c>
      <c r="AW28" s="14"/>
      <c r="BK28" s="295">
        <v>17.889849999999999</v>
      </c>
      <c r="BL28" s="295">
        <v>27.730174999999999</v>
      </c>
      <c r="BM28" s="295">
        <v>34.530374999999999</v>
      </c>
      <c r="BN28" s="295">
        <v>38.242049999999999</v>
      </c>
      <c r="BO28" s="298">
        <v>41.678449999999998</v>
      </c>
      <c r="BP28" s="295">
        <v>38.747225</v>
      </c>
    </row>
    <row r="29" spans="1:68">
      <c r="E29" s="59"/>
      <c r="P29" s="226">
        <f t="shared" si="3"/>
        <v>43.024583333333339</v>
      </c>
      <c r="Q29" s="14">
        <v>1990</v>
      </c>
      <c r="S29" s="226">
        <v>26.4375</v>
      </c>
      <c r="T29" s="226">
        <v>41.832500000000003</v>
      </c>
      <c r="U29" s="226">
        <v>48.46</v>
      </c>
      <c r="V29" s="226">
        <v>49.274999999999999</v>
      </c>
      <c r="W29" s="226">
        <v>48.28</v>
      </c>
      <c r="X29" s="226">
        <v>43.862499999999997</v>
      </c>
      <c r="Y29" s="14">
        <v>40</v>
      </c>
      <c r="Z29" s="142">
        <f t="shared" si="2"/>
        <v>19.978227272727292</v>
      </c>
      <c r="AE29" s="226">
        <f t="shared" si="4"/>
        <v>49.274999999999999</v>
      </c>
      <c r="AG29" s="14"/>
      <c r="AH29" s="14"/>
      <c r="AM29" s="14">
        <v>2018</v>
      </c>
      <c r="AN29" s="14">
        <v>43</v>
      </c>
      <c r="AO29" s="14">
        <v>43</v>
      </c>
      <c r="AP29" s="14">
        <v>0</v>
      </c>
      <c r="AQ29" s="14">
        <v>0</v>
      </c>
      <c r="AW29" s="14"/>
      <c r="BK29" s="295">
        <v>17.15175</v>
      </c>
      <c r="BL29" s="295">
        <v>24.438974999999999</v>
      </c>
      <c r="BM29" s="295">
        <v>31.611249999999998</v>
      </c>
      <c r="BN29" s="295">
        <v>37.047175000000003</v>
      </c>
      <c r="BO29" s="298">
        <v>43.526724999999999</v>
      </c>
      <c r="BP29" s="295">
        <v>36.318150000000003</v>
      </c>
    </row>
    <row r="30" spans="1:68">
      <c r="E30" s="59"/>
      <c r="P30" s="226">
        <f t="shared" si="3"/>
        <v>27.380416666666672</v>
      </c>
      <c r="Q30" s="14">
        <v>1991</v>
      </c>
      <c r="S30" s="226">
        <v>22.655000000000001</v>
      </c>
      <c r="T30" s="226">
        <v>27.195</v>
      </c>
      <c r="U30" s="226">
        <v>28.1325</v>
      </c>
      <c r="V30" s="226">
        <v>28.98</v>
      </c>
      <c r="W30" s="226">
        <v>27.83</v>
      </c>
      <c r="X30" s="226">
        <v>29.49</v>
      </c>
      <c r="Y30" s="14">
        <v>20</v>
      </c>
      <c r="Z30" s="142">
        <f t="shared" si="2"/>
        <v>5.8989545454545373</v>
      </c>
      <c r="AE30" s="226">
        <f t="shared" si="4"/>
        <v>29.49</v>
      </c>
      <c r="BK30" s="295">
        <v>11.092675</v>
      </c>
      <c r="BL30" s="295">
        <v>16.952100000000002</v>
      </c>
      <c r="BM30" s="295">
        <v>22.569524999999999</v>
      </c>
      <c r="BN30" s="295">
        <v>33.002749999999999</v>
      </c>
      <c r="BO30" s="295">
        <v>36.408900000000003</v>
      </c>
      <c r="BP30" s="298">
        <v>45.314500000000002</v>
      </c>
    </row>
    <row r="31" spans="1:68">
      <c r="E31" s="59"/>
      <c r="P31" s="226">
        <f t="shared" si="3"/>
        <v>33.136354166666671</v>
      </c>
      <c r="Q31" s="14">
        <v>1992</v>
      </c>
      <c r="S31" s="226">
        <v>17.889849999999999</v>
      </c>
      <c r="T31" s="226">
        <v>27.730174999999999</v>
      </c>
      <c r="U31" s="226">
        <v>34.530374999999999</v>
      </c>
      <c r="V31" s="226">
        <v>38.242049999999999</v>
      </c>
      <c r="W31" s="226">
        <v>41.678449999999998</v>
      </c>
      <c r="X31" s="226">
        <v>38.747225</v>
      </c>
      <c r="Y31" s="14">
        <v>80</v>
      </c>
      <c r="Z31" s="142">
        <f t="shared" si="2"/>
        <v>18.324130000000004</v>
      </c>
      <c r="AE31" s="226">
        <f t="shared" si="4"/>
        <v>41.678449999999998</v>
      </c>
      <c r="BK31" s="295">
        <v>29.3863178</v>
      </c>
      <c r="BL31" s="295">
        <v>34.151904199999997</v>
      </c>
      <c r="BM31" s="295">
        <v>37.860841899999997</v>
      </c>
      <c r="BN31" s="298">
        <v>41.355914499999997</v>
      </c>
      <c r="BO31" s="295">
        <v>43.472783399999997</v>
      </c>
      <c r="BP31" s="295">
        <v>45.956331800000001</v>
      </c>
    </row>
    <row r="32" spans="1:68">
      <c r="E32" s="59"/>
      <c r="P32" s="226">
        <f t="shared" si="3"/>
        <v>31.682337500000003</v>
      </c>
      <c r="Q32" s="14">
        <v>1993</v>
      </c>
      <c r="S32" s="226">
        <v>17.15175</v>
      </c>
      <c r="T32" s="226">
        <v>24.438974999999999</v>
      </c>
      <c r="U32" s="226">
        <v>31.611249999999998</v>
      </c>
      <c r="V32" s="226">
        <v>37.047175000000003</v>
      </c>
      <c r="W32" s="226">
        <v>43.526724999999999</v>
      </c>
      <c r="X32" s="226">
        <v>36.318150000000003</v>
      </c>
      <c r="Y32" s="14">
        <v>80</v>
      </c>
      <c r="Z32" s="142">
        <f t="shared" si="2"/>
        <v>20.453620000000019</v>
      </c>
      <c r="AE32" s="226">
        <f t="shared" si="4"/>
        <v>43.526724999999999</v>
      </c>
      <c r="BK32" s="295">
        <v>18.013653699999999</v>
      </c>
      <c r="BL32" s="295">
        <v>23.828939500000001</v>
      </c>
      <c r="BM32" s="295">
        <v>27.289170599999999</v>
      </c>
      <c r="BN32" s="295">
        <v>26.554293900000001</v>
      </c>
      <c r="BO32" s="295">
        <v>34.885923200000001</v>
      </c>
      <c r="BP32" s="298">
        <v>38.762908000000003</v>
      </c>
    </row>
    <row r="33" spans="5:68">
      <c r="E33" s="59"/>
      <c r="P33" s="226">
        <f t="shared" si="3"/>
        <v>27.556741666666667</v>
      </c>
      <c r="Q33" s="14">
        <v>1994</v>
      </c>
      <c r="S33" s="226">
        <v>11.092675</v>
      </c>
      <c r="T33" s="226">
        <v>16.952100000000002</v>
      </c>
      <c r="U33" s="226">
        <v>22.569524999999999</v>
      </c>
      <c r="V33" s="226">
        <v>33.002749999999999</v>
      </c>
      <c r="W33" s="226">
        <v>36.408900000000003</v>
      </c>
      <c r="X33" s="226">
        <v>45.314500000000002</v>
      </c>
      <c r="Y33" s="14">
        <v>100</v>
      </c>
      <c r="Z33" s="142">
        <f t="shared" si="2"/>
        <v>98.837255000000027</v>
      </c>
      <c r="AE33" s="226">
        <f t="shared" si="4"/>
        <v>45.314500000000002</v>
      </c>
      <c r="BK33" s="295">
        <v>18.807725399999999</v>
      </c>
      <c r="BL33" s="295">
        <v>28.098376500000001</v>
      </c>
      <c r="BM33" s="295">
        <v>29.164850399999999</v>
      </c>
      <c r="BN33" s="295">
        <v>37.790983799999999</v>
      </c>
      <c r="BO33" s="295">
        <v>44.127016900000001</v>
      </c>
      <c r="BP33" s="298">
        <v>53.167639800000003</v>
      </c>
    </row>
    <row r="34" spans="5:68">
      <c r="E34" s="59"/>
      <c r="P34" s="226">
        <f t="shared" si="3"/>
        <v>38.69734893333333</v>
      </c>
      <c r="Q34" s="14">
        <v>1995</v>
      </c>
      <c r="S34" s="226">
        <v>29.3863178</v>
      </c>
      <c r="T34" s="226">
        <v>34.151904199999997</v>
      </c>
      <c r="U34" s="226">
        <v>37.860841899999997</v>
      </c>
      <c r="V34" s="226">
        <v>41.355914499999997</v>
      </c>
      <c r="W34" s="226">
        <v>43.472783399999997</v>
      </c>
      <c r="X34" s="226">
        <v>45.956331800000001</v>
      </c>
      <c r="Y34" s="14">
        <v>100</v>
      </c>
      <c r="Z34" s="142">
        <f t="shared" si="2"/>
        <v>35.178583383636379</v>
      </c>
      <c r="AE34" s="226">
        <f t="shared" si="4"/>
        <v>45.956331800000001</v>
      </c>
      <c r="BK34" s="295">
        <v>28.463773799999998</v>
      </c>
      <c r="BL34" s="295">
        <v>32.7265467</v>
      </c>
      <c r="BM34" s="295">
        <v>41.185587699999999</v>
      </c>
      <c r="BN34" s="298">
        <v>52.240373900000002</v>
      </c>
      <c r="BO34" s="295">
        <v>53.455328000000002</v>
      </c>
      <c r="BP34" s="295">
        <v>56.251839099999998</v>
      </c>
    </row>
    <row r="35" spans="5:68">
      <c r="E35" s="59"/>
      <c r="P35" s="226">
        <f t="shared" si="3"/>
        <v>28.222481483333336</v>
      </c>
      <c r="Q35" s="14">
        <v>1996</v>
      </c>
      <c r="S35" s="226">
        <v>18.013653699999999</v>
      </c>
      <c r="T35" s="226">
        <v>23.828939500000001</v>
      </c>
      <c r="U35" s="226">
        <v>27.289170599999999</v>
      </c>
      <c r="V35" s="226">
        <v>26.554293900000001</v>
      </c>
      <c r="W35" s="226">
        <v>34.885923200000001</v>
      </c>
      <c r="X35" s="226">
        <v>38.762908000000003</v>
      </c>
      <c r="Y35" s="14">
        <v>100</v>
      </c>
      <c r="Z35" s="142">
        <f t="shared" si="2"/>
        <v>49.858604338181834</v>
      </c>
      <c r="AE35" s="226">
        <f t="shared" si="4"/>
        <v>38.762908000000003</v>
      </c>
      <c r="BK35" s="301">
        <v>19.1843906</v>
      </c>
      <c r="BL35" s="301">
        <v>23.560070799999998</v>
      </c>
      <c r="BM35" s="301">
        <v>31.011738099999999</v>
      </c>
      <c r="BN35" s="301">
        <v>37.082539400000002</v>
      </c>
      <c r="BO35" s="302">
        <v>47.479795299999999</v>
      </c>
      <c r="BP35" s="303">
        <v>54.026965199999999</v>
      </c>
    </row>
    <row r="36" spans="5:68">
      <c r="E36" s="59"/>
      <c r="P36" s="226">
        <f t="shared" si="3"/>
        <v>35.192765466666664</v>
      </c>
      <c r="Q36" s="14">
        <v>1997</v>
      </c>
      <c r="S36" s="226">
        <v>18.807725399999999</v>
      </c>
      <c r="T36" s="226">
        <v>28.098376500000001</v>
      </c>
      <c r="U36" s="226">
        <v>29.164850399999999</v>
      </c>
      <c r="V36" s="226">
        <v>37.790983799999999</v>
      </c>
      <c r="W36" s="226">
        <v>44.127016900000001</v>
      </c>
      <c r="X36" s="434">
        <v>53.167639800000003</v>
      </c>
      <c r="Y36" s="14">
        <v>100</v>
      </c>
      <c r="Z36" s="142">
        <f t="shared" si="2"/>
        <v>100</v>
      </c>
      <c r="AE36" s="226">
        <f t="shared" si="4"/>
        <v>53.167639800000003</v>
      </c>
      <c r="BK36" s="301">
        <v>24.206640199999999</v>
      </c>
      <c r="BL36" s="301">
        <v>32.9565634</v>
      </c>
      <c r="BM36" s="301">
        <v>36.154504899999999</v>
      </c>
      <c r="BN36" s="301">
        <v>41.573239000000001</v>
      </c>
      <c r="BO36" s="302">
        <v>47.880290199999997</v>
      </c>
      <c r="BP36" s="303">
        <v>39.396862200000001</v>
      </c>
    </row>
    <row r="37" spans="5:68" ht="14.25">
      <c r="E37" s="59"/>
      <c r="P37" s="226">
        <f t="shared" si="3"/>
        <v>44.053908200000002</v>
      </c>
      <c r="Q37" s="14">
        <v>1998</v>
      </c>
      <c r="S37" s="226">
        <v>28.463773799999998</v>
      </c>
      <c r="T37" s="226">
        <v>32.7265467</v>
      </c>
      <c r="U37" s="226">
        <v>41.185587699999999</v>
      </c>
      <c r="V37" s="14">
        <v>52.240373900000002</v>
      </c>
      <c r="W37" s="14">
        <v>53.455328000000002</v>
      </c>
      <c r="X37" s="434">
        <v>56.251839099999998</v>
      </c>
      <c r="Y37" s="14">
        <v>100</v>
      </c>
      <c r="Z37" s="142">
        <f t="shared" si="2"/>
        <v>65.469710629090912</v>
      </c>
      <c r="AE37" s="226">
        <f t="shared" si="4"/>
        <v>56.251839099999998</v>
      </c>
      <c r="AG37" s="14"/>
      <c r="AH37" s="14"/>
      <c r="AP37" s="27" t="s">
        <v>789</v>
      </c>
      <c r="AR37" s="14" t="s">
        <v>785</v>
      </c>
      <c r="AS37" s="27" t="s">
        <v>789</v>
      </c>
      <c r="AT37" s="532" t="s">
        <v>881</v>
      </c>
      <c r="AW37" s="14"/>
      <c r="BK37" s="304">
        <v>27.5221804</v>
      </c>
      <c r="BL37" s="301">
        <v>22.608702399999999</v>
      </c>
      <c r="BM37" s="305">
        <v>27.468674799999999</v>
      </c>
      <c r="BN37" s="301">
        <v>27.9365907</v>
      </c>
      <c r="BO37" s="301">
        <v>25.700200800000001</v>
      </c>
      <c r="BP37" s="303">
        <v>21.164360899999998</v>
      </c>
    </row>
    <row r="38" spans="5:68">
      <c r="E38" s="59"/>
      <c r="P38" s="226">
        <f>AVERAGE(S38:X38)</f>
        <v>35.390916566666668</v>
      </c>
      <c r="Q38" s="14">
        <v>1999</v>
      </c>
      <c r="R38" s="312">
        <v>68.42</v>
      </c>
      <c r="S38" s="226">
        <v>19.1843906</v>
      </c>
      <c r="T38" s="226">
        <v>23.560070799999998</v>
      </c>
      <c r="U38" s="226">
        <v>31.011738099999999</v>
      </c>
      <c r="V38" s="226">
        <v>37.082539400000002</v>
      </c>
      <c r="W38" s="227">
        <v>47.479795299999999</v>
      </c>
      <c r="X38" s="142">
        <v>54.026965199999999</v>
      </c>
      <c r="Y38" s="236">
        <v>80</v>
      </c>
      <c r="Z38" s="142">
        <f xml:space="preserve"> MIN(((ABS(X38-U38)*60)*0.0239)/0.33, 100)</f>
        <v>100</v>
      </c>
      <c r="AA38" s="142">
        <f xml:space="preserve"> MIN(((ABS(Y38-V38)*60)*0.0239)/AD38, 100)</f>
        <v>100</v>
      </c>
      <c r="AB38" s="226">
        <v>2.33</v>
      </c>
      <c r="AC38" s="226">
        <v>2.67</v>
      </c>
      <c r="AD38" s="315">
        <f>MIN((((X38*60*1.12)-(S38*60*1.12))*AB38/100)/Z38,1)</f>
        <v>0.54555109605696017</v>
      </c>
      <c r="AE38" s="142">
        <f>W38</f>
        <v>47.479795299999999</v>
      </c>
      <c r="AF38" s="312">
        <f>AQ38*0.3601+17.38</f>
        <v>34.412729999999996</v>
      </c>
      <c r="AG38" s="422">
        <f t="shared" ref="AG38:AG55" si="5">W38*5-(AY38*2*0.5)</f>
        <v>189.50835649999999</v>
      </c>
      <c r="AH38" s="412">
        <f t="shared" ref="AH38:AH57" si="6">80-AQ38</f>
        <v>32.700000000000003</v>
      </c>
      <c r="AI38" s="237">
        <f>AH38*0.5 + AJ38*5</f>
        <v>-48.985326500000006</v>
      </c>
      <c r="AJ38" s="142">
        <f t="shared" ref="AJ38:AJ57" si="7">AR38-W38</f>
        <v>-13.067065300000003</v>
      </c>
      <c r="AK38" s="242">
        <f>AY38*2</f>
        <v>95.781239999999997</v>
      </c>
      <c r="AL38" s="242">
        <f>MIN((AK38*0.3601+17.38),MAX(S38:X38))</f>
        <v>51.870824524</v>
      </c>
      <c r="AM38" s="242">
        <f t="shared" ref="AM38:AM57" si="8">AL38*$AM$2-(AK38*$AM$3)</f>
        <v>211.46350261999999</v>
      </c>
      <c r="AN38" s="242"/>
      <c r="AO38" s="242"/>
      <c r="AP38" s="488">
        <v>46.7</v>
      </c>
      <c r="AQ38" s="243">
        <v>47.3</v>
      </c>
      <c r="AR38" s="243">
        <f>AQ38*0.3601+17.38</f>
        <v>34.412729999999996</v>
      </c>
      <c r="AS38" s="243">
        <f>AP38*0.3601+17.38</f>
        <v>34.196669999999997</v>
      </c>
      <c r="AT38" s="313" t="s">
        <v>249</v>
      </c>
      <c r="AU38" s="14">
        <v>0.72399999999999998</v>
      </c>
      <c r="AV38" s="14">
        <v>0.86499999999999999</v>
      </c>
      <c r="AW38" s="127">
        <v>107</v>
      </c>
      <c r="AX38" s="14">
        <v>3.218249664</v>
      </c>
      <c r="AY38">
        <f>AX38*1000/1.12/60</f>
        <v>47.890619999999998</v>
      </c>
      <c r="AZ38" s="14">
        <f t="shared" ref="AZ38:AZ54" si="9">ABS(AY38-X38)/X38</f>
        <v>0.1135793057648924</v>
      </c>
      <c r="BA38" s="14">
        <f t="shared" ref="BA38:BA55" si="10">ABS(R38-X38)/X38</f>
        <v>0.26640465083905923</v>
      </c>
      <c r="BC38" s="29">
        <v>47.88</v>
      </c>
      <c r="BD38" s="31">
        <v>1999</v>
      </c>
      <c r="BE38" s="281">
        <f>BC38*1.2</f>
        <v>57.456000000000003</v>
      </c>
      <c r="BF38" s="14">
        <v>1999</v>
      </c>
      <c r="BG38" s="226">
        <f t="shared" ref="BG38:BG58" si="11">(MAX(S38:X38)-(MIN(S38:X38)))</f>
        <v>34.842574599999999</v>
      </c>
      <c r="BK38" s="301">
        <v>36.398688800000002</v>
      </c>
      <c r="BL38" s="301">
        <v>46.799952099999999</v>
      </c>
      <c r="BM38" s="302">
        <v>48.093073199999999</v>
      </c>
      <c r="BN38" s="301">
        <v>44.606480300000001</v>
      </c>
      <c r="BO38" s="301">
        <v>42.549199899999998</v>
      </c>
      <c r="BP38" s="303">
        <v>43.915607199999997</v>
      </c>
    </row>
    <row r="39" spans="5:68">
      <c r="E39" s="59"/>
      <c r="P39" s="226">
        <f>AVERAGE(S39:X39)</f>
        <v>37.028016650000005</v>
      </c>
      <c r="Q39" s="14">
        <v>2000</v>
      </c>
      <c r="R39" s="312">
        <v>55.518749999999997</v>
      </c>
      <c r="S39" s="226">
        <v>24.206640199999999</v>
      </c>
      <c r="T39" s="226">
        <v>32.9565634</v>
      </c>
      <c r="U39" s="226">
        <v>36.154504899999999</v>
      </c>
      <c r="V39" s="226">
        <v>41.573239000000001</v>
      </c>
      <c r="W39" s="227">
        <v>47.880290199999997</v>
      </c>
      <c r="X39" s="142">
        <v>39.396862200000001</v>
      </c>
      <c r="Y39" s="236">
        <v>80</v>
      </c>
      <c r="Z39" s="142">
        <f xml:space="preserve"> MIN(((ABS(X39-U39)*60)*0.0239)/0.33, 100)</f>
        <v>14.089516267272735</v>
      </c>
      <c r="AA39" s="142">
        <f t="shared" ref="AA39:AA49" si="12" xml:space="preserve"> MIN(((ABS(Y39-V39)*60)*0.0239)/AD39, 100)</f>
        <v>55.103975274000007</v>
      </c>
      <c r="AB39" s="226">
        <v>2.44</v>
      </c>
      <c r="AC39" s="226">
        <v>2.5299999999999998</v>
      </c>
      <c r="AD39" s="315">
        <f t="shared" ref="AD39:AD54" si="13">MIN((((X39*60*1.12)-(S39*60*1.12))*AB39/100)/Z39,1)</f>
        <v>1</v>
      </c>
      <c r="AE39" s="142">
        <f>W39</f>
        <v>47.880290199999997</v>
      </c>
      <c r="AF39" s="312">
        <f>AQ39*0.1802+28.018</f>
        <v>34.99174</v>
      </c>
      <c r="AG39" s="422">
        <f t="shared" si="5"/>
        <v>189.76833099999999</v>
      </c>
      <c r="AH39" s="412">
        <f t="shared" si="6"/>
        <v>41.3</v>
      </c>
      <c r="AI39" s="237">
        <f t="shared" ref="AI39:AI55" si="14">AH39*0.5 + AJ39*5</f>
        <v>-43.792750999999988</v>
      </c>
      <c r="AJ39" s="142">
        <f t="shared" si="7"/>
        <v>-12.888550199999997</v>
      </c>
      <c r="AK39" s="242">
        <f t="shared" ref="AK39:AK51" si="15">AY39*2</f>
        <v>99.266239999999996</v>
      </c>
      <c r="AL39" s="242">
        <f>MIN((AK39*0.1802+28.018),MAX(S39:X39))</f>
        <v>45.905776447999997</v>
      </c>
      <c r="AM39" s="242">
        <f t="shared" si="8"/>
        <v>179.89576223999998</v>
      </c>
      <c r="AN39" s="242"/>
      <c r="AO39" s="242"/>
      <c r="AP39" s="488">
        <f t="shared" ref="AP39:AP40" si="16">AP11</f>
        <v>93.6</v>
      </c>
      <c r="AQ39" s="243">
        <v>38.700000000000003</v>
      </c>
      <c r="AR39" s="243">
        <f>AQ39*0.1802+28.018</f>
        <v>34.99174</v>
      </c>
      <c r="AS39" s="243">
        <f>AP39*0.1802+28.018</f>
        <v>44.884720000000002</v>
      </c>
      <c r="AT39" s="313" t="s">
        <v>250</v>
      </c>
      <c r="AU39" s="14">
        <v>0.73</v>
      </c>
      <c r="AV39" s="14">
        <v>0.88500000000000001</v>
      </c>
      <c r="AW39" s="127">
        <v>127</v>
      </c>
      <c r="AX39" s="14">
        <v>3.3353456640000005</v>
      </c>
      <c r="AY39">
        <f>AX39*1000/1.12/60</f>
        <v>49.633119999999998</v>
      </c>
      <c r="AZ39" s="14">
        <f t="shared" si="9"/>
        <v>0.25982418975488858</v>
      </c>
      <c r="BA39" s="14">
        <f t="shared" si="10"/>
        <v>0.40921755946340305</v>
      </c>
      <c r="BC39" s="29">
        <v>49.6</v>
      </c>
      <c r="BD39" s="31">
        <v>2000</v>
      </c>
      <c r="BE39" s="281">
        <f t="shared" ref="BE39:BE53" si="17">BC39*1.2</f>
        <v>59.519999999999996</v>
      </c>
      <c r="BF39" s="14">
        <v>2000</v>
      </c>
      <c r="BG39" s="226">
        <f t="shared" si="11"/>
        <v>23.673649999999999</v>
      </c>
      <c r="BK39" s="301">
        <v>39.633955800000003</v>
      </c>
      <c r="BL39" s="301">
        <v>54.712842999999999</v>
      </c>
      <c r="BM39" s="301">
        <v>67.785823199999996</v>
      </c>
      <c r="BN39" s="301">
        <v>75.740281999999993</v>
      </c>
      <c r="BO39" s="302">
        <v>89.228277399999996</v>
      </c>
      <c r="BP39" s="303">
        <v>88.329077699999999</v>
      </c>
    </row>
    <row r="40" spans="5:68">
      <c r="E40" s="59"/>
      <c r="P40" s="226">
        <f t="shared" ref="P40:P56" si="18">AVERAGE(S40:X40)</f>
        <v>25.400118333333328</v>
      </c>
      <c r="Q40" s="14">
        <v>2001</v>
      </c>
      <c r="R40" s="312">
        <v>51.477678571428569</v>
      </c>
      <c r="S40" s="234">
        <v>27.5221804</v>
      </c>
      <c r="T40" s="226">
        <v>22.608702399999999</v>
      </c>
      <c r="U40" s="235">
        <v>27.468674799999999</v>
      </c>
      <c r="V40" s="226">
        <v>27.9365907</v>
      </c>
      <c r="W40" s="226">
        <v>25.700200800000001</v>
      </c>
      <c r="X40" s="142">
        <v>21.164360899999998</v>
      </c>
      <c r="Y40" s="236">
        <v>0</v>
      </c>
      <c r="Z40" s="142">
        <f xml:space="preserve"> MIN(((ABS(X40-U40)*60)*0.0239)/0.33, 100)</f>
        <v>27.395109492727276</v>
      </c>
      <c r="AA40" s="142">
        <f t="shared" si="12"/>
        <v>-109.30757700776594</v>
      </c>
      <c r="AB40" s="226">
        <v>2.35</v>
      </c>
      <c r="AC40" s="226">
        <v>1.76</v>
      </c>
      <c r="AD40" s="315">
        <f t="shared" si="13"/>
        <v>-0.36649857366204169</v>
      </c>
      <c r="AE40" s="142">
        <f>S40</f>
        <v>27.5221804</v>
      </c>
      <c r="AF40" s="312">
        <f>AQ40*-0.0315+26.95</f>
        <v>26.95</v>
      </c>
      <c r="AG40" s="422">
        <f t="shared" si="5"/>
        <v>80.179763999999992</v>
      </c>
      <c r="AH40" s="412">
        <f t="shared" si="6"/>
        <v>80</v>
      </c>
      <c r="AI40" s="237">
        <f t="shared" si="14"/>
        <v>46.248995999999991</v>
      </c>
      <c r="AJ40" s="142">
        <f t="shared" si="7"/>
        <v>1.2497991999999982</v>
      </c>
      <c r="AK40" s="242">
        <f t="shared" si="15"/>
        <v>96.642480000000006</v>
      </c>
      <c r="AL40" s="242">
        <f>MIN((AK40*-0.0315+26.95),MAX(S40:X40))</f>
        <v>23.90576188</v>
      </c>
      <c r="AM40" s="242">
        <f t="shared" si="8"/>
        <v>71.207569399999997</v>
      </c>
      <c r="AN40" s="242"/>
      <c r="AO40" s="242"/>
      <c r="AP40" s="488">
        <f t="shared" si="16"/>
        <v>0</v>
      </c>
      <c r="AQ40" s="243">
        <v>0</v>
      </c>
      <c r="AR40" s="243">
        <f>AQ40*-0.0315+26.95</f>
        <v>26.95</v>
      </c>
      <c r="AS40" s="243">
        <f>AP40*-0.0315+26.95</f>
        <v>26.95</v>
      </c>
      <c r="AT40" s="313" t="s">
        <v>251</v>
      </c>
      <c r="AU40" s="14">
        <v>0.31</v>
      </c>
      <c r="AV40" s="14">
        <v>0.27400000000000002</v>
      </c>
      <c r="AW40" s="127">
        <v>55</v>
      </c>
      <c r="AX40" s="14">
        <v>3.2471873280000003</v>
      </c>
      <c r="AY40">
        <f t="shared" ref="AY40:AY52" si="19">AX40*1000/1.12/60</f>
        <v>48.321240000000003</v>
      </c>
      <c r="AZ40" s="14">
        <f t="shared" si="9"/>
        <v>1.283141939806933</v>
      </c>
      <c r="BA40" s="14">
        <f t="shared" si="10"/>
        <v>1.4322812682441346</v>
      </c>
      <c r="BC40" s="29">
        <v>48.31</v>
      </c>
      <c r="BD40" s="31">
        <v>2001</v>
      </c>
      <c r="BE40" s="281">
        <f t="shared" si="17"/>
        <v>57.972000000000001</v>
      </c>
      <c r="BF40" s="14">
        <v>2001</v>
      </c>
      <c r="BG40" s="226">
        <f t="shared" si="11"/>
        <v>6.7722298000000016</v>
      </c>
      <c r="BK40" s="301">
        <v>20.040624999999999</v>
      </c>
      <c r="BL40" s="301">
        <v>28.862004599999999</v>
      </c>
      <c r="BM40" s="301">
        <v>36.092492399999998</v>
      </c>
      <c r="BN40" s="302">
        <v>53.767530499999999</v>
      </c>
      <c r="BO40" s="301">
        <v>56.225343000000002</v>
      </c>
      <c r="BP40" s="303">
        <v>60.7</v>
      </c>
    </row>
    <row r="41" spans="5:68">
      <c r="E41" s="59"/>
      <c r="P41" s="226">
        <f t="shared" si="18"/>
        <v>43.727166916666668</v>
      </c>
      <c r="Q41" s="14">
        <v>2002</v>
      </c>
      <c r="R41" s="312">
        <v>55.268749999999997</v>
      </c>
      <c r="S41" s="226">
        <v>36.398688800000002</v>
      </c>
      <c r="T41" s="226">
        <v>46.799952099999999</v>
      </c>
      <c r="U41" s="227">
        <v>48.093073199999999</v>
      </c>
      <c r="V41" s="226">
        <v>44.606480300000001</v>
      </c>
      <c r="W41" s="226">
        <v>42.549199899999998</v>
      </c>
      <c r="X41" s="142">
        <v>43.915607199999997</v>
      </c>
      <c r="Y41" s="236">
        <v>20</v>
      </c>
      <c r="Z41" s="142">
        <f xml:space="preserve"> MIN(((ABS(X41-U41)*60)*0.0239)/0.33, 100)</f>
        <v>18.15298861818183</v>
      </c>
      <c r="AA41" s="142">
        <f t="shared" si="12"/>
        <v>53.5043791133685</v>
      </c>
      <c r="AB41" s="226">
        <v>2.37</v>
      </c>
      <c r="AC41" s="226">
        <v>2.89</v>
      </c>
      <c r="AD41" s="315">
        <f t="shared" si="13"/>
        <v>0.65949167778275541</v>
      </c>
      <c r="AE41" s="142">
        <f>U41</f>
        <v>48.093073199999999</v>
      </c>
      <c r="AF41" s="312">
        <f>AQ41*0.0305+42.202</f>
        <v>42.201999999999998</v>
      </c>
      <c r="AG41" s="422">
        <f t="shared" si="5"/>
        <v>167.94445949999999</v>
      </c>
      <c r="AH41" s="412">
        <f t="shared" si="6"/>
        <v>80</v>
      </c>
      <c r="AI41" s="237">
        <f t="shared" si="14"/>
        <v>38.264000500000002</v>
      </c>
      <c r="AJ41" s="142">
        <f t="shared" si="7"/>
        <v>-0.34719989999999967</v>
      </c>
      <c r="AK41" s="242">
        <f t="shared" si="15"/>
        <v>89.603080000000006</v>
      </c>
      <c r="AL41" s="242">
        <f>MIN((AK41*0.0305+42.202),MAX(S41:X41))</f>
        <v>44.934893939999995</v>
      </c>
      <c r="AM41" s="242">
        <f t="shared" si="8"/>
        <v>179.87292969999999</v>
      </c>
      <c r="AN41" s="242"/>
      <c r="AO41" s="242"/>
      <c r="AP41" s="488">
        <v>43</v>
      </c>
      <c r="AQ41" s="243">
        <v>0</v>
      </c>
      <c r="AR41" s="243">
        <f>AQ41*0.0305+42.202</f>
        <v>42.201999999999998</v>
      </c>
      <c r="AS41" s="243">
        <f>AP41*0.0305+42.202</f>
        <v>43.513500000000001</v>
      </c>
      <c r="AT41" s="313" t="s">
        <v>252</v>
      </c>
      <c r="AU41" s="14">
        <v>0.39600000000000002</v>
      </c>
      <c r="AV41" s="14">
        <v>0.372</v>
      </c>
      <c r="AW41" s="127">
        <v>66</v>
      </c>
      <c r="AX41" s="14">
        <v>3.0106634880000001</v>
      </c>
      <c r="AY41">
        <f t="shared" si="19"/>
        <v>44.801540000000003</v>
      </c>
      <c r="AZ41" s="14">
        <f t="shared" si="9"/>
        <v>2.0173529560124269E-2</v>
      </c>
      <c r="BA41" s="14">
        <f t="shared" si="10"/>
        <v>0.25852182228280796</v>
      </c>
      <c r="BC41" s="29">
        <v>44.79</v>
      </c>
      <c r="BD41" s="31">
        <v>2002</v>
      </c>
      <c r="BE41" s="281">
        <f t="shared" si="17"/>
        <v>53.747999999999998</v>
      </c>
      <c r="BF41" s="14">
        <v>2002</v>
      </c>
      <c r="BG41" s="226">
        <f t="shared" si="11"/>
        <v>11.694384399999997</v>
      </c>
      <c r="BK41" s="301">
        <v>23.916775000000001</v>
      </c>
      <c r="BL41" s="301">
        <v>28.694932099999999</v>
      </c>
      <c r="BM41" s="301">
        <v>33.319544299999997</v>
      </c>
      <c r="BN41" s="302">
        <v>38.118406299999997</v>
      </c>
      <c r="BO41" s="301">
        <v>38.795962899999999</v>
      </c>
      <c r="BP41" s="303">
        <v>42.7795463</v>
      </c>
    </row>
    <row r="42" spans="5:68">
      <c r="E42" s="59"/>
      <c r="P42" s="226">
        <f t="shared" si="18"/>
        <v>69.238376516666662</v>
      </c>
      <c r="Q42" s="14">
        <v>2003</v>
      </c>
      <c r="R42" s="312">
        <v>91.871279761904759</v>
      </c>
      <c r="S42" s="226">
        <v>39.633955800000003</v>
      </c>
      <c r="T42" s="226">
        <v>54.712842999999999</v>
      </c>
      <c r="U42" s="226">
        <v>67.785823199999996</v>
      </c>
      <c r="V42" s="226">
        <v>75.740281999999993</v>
      </c>
      <c r="W42" s="227">
        <v>89.228277399999996</v>
      </c>
      <c r="X42" s="142">
        <v>88.329077699999999</v>
      </c>
      <c r="Y42" s="236">
        <v>80</v>
      </c>
      <c r="Z42" s="142">
        <f xml:space="preserve"> MIN(((ABS(X42-U42)*60)*0.0239)/0.33, 100)</f>
        <v>89.269778645454565</v>
      </c>
      <c r="AA42" s="142">
        <f t="shared" si="12"/>
        <v>7.5745536685274777</v>
      </c>
      <c r="AB42" s="226">
        <v>2.2000000000000002</v>
      </c>
      <c r="AC42" s="226">
        <v>4.9800000000000004</v>
      </c>
      <c r="AD42" s="315">
        <f t="shared" si="13"/>
        <v>0.80644165706829207</v>
      </c>
      <c r="AE42" s="142">
        <f>W42</f>
        <v>89.228277399999996</v>
      </c>
      <c r="AF42" s="312">
        <f>AQ42*0.5071+43.883</f>
        <v>58.893160000000002</v>
      </c>
      <c r="AG42" s="422">
        <f t="shared" si="5"/>
        <v>403.190247</v>
      </c>
      <c r="AH42" s="412">
        <f t="shared" si="6"/>
        <v>50.4</v>
      </c>
      <c r="AI42" s="237">
        <f t="shared" si="14"/>
        <v>-126.47558699999998</v>
      </c>
      <c r="AJ42" s="142">
        <f t="shared" si="7"/>
        <v>-30.335117399999994</v>
      </c>
      <c r="AK42" s="242">
        <f>AY42*2</f>
        <v>85.90227999999999</v>
      </c>
      <c r="AL42" s="242">
        <f>MIN((AK42*0.5071+43.883),MAX(S42:X42))</f>
        <v>87.444046187999987</v>
      </c>
      <c r="AM42" s="242">
        <f t="shared" si="8"/>
        <v>394.26909093999996</v>
      </c>
      <c r="AN42" s="242"/>
      <c r="AO42" s="242"/>
      <c r="AP42" s="488">
        <v>42</v>
      </c>
      <c r="AQ42" s="243">
        <v>29.6</v>
      </c>
      <c r="AR42" s="243">
        <f>AQ42*0.5071+43.883</f>
        <v>58.893160000000002</v>
      </c>
      <c r="AS42" s="243">
        <f>AP42*0.5071+43.883</f>
        <v>65.181200000000004</v>
      </c>
      <c r="AT42" s="313" t="s">
        <v>253</v>
      </c>
      <c r="AU42" s="14">
        <v>0.751</v>
      </c>
      <c r="AV42" s="14">
        <v>0.81599999999999995</v>
      </c>
      <c r="AW42" s="127">
        <v>90</v>
      </c>
      <c r="AX42" s="14">
        <v>2.886316608</v>
      </c>
      <c r="AY42">
        <f t="shared" si="19"/>
        <v>42.951139999999995</v>
      </c>
      <c r="AZ42" s="14">
        <f t="shared" si="9"/>
        <v>0.5137372525740751</v>
      </c>
      <c r="BA42" s="14">
        <f t="shared" si="10"/>
        <v>4.0102332710134934E-2</v>
      </c>
      <c r="BC42" s="29">
        <v>42.95</v>
      </c>
      <c r="BD42" s="31">
        <v>2003</v>
      </c>
      <c r="BE42" s="281">
        <f t="shared" si="17"/>
        <v>51.54</v>
      </c>
      <c r="BF42" s="14">
        <v>2003</v>
      </c>
      <c r="BG42" s="226">
        <f t="shared" si="11"/>
        <v>49.594321599999994</v>
      </c>
      <c r="BK42" s="301">
        <v>34.4634754</v>
      </c>
      <c r="BL42" s="301">
        <v>38.460653600000001</v>
      </c>
      <c r="BM42" s="302">
        <v>43.103391000000002</v>
      </c>
      <c r="BN42" s="301">
        <v>33.828997100000002</v>
      </c>
      <c r="BO42" s="301">
        <v>40.2958772</v>
      </c>
      <c r="BP42" s="303">
        <v>40.700000000000003</v>
      </c>
    </row>
    <row r="43" spans="5:68">
      <c r="E43" s="59"/>
      <c r="P43" s="226">
        <f t="shared" si="18"/>
        <v>42.614665916666667</v>
      </c>
      <c r="Q43" s="14">
        <v>2004</v>
      </c>
      <c r="R43" s="312">
        <v>43.772470238095231</v>
      </c>
      <c r="S43" s="226">
        <v>20.040624999999999</v>
      </c>
      <c r="T43" s="226">
        <v>28.862004599999999</v>
      </c>
      <c r="U43" s="226">
        <v>36.092492399999998</v>
      </c>
      <c r="V43" s="227">
        <v>53.767530499999999</v>
      </c>
      <c r="W43" s="226">
        <v>56.225343000000002</v>
      </c>
      <c r="X43" s="142">
        <v>60.7</v>
      </c>
      <c r="Y43" s="236">
        <v>60</v>
      </c>
      <c r="Z43" s="142">
        <f t="shared" ref="Z43:Z52" si="20" xml:space="preserve"> MIN(((ABS(X43-U43)*60)*0.0239)/0.33, 100)</f>
        <v>100</v>
      </c>
      <c r="AA43" s="142">
        <f t="shared" si="12"/>
        <v>13.572576526259729</v>
      </c>
      <c r="AB43" s="226">
        <v>2.41</v>
      </c>
      <c r="AC43" s="226">
        <v>3.34</v>
      </c>
      <c r="AD43" s="315">
        <f t="shared" si="13"/>
        <v>0.65848671000000014</v>
      </c>
      <c r="AE43" s="142">
        <f>V43</f>
        <v>53.767530499999999</v>
      </c>
      <c r="AF43" s="312">
        <f>AQ43*0.4329+20.96</f>
        <v>20.96</v>
      </c>
      <c r="AG43" s="422">
        <f t="shared" si="5"/>
        <v>231.76011499999998</v>
      </c>
      <c r="AH43" s="412">
        <f t="shared" si="6"/>
        <v>80</v>
      </c>
      <c r="AI43" s="237">
        <f t="shared" si="14"/>
        <v>-136.32671500000001</v>
      </c>
      <c r="AJ43" s="142">
        <f t="shared" si="7"/>
        <v>-35.265343000000001</v>
      </c>
      <c r="AK43" s="242">
        <f t="shared" si="15"/>
        <v>98.733199999999982</v>
      </c>
      <c r="AL43" s="242">
        <f>MIN((AK43*0.4329+20.96),MAX(S43:X43))</f>
        <v>60.7</v>
      </c>
      <c r="AM43" s="242">
        <f t="shared" si="8"/>
        <v>254.13339999999999</v>
      </c>
      <c r="AN43" s="242"/>
      <c r="AO43" s="242"/>
      <c r="AP43" s="488">
        <v>23</v>
      </c>
      <c r="AQ43" s="243">
        <v>0</v>
      </c>
      <c r="AR43" s="243">
        <f>AQ43*0.4329+20.96</f>
        <v>20.96</v>
      </c>
      <c r="AS43" s="243">
        <f>AP43*0.4329+20.96</f>
        <v>30.916699999999999</v>
      </c>
      <c r="AT43" s="313" t="s">
        <v>257</v>
      </c>
      <c r="AU43" s="14">
        <v>0.65900000000000003</v>
      </c>
      <c r="AV43" s="14">
        <v>0.58299999999999996</v>
      </c>
      <c r="AW43" s="127">
        <v>123</v>
      </c>
      <c r="AX43" s="14">
        <v>3.3174355200000001</v>
      </c>
      <c r="AY43">
        <f t="shared" si="19"/>
        <v>49.366599999999991</v>
      </c>
      <c r="AZ43" s="14">
        <f t="shared" si="9"/>
        <v>0.18671169686985192</v>
      </c>
      <c r="BA43" s="14">
        <f t="shared" si="10"/>
        <v>0.27887198948772274</v>
      </c>
      <c r="BC43" s="29">
        <v>49.4</v>
      </c>
      <c r="BD43" s="31">
        <v>2004</v>
      </c>
      <c r="BE43" s="281">
        <f t="shared" si="17"/>
        <v>59.279999999999994</v>
      </c>
      <c r="BF43" s="14">
        <v>2004</v>
      </c>
      <c r="BG43" s="226">
        <f t="shared" si="11"/>
        <v>40.659375000000004</v>
      </c>
      <c r="BK43" s="301">
        <v>38.729999999999997</v>
      </c>
      <c r="BL43" s="302">
        <v>47.262500000000003</v>
      </c>
      <c r="BM43" s="301">
        <v>51.732500000000002</v>
      </c>
      <c r="BN43" s="301">
        <v>46.542499999999997</v>
      </c>
      <c r="BO43" s="301">
        <v>42.35</v>
      </c>
      <c r="BP43" s="303">
        <v>50.3</v>
      </c>
    </row>
    <row r="44" spans="5:68">
      <c r="E44" s="59"/>
      <c r="P44" s="226">
        <f t="shared" si="18"/>
        <v>34.270861150000002</v>
      </c>
      <c r="Q44" s="14">
        <v>2005</v>
      </c>
      <c r="R44" s="312">
        <v>53.04285714285713</v>
      </c>
      <c r="S44" s="226">
        <v>23.916775000000001</v>
      </c>
      <c r="T44" s="226">
        <v>28.694932099999999</v>
      </c>
      <c r="U44" s="226">
        <v>33.319544299999997</v>
      </c>
      <c r="V44" s="227">
        <v>38.118406299999997</v>
      </c>
      <c r="W44" s="226">
        <v>38.795962899999999</v>
      </c>
      <c r="X44" s="142">
        <v>42.7795463</v>
      </c>
      <c r="Y44" s="236">
        <v>60</v>
      </c>
      <c r="Z44" s="142">
        <f t="shared" si="20"/>
        <v>41.108008690909102</v>
      </c>
      <c r="AA44" s="142">
        <f t="shared" si="12"/>
        <v>44.631853356899683</v>
      </c>
      <c r="AB44" s="226">
        <v>2.2799999999999998</v>
      </c>
      <c r="AC44" s="226">
        <v>2.42</v>
      </c>
      <c r="AD44" s="315">
        <f t="shared" si="13"/>
        <v>0.70304509012618044</v>
      </c>
      <c r="AE44" s="142">
        <f>V44</f>
        <v>38.118406299999997</v>
      </c>
      <c r="AF44" s="312">
        <f>AQ44*0.1849+25.027</f>
        <v>30.111750000000001</v>
      </c>
      <c r="AG44" s="422">
        <f t="shared" si="5"/>
        <v>143.25959449999999</v>
      </c>
      <c r="AH44" s="412">
        <f t="shared" si="6"/>
        <v>52.5</v>
      </c>
      <c r="AI44" s="237">
        <f t="shared" si="14"/>
        <v>-17.171064499999993</v>
      </c>
      <c r="AJ44" s="142">
        <f t="shared" si="7"/>
        <v>-8.6842128999999986</v>
      </c>
      <c r="AK44" s="242">
        <f t="shared" si="15"/>
        <v>101.44044</v>
      </c>
      <c r="AL44" s="242">
        <f>MIN((AK44*0.1849+25.027),MAX(S44:X44))</f>
        <v>42.7795463</v>
      </c>
      <c r="AM44" s="242">
        <f t="shared" si="8"/>
        <v>163.17751149999998</v>
      </c>
      <c r="AN44" s="242"/>
      <c r="AO44" s="242"/>
      <c r="AP44" s="488">
        <v>53</v>
      </c>
      <c r="AQ44" s="243">
        <v>27.5</v>
      </c>
      <c r="AR44" s="243">
        <f>AQ44*0.1849+25.027</f>
        <v>30.111750000000001</v>
      </c>
      <c r="AS44" s="243">
        <f>AP44*0.1849+25.027</f>
        <v>34.826700000000002</v>
      </c>
      <c r="AT44" s="313" t="s">
        <v>254</v>
      </c>
      <c r="AU44" s="14">
        <v>0.68899999999999995</v>
      </c>
      <c r="AV44" s="14">
        <v>0.78900000000000003</v>
      </c>
      <c r="AW44" s="127">
        <v>116</v>
      </c>
      <c r="AX44" s="14">
        <v>3.4083987840000001</v>
      </c>
      <c r="AY44">
        <f t="shared" si="19"/>
        <v>50.720219999999998</v>
      </c>
      <c r="AZ44" s="14">
        <f t="shared" si="9"/>
        <v>0.1856184645885316</v>
      </c>
      <c r="BA44" s="14">
        <f t="shared" si="10"/>
        <v>0.23991163372523028</v>
      </c>
      <c r="BC44" s="29">
        <v>50.7</v>
      </c>
      <c r="BD44" s="31">
        <v>2005</v>
      </c>
      <c r="BE44" s="281">
        <f t="shared" si="17"/>
        <v>60.84</v>
      </c>
      <c r="BF44" s="14">
        <v>2005</v>
      </c>
      <c r="BG44" s="226">
        <f t="shared" si="11"/>
        <v>18.862771299999999</v>
      </c>
      <c r="BK44" s="301">
        <v>42.282615700000001</v>
      </c>
      <c r="BL44" s="301">
        <v>55.895833400000001</v>
      </c>
      <c r="BM44" s="301">
        <v>69.331917599999997</v>
      </c>
      <c r="BN44" s="302">
        <v>81.781833599999999</v>
      </c>
      <c r="BO44" s="301">
        <v>86.805154099999996</v>
      </c>
      <c r="BP44" s="303">
        <v>88.32</v>
      </c>
    </row>
    <row r="45" spans="5:68">
      <c r="E45" s="59"/>
      <c r="P45" s="226">
        <f t="shared" si="18"/>
        <v>38.47539905</v>
      </c>
      <c r="Q45" s="14">
        <v>2006</v>
      </c>
      <c r="R45" s="312">
        <v>42.739583333333336</v>
      </c>
      <c r="S45" s="226">
        <v>34.4634754</v>
      </c>
      <c r="T45" s="226">
        <v>38.460653600000001</v>
      </c>
      <c r="U45" s="227">
        <v>43.103391000000002</v>
      </c>
      <c r="V45" s="226">
        <v>33.828997100000002</v>
      </c>
      <c r="W45" s="226">
        <v>40.2958772</v>
      </c>
      <c r="X45" s="142">
        <v>40.700000000000003</v>
      </c>
      <c r="Y45" s="236">
        <v>40</v>
      </c>
      <c r="Z45" s="142">
        <f t="shared" si="20"/>
        <v>10.443826345454543</v>
      </c>
      <c r="AA45" s="142">
        <f t="shared" si="12"/>
        <v>10.551309076812803</v>
      </c>
      <c r="AB45" s="226">
        <v>2.09</v>
      </c>
      <c r="AC45" s="226">
        <v>2.64</v>
      </c>
      <c r="AD45" s="315">
        <f t="shared" si="13"/>
        <v>0.83868438448521399</v>
      </c>
      <c r="AE45" s="142">
        <f>U45</f>
        <v>43.103391000000002</v>
      </c>
      <c r="AF45" s="312">
        <f>AQ45*0.0392+36.517</f>
        <v>36.517000000000003</v>
      </c>
      <c r="AG45" s="422">
        <f t="shared" si="5"/>
        <v>150.08264600000001</v>
      </c>
      <c r="AH45" s="412">
        <f t="shared" si="6"/>
        <v>80</v>
      </c>
      <c r="AI45" s="237">
        <f t="shared" si="14"/>
        <v>21.105614000000017</v>
      </c>
      <c r="AJ45" s="142">
        <f t="shared" si="7"/>
        <v>-3.7788771999999966</v>
      </c>
      <c r="AK45" s="242">
        <f t="shared" si="15"/>
        <v>102.79348</v>
      </c>
      <c r="AL45" s="242">
        <f>MIN((AK45*0.0392+36.517),MAX(S45:X45))</f>
        <v>40.546504416000005</v>
      </c>
      <c r="AM45" s="242">
        <f t="shared" si="8"/>
        <v>151.33578208000003</v>
      </c>
      <c r="AN45" s="242"/>
      <c r="AO45" s="242"/>
      <c r="AP45" s="488">
        <v>26</v>
      </c>
      <c r="AQ45" s="243">
        <v>0</v>
      </c>
      <c r="AR45" s="243">
        <f>AQ45*0.0392+36.517</f>
        <v>36.517000000000003</v>
      </c>
      <c r="AS45" s="243">
        <f>AP45*0.0392+36.517</f>
        <v>37.536200000000001</v>
      </c>
      <c r="AT45" s="313" t="s">
        <v>255</v>
      </c>
      <c r="AU45" s="14">
        <v>0.57999999999999996</v>
      </c>
      <c r="AV45" s="14">
        <v>0.56200000000000006</v>
      </c>
      <c r="AW45" s="127">
        <v>105</v>
      </c>
      <c r="AX45" s="14">
        <v>3.4538609280000006</v>
      </c>
      <c r="AY45">
        <f t="shared" si="19"/>
        <v>51.396740000000001</v>
      </c>
      <c r="AZ45" s="14">
        <f t="shared" si="9"/>
        <v>0.26281916461916455</v>
      </c>
      <c r="BA45" s="14">
        <f t="shared" si="10"/>
        <v>5.01126126126126E-2</v>
      </c>
      <c r="BC45" s="29">
        <v>51.4</v>
      </c>
      <c r="BD45" s="31">
        <v>2006</v>
      </c>
      <c r="BE45" s="281">
        <f t="shared" si="17"/>
        <v>61.679999999999993</v>
      </c>
      <c r="BF45" s="14">
        <v>2006</v>
      </c>
      <c r="BG45" s="226">
        <f t="shared" si="11"/>
        <v>9.2743938999999997</v>
      </c>
      <c r="BK45" s="301">
        <v>23.14</v>
      </c>
      <c r="BL45" s="301">
        <v>29.647500000000001</v>
      </c>
      <c r="BM45" s="301">
        <v>37.692500000000003</v>
      </c>
      <c r="BN45" s="301">
        <v>43.51</v>
      </c>
      <c r="BO45" s="301">
        <v>57.272500000000001</v>
      </c>
      <c r="BP45" s="306">
        <v>73.034999999999997</v>
      </c>
    </row>
    <row r="46" spans="5:68">
      <c r="E46" s="59"/>
      <c r="P46" s="226">
        <f t="shared" si="18"/>
        <v>46.15291666666667</v>
      </c>
      <c r="Q46" s="14">
        <v>2007</v>
      </c>
      <c r="R46" s="312">
        <v>55.483326724632278</v>
      </c>
      <c r="S46" s="226">
        <v>38.729999999999997</v>
      </c>
      <c r="T46" s="226">
        <v>47.262500000000003</v>
      </c>
      <c r="U46" s="227">
        <v>51.732500000000002</v>
      </c>
      <c r="V46" s="226">
        <v>46.542499999999997</v>
      </c>
      <c r="W46" s="226">
        <v>42.35</v>
      </c>
      <c r="X46" s="142">
        <v>50.3</v>
      </c>
      <c r="Y46" s="236">
        <v>40</v>
      </c>
      <c r="Z46" s="142">
        <f t="shared" si="20"/>
        <v>6.224863636363656</v>
      </c>
      <c r="AA46" s="142">
        <f t="shared" si="12"/>
        <v>9.3819449999999964</v>
      </c>
      <c r="AB46" s="226">
        <v>2.08</v>
      </c>
      <c r="AC46" s="226">
        <v>2.98</v>
      </c>
      <c r="AD46" s="315">
        <f t="shared" si="13"/>
        <v>1</v>
      </c>
      <c r="AE46" s="142">
        <v>51.73</v>
      </c>
      <c r="AF46" s="312">
        <f>AQ46*0.0542+43.444</f>
        <v>44.349140000000006</v>
      </c>
      <c r="AG46" s="422">
        <f t="shared" si="5"/>
        <v>156.44318000000001</v>
      </c>
      <c r="AH46" s="412">
        <f t="shared" si="6"/>
        <v>63.3</v>
      </c>
      <c r="AI46" s="237">
        <f t="shared" si="14"/>
        <v>41.645700000000019</v>
      </c>
      <c r="AJ46" s="142">
        <f t="shared" si="7"/>
        <v>1.9991400000000041</v>
      </c>
      <c r="AK46" s="242">
        <f>AY46*2</f>
        <v>110.61363999999999</v>
      </c>
      <c r="AL46" s="242">
        <f>MIN((AK46*0.0542+43.444),MAX(S46:X46))</f>
        <v>49.439259288000002</v>
      </c>
      <c r="AM46" s="242">
        <f t="shared" si="8"/>
        <v>191.88947644000004</v>
      </c>
      <c r="AN46" s="242"/>
      <c r="AO46" s="242"/>
      <c r="AP46" s="488">
        <v>46</v>
      </c>
      <c r="AQ46" s="243">
        <v>16.7</v>
      </c>
      <c r="AR46" s="243">
        <f>AQ46*0.0542+43.444</f>
        <v>44.349140000000006</v>
      </c>
      <c r="AS46" s="243">
        <f>AP46*0.0542+43.444</f>
        <v>45.937200000000004</v>
      </c>
      <c r="AT46" s="313" t="s">
        <v>259</v>
      </c>
      <c r="AU46" s="14">
        <v>0.63500000000000001</v>
      </c>
      <c r="AV46" s="14">
        <v>0.68300000000000005</v>
      </c>
      <c r="AW46" s="127">
        <v>95</v>
      </c>
      <c r="AX46" s="14">
        <v>3.7166183040000003</v>
      </c>
      <c r="AY46">
        <f t="shared" si="19"/>
        <v>55.306819999999995</v>
      </c>
      <c r="AZ46" s="14">
        <f t="shared" si="9"/>
        <v>9.9539165009940311E-2</v>
      </c>
      <c r="BA46" s="14">
        <f t="shared" si="10"/>
        <v>0.10304824502251056</v>
      </c>
      <c r="BC46" s="29">
        <v>55.28</v>
      </c>
      <c r="BD46" s="31">
        <v>2007</v>
      </c>
      <c r="BE46" s="281">
        <f t="shared" si="17"/>
        <v>66.335999999999999</v>
      </c>
      <c r="BF46" s="14">
        <v>2007</v>
      </c>
      <c r="BG46" s="226">
        <f t="shared" si="11"/>
        <v>13.002500000000005</v>
      </c>
      <c r="BK46" s="301">
        <v>13.0204874</v>
      </c>
      <c r="BL46" s="301">
        <v>15.384088999999999</v>
      </c>
      <c r="BM46" s="301">
        <v>20.640467399999999</v>
      </c>
      <c r="BN46" s="301">
        <v>23.463007099999999</v>
      </c>
      <c r="BO46" s="302">
        <v>28.530276300000001</v>
      </c>
      <c r="BP46" s="303">
        <v>31.33</v>
      </c>
    </row>
    <row r="47" spans="5:68">
      <c r="E47" s="59"/>
      <c r="P47" s="226">
        <f t="shared" si="18"/>
        <v>70.736225733333328</v>
      </c>
      <c r="Q47" s="14">
        <v>2008</v>
      </c>
      <c r="R47" s="312">
        <v>90.027100118205396</v>
      </c>
      <c r="S47" s="226">
        <v>42.282615700000001</v>
      </c>
      <c r="T47" s="226">
        <v>55.895833400000001</v>
      </c>
      <c r="U47" s="226">
        <v>69.331917599999997</v>
      </c>
      <c r="V47" s="235">
        <v>81.781833599999999</v>
      </c>
      <c r="W47" s="227">
        <v>86.805154099999996</v>
      </c>
      <c r="X47" s="142">
        <v>88.32</v>
      </c>
      <c r="Y47" s="236">
        <v>80</v>
      </c>
      <c r="Z47" s="142">
        <f t="shared" si="20"/>
        <v>82.51184897454543</v>
      </c>
      <c r="AA47" s="142">
        <f t="shared" si="12"/>
        <v>3.7650792877096499</v>
      </c>
      <c r="AB47" s="226">
        <v>1.81</v>
      </c>
      <c r="AC47" s="226">
        <v>4.96</v>
      </c>
      <c r="AD47" s="315">
        <f t="shared" si="13"/>
        <v>0.6786442428293008</v>
      </c>
      <c r="AE47" s="142">
        <v>86.81</v>
      </c>
      <c r="AF47" s="312">
        <f>AQ47*0.4791+46.782</f>
        <v>90.619650000000007</v>
      </c>
      <c r="AG47" s="422">
        <f t="shared" si="5"/>
        <v>377.44007049999999</v>
      </c>
      <c r="AH47" s="412">
        <f t="shared" si="6"/>
        <v>-11.5</v>
      </c>
      <c r="AI47" s="237">
        <f t="shared" si="14"/>
        <v>13.322479500000057</v>
      </c>
      <c r="AJ47" s="142">
        <f t="shared" si="7"/>
        <v>3.8144959000000114</v>
      </c>
      <c r="AK47" s="242">
        <f t="shared" si="15"/>
        <v>113.17139999999999</v>
      </c>
      <c r="AL47" s="242">
        <f>MIN((AK47*0.4791+46.782),MAX(S47:X47))</f>
        <v>88.32</v>
      </c>
      <c r="AM47" s="242">
        <f t="shared" si="8"/>
        <v>385.01429999999999</v>
      </c>
      <c r="AN47" s="242"/>
      <c r="AO47" s="242"/>
      <c r="AP47" s="488">
        <v>58</v>
      </c>
      <c r="AQ47" s="243">
        <v>91.5</v>
      </c>
      <c r="AR47" s="243">
        <f>AQ47*0.4791+46.782</f>
        <v>90.619650000000007</v>
      </c>
      <c r="AS47" s="243">
        <f>AP47*0.4791+46.782</f>
        <v>74.569800000000001</v>
      </c>
      <c r="AT47" s="313" t="s">
        <v>260</v>
      </c>
      <c r="AU47" s="14">
        <v>0.65100000000000002</v>
      </c>
      <c r="AV47" s="14">
        <v>0.84399999999999997</v>
      </c>
      <c r="AW47" s="127">
        <v>84</v>
      </c>
      <c r="AX47" s="14">
        <v>3.8025590400000002</v>
      </c>
      <c r="AY47">
        <f t="shared" si="19"/>
        <v>56.585699999999996</v>
      </c>
      <c r="AZ47" s="14">
        <f t="shared" si="9"/>
        <v>0.35931046195652172</v>
      </c>
      <c r="BA47" s="14">
        <f t="shared" si="10"/>
        <v>1.9328579236927122E-2</v>
      </c>
      <c r="BC47" s="29">
        <v>56.56</v>
      </c>
      <c r="BD47" s="31">
        <v>2008</v>
      </c>
      <c r="BE47" s="281">
        <f t="shared" si="17"/>
        <v>67.872</v>
      </c>
      <c r="BF47" s="14">
        <v>2008</v>
      </c>
      <c r="BG47" s="226">
        <f t="shared" si="11"/>
        <v>46.037384299999992</v>
      </c>
      <c r="BK47" s="301">
        <v>27.515000000000001</v>
      </c>
      <c r="BL47" s="301">
        <v>30.2925</v>
      </c>
      <c r="BM47" s="301">
        <v>36.29</v>
      </c>
      <c r="BN47" s="301">
        <v>35.262500000000003</v>
      </c>
      <c r="BO47" s="301">
        <v>40.442500000000003</v>
      </c>
      <c r="BP47" s="306">
        <v>44.69</v>
      </c>
    </row>
    <row r="48" spans="5:68">
      <c r="E48" s="59"/>
      <c r="P48" s="226">
        <f t="shared" si="18"/>
        <v>44.049583333333338</v>
      </c>
      <c r="Q48" s="14">
        <v>2009</v>
      </c>
      <c r="R48" s="312">
        <v>49.3</v>
      </c>
      <c r="S48" s="226">
        <v>23.14</v>
      </c>
      <c r="T48" s="226">
        <v>29.647500000000001</v>
      </c>
      <c r="U48" s="226">
        <v>37.692500000000003</v>
      </c>
      <c r="V48" s="226">
        <v>43.51</v>
      </c>
      <c r="W48" s="226">
        <v>57.272500000000001</v>
      </c>
      <c r="X48" s="228">
        <v>73.034999999999997</v>
      </c>
      <c r="Y48" s="236">
        <v>100</v>
      </c>
      <c r="Z48" s="142">
        <f t="shared" si="20"/>
        <v>100</v>
      </c>
      <c r="AA48" s="142">
        <f t="shared" si="12"/>
        <v>100</v>
      </c>
      <c r="AB48" s="226">
        <v>1.76</v>
      </c>
      <c r="AC48" s="226">
        <v>3.09</v>
      </c>
      <c r="AD48" s="315">
        <f t="shared" si="13"/>
        <v>0.59011814400000007</v>
      </c>
      <c r="AE48" s="142">
        <f>X48</f>
        <v>73.034999999999997</v>
      </c>
      <c r="AF48" s="312">
        <f>AQ48*0.4831+19.89</f>
        <v>54.963059999999999</v>
      </c>
      <c r="AG48" s="422">
        <f t="shared" si="5"/>
        <v>229.77768</v>
      </c>
      <c r="AH48" s="412">
        <f t="shared" si="6"/>
        <v>7.4000000000000057</v>
      </c>
      <c r="AI48" s="237">
        <f t="shared" si="14"/>
        <v>-36.162500000000016</v>
      </c>
      <c r="AJ48" s="142">
        <f t="shared" si="7"/>
        <v>-7.9725000000000037</v>
      </c>
      <c r="AK48" s="242">
        <f t="shared" si="15"/>
        <v>113.16964</v>
      </c>
      <c r="AL48" s="242">
        <f>MIN((AK48*0.4831+19.89),MAX(S48:X48))</f>
        <v>73.034999999999997</v>
      </c>
      <c r="AM48" s="242">
        <f t="shared" si="8"/>
        <v>308.59017999999998</v>
      </c>
      <c r="AN48" s="242"/>
      <c r="AO48" s="242"/>
      <c r="AP48" s="488">
        <v>65</v>
      </c>
      <c r="AQ48" s="243">
        <v>72.599999999999994</v>
      </c>
      <c r="AR48" s="243">
        <v>49.3</v>
      </c>
      <c r="AS48" s="243">
        <f>AP48*0.4831+19.896</f>
        <v>51.297499999999999</v>
      </c>
      <c r="AT48" s="313" t="s">
        <v>261</v>
      </c>
      <c r="AU48" s="14">
        <v>0.42099999999999999</v>
      </c>
      <c r="AV48" s="14">
        <v>0.68600000000000005</v>
      </c>
      <c r="AW48" s="127">
        <v>108</v>
      </c>
      <c r="AX48" s="14">
        <v>3.8024999040000003</v>
      </c>
      <c r="AY48">
        <f t="shared" si="19"/>
        <v>56.584820000000001</v>
      </c>
      <c r="AZ48" s="14">
        <f t="shared" si="9"/>
        <v>0.22523694119257887</v>
      </c>
      <c r="BA48" s="14">
        <f t="shared" si="10"/>
        <v>0.32498117341000893</v>
      </c>
      <c r="BC48" s="29">
        <v>56.55</v>
      </c>
      <c r="BD48" s="31">
        <v>2009</v>
      </c>
      <c r="BE48" s="281">
        <f t="shared" si="17"/>
        <v>67.86</v>
      </c>
      <c r="BF48" s="14">
        <v>2009</v>
      </c>
      <c r="BG48" s="226">
        <f t="shared" si="11"/>
        <v>49.894999999999996</v>
      </c>
      <c r="BK48" s="301">
        <v>27.074999999999999</v>
      </c>
      <c r="BL48" s="301">
        <v>35.155000000000001</v>
      </c>
      <c r="BM48" s="301">
        <v>48.397500000000001</v>
      </c>
      <c r="BN48" s="301">
        <v>55.384999999999998</v>
      </c>
      <c r="BO48" s="302">
        <v>60.65</v>
      </c>
      <c r="BP48" s="303">
        <v>61.23</v>
      </c>
    </row>
    <row r="49" spans="1:68">
      <c r="E49" s="59"/>
      <c r="P49" s="226">
        <f t="shared" si="18"/>
        <v>22.061387866666667</v>
      </c>
      <c r="Q49" s="14">
        <v>2010</v>
      </c>
      <c r="R49" s="312">
        <v>70.5</v>
      </c>
      <c r="S49" s="226">
        <v>13.0204874</v>
      </c>
      <c r="T49" s="226">
        <v>15.384088999999999</v>
      </c>
      <c r="U49" s="226">
        <v>20.640467399999999</v>
      </c>
      <c r="V49" s="226">
        <v>23.463007099999999</v>
      </c>
      <c r="W49" s="227">
        <v>28.530276300000001</v>
      </c>
      <c r="X49" s="142">
        <v>31.33</v>
      </c>
      <c r="Y49" s="236">
        <v>80</v>
      </c>
      <c r="Z49" s="142">
        <f t="shared" si="20"/>
        <v>46.450878025454543</v>
      </c>
      <c r="AA49" s="142">
        <f t="shared" si="12"/>
        <v>100</v>
      </c>
      <c r="AB49" s="226">
        <v>2.4500000000000002</v>
      </c>
      <c r="AC49" s="226">
        <v>1.54</v>
      </c>
      <c r="AD49" s="315">
        <f t="shared" si="13"/>
        <v>0.64896042499177331</v>
      </c>
      <c r="AE49" s="142">
        <f>W49</f>
        <v>28.530276300000001</v>
      </c>
      <c r="AF49" s="312">
        <f>AQ49*0.1912+12.504</f>
        <v>28.488320000000002</v>
      </c>
      <c r="AG49" s="422">
        <f t="shared" si="5"/>
        <v>83.618581500000019</v>
      </c>
      <c r="AH49" s="412">
        <f t="shared" si="6"/>
        <v>-3.5999999999999943</v>
      </c>
      <c r="AI49" s="237">
        <f t="shared" si="14"/>
        <v>-2.0097814999999919</v>
      </c>
      <c r="AJ49" s="142">
        <f t="shared" si="7"/>
        <v>-4.1956299999998947E-2</v>
      </c>
      <c r="AK49" s="242">
        <f>AY49*2</f>
        <v>118.06559999999999</v>
      </c>
      <c r="AL49" s="242">
        <f>MIN((AK49*0.1912+12.504),MAX(S49:X49))</f>
        <v>31.33</v>
      </c>
      <c r="AM49" s="242">
        <f t="shared" si="8"/>
        <v>97.617199999999983</v>
      </c>
      <c r="AN49" s="242"/>
      <c r="AO49" s="242"/>
      <c r="AP49" s="488">
        <v>81</v>
      </c>
      <c r="AQ49" s="243">
        <v>83.6</v>
      </c>
      <c r="AR49" s="243">
        <f>AQ49*0.1912+12.504</f>
        <v>28.488320000000002</v>
      </c>
      <c r="AS49" s="243">
        <f>AP49*0.1912+12.504</f>
        <v>27.991199999999999</v>
      </c>
      <c r="AT49" s="313" t="s">
        <v>262</v>
      </c>
      <c r="AU49" s="14">
        <v>0.52200000000000002</v>
      </c>
      <c r="AV49" s="14">
        <v>0.74299999999999999</v>
      </c>
      <c r="AW49" s="127">
        <v>87</v>
      </c>
      <c r="AX49" s="14">
        <v>3.9670041600000006</v>
      </c>
      <c r="AY49">
        <f t="shared" si="19"/>
        <v>59.032799999999995</v>
      </c>
      <c r="AZ49" s="14">
        <f t="shared" si="9"/>
        <v>0.88422598148739218</v>
      </c>
      <c r="BA49" s="14">
        <f t="shared" si="10"/>
        <v>1.250239387168848</v>
      </c>
      <c r="BC49" s="29">
        <v>59</v>
      </c>
      <c r="BD49" s="31">
        <v>2010</v>
      </c>
      <c r="BE49" s="281">
        <f t="shared" si="17"/>
        <v>70.8</v>
      </c>
      <c r="BF49" s="14">
        <v>2010</v>
      </c>
      <c r="BG49" s="226">
        <f t="shared" si="11"/>
        <v>18.309512599999998</v>
      </c>
      <c r="BK49" s="301">
        <v>23.0102197</v>
      </c>
      <c r="BL49" s="301">
        <v>28.053913300000001</v>
      </c>
      <c r="BM49" s="301">
        <v>35.5309423</v>
      </c>
      <c r="BN49" s="302">
        <v>40.0566891</v>
      </c>
      <c r="BO49" s="301">
        <v>38.100177600000002</v>
      </c>
      <c r="BP49" s="303">
        <v>39.880000000000003</v>
      </c>
    </row>
    <row r="50" spans="1:68">
      <c r="E50" s="59"/>
      <c r="P50" s="226">
        <f t="shared" si="18"/>
        <v>35.748750000000001</v>
      </c>
      <c r="Q50" s="14">
        <v>2011</v>
      </c>
      <c r="R50" s="312">
        <v>76.8</v>
      </c>
      <c r="S50" s="226">
        <v>27.515000000000001</v>
      </c>
      <c r="T50" s="226">
        <v>30.2925</v>
      </c>
      <c r="U50" s="226">
        <v>36.29</v>
      </c>
      <c r="V50" s="226">
        <v>35.262500000000003</v>
      </c>
      <c r="W50" s="226">
        <v>40.442500000000003</v>
      </c>
      <c r="X50" s="228">
        <v>44.69</v>
      </c>
      <c r="Y50" s="236">
        <v>100</v>
      </c>
      <c r="Z50" s="142">
        <f t="shared" si="20"/>
        <v>36.501818181818173</v>
      </c>
      <c r="AA50" s="142">
        <f t="shared" ref="AA50:AA55" si="21" xml:space="preserve"> MIN(((ABS(Y50-V50)*60)*0.0239)/AD50, 100)</f>
        <v>100</v>
      </c>
      <c r="AB50" s="226">
        <v>2.35</v>
      </c>
      <c r="AC50" s="226">
        <v>2.58</v>
      </c>
      <c r="AD50" s="315">
        <f>MIN((((X50*60*1.12)-(S50*60*1.12))*AB50/100)/Z50,1)</f>
        <v>0.74305230125522992</v>
      </c>
      <c r="AE50" s="142">
        <f>X50</f>
        <v>44.69</v>
      </c>
      <c r="AF50" s="312">
        <f>AQ50*0.1647+27.513</f>
        <v>39.799620000000004</v>
      </c>
      <c r="AG50" s="422">
        <f t="shared" si="5"/>
        <v>145.47020000000001</v>
      </c>
      <c r="AH50" s="412">
        <f t="shared" si="6"/>
        <v>5.4000000000000057</v>
      </c>
      <c r="AI50" s="237">
        <f t="shared" si="14"/>
        <v>-0.51439999999998776</v>
      </c>
      <c r="AJ50" s="142">
        <f t="shared" si="7"/>
        <v>-0.64287999999999812</v>
      </c>
      <c r="AK50" s="242">
        <f t="shared" si="15"/>
        <v>113.4846</v>
      </c>
      <c r="AL50" s="242">
        <f>MIN((AK50*0.1647+27.513),MAX(S50:X50))</f>
        <v>44.69</v>
      </c>
      <c r="AM50" s="242">
        <f t="shared" si="8"/>
        <v>166.70769999999999</v>
      </c>
      <c r="AN50" s="242"/>
      <c r="AO50" s="242"/>
      <c r="AP50" s="488">
        <v>69</v>
      </c>
      <c r="AQ50" s="243">
        <v>74.599999999999994</v>
      </c>
      <c r="AR50" s="243">
        <f>AQ50*0.1647+27.513</f>
        <v>39.799620000000004</v>
      </c>
      <c r="AS50" s="243">
        <f>AP50*0.1647+27.513</f>
        <v>38.877300000000005</v>
      </c>
      <c r="AT50" s="313" t="s">
        <v>263</v>
      </c>
      <c r="AU50" s="14">
        <v>0.60499999999999998</v>
      </c>
      <c r="AV50" s="14">
        <v>0.79200000000000004</v>
      </c>
      <c r="AW50" s="127">
        <v>89</v>
      </c>
      <c r="AX50" s="14">
        <v>3.8130825600000002</v>
      </c>
      <c r="AY50">
        <f t="shared" si="19"/>
        <v>56.7423</v>
      </c>
      <c r="AZ50" s="14">
        <f t="shared" si="9"/>
        <v>0.2696867308122623</v>
      </c>
      <c r="BA50" s="14">
        <f t="shared" si="10"/>
        <v>0.71850525844707991</v>
      </c>
      <c r="BC50" s="29">
        <v>56.7</v>
      </c>
      <c r="BD50" s="31">
        <v>2011</v>
      </c>
      <c r="BE50" s="281">
        <f t="shared" si="17"/>
        <v>68.040000000000006</v>
      </c>
      <c r="BF50" s="14">
        <v>2011</v>
      </c>
      <c r="BG50" s="226">
        <f t="shared" si="11"/>
        <v>17.174999999999997</v>
      </c>
      <c r="BK50" s="301">
        <v>29.798127399999998</v>
      </c>
      <c r="BL50" s="302">
        <v>31.3245662</v>
      </c>
      <c r="BM50" s="301">
        <v>27.846269299999999</v>
      </c>
      <c r="BN50" s="301">
        <v>25.885349399999999</v>
      </c>
      <c r="BO50" s="301">
        <v>27.2862735</v>
      </c>
      <c r="BP50" s="303">
        <v>28.23</v>
      </c>
    </row>
    <row r="51" spans="1:68">
      <c r="E51" s="59"/>
      <c r="P51" s="226">
        <f t="shared" si="18"/>
        <v>47.982083333333328</v>
      </c>
      <c r="Q51" s="14">
        <v>2012</v>
      </c>
      <c r="R51" s="312">
        <v>53.9</v>
      </c>
      <c r="S51" s="226">
        <v>27.074999999999999</v>
      </c>
      <c r="T51" s="226">
        <v>35.155000000000001</v>
      </c>
      <c r="U51" s="226">
        <v>48.397500000000001</v>
      </c>
      <c r="V51" s="226">
        <v>55.384999999999998</v>
      </c>
      <c r="W51" s="227">
        <v>60.65</v>
      </c>
      <c r="X51" s="142">
        <v>61.23</v>
      </c>
      <c r="Y51" s="236">
        <v>80</v>
      </c>
      <c r="Z51" s="142">
        <f t="shared" si="20"/>
        <v>55.763045454545441</v>
      </c>
      <c r="AA51" s="142">
        <f t="shared" si="21"/>
        <v>44.665344128206392</v>
      </c>
      <c r="AB51" s="226">
        <v>1.92</v>
      </c>
      <c r="AC51" s="226">
        <v>3.43</v>
      </c>
      <c r="AD51" s="315">
        <f t="shared" si="13"/>
        <v>0.79027511572913622</v>
      </c>
      <c r="AE51" s="142">
        <f>W51</f>
        <v>60.65</v>
      </c>
      <c r="AF51" s="312">
        <f>AQ51*0.3632+29.82</f>
        <v>43.222079999999998</v>
      </c>
      <c r="AG51" s="422">
        <f t="shared" si="5"/>
        <v>245.71215999999998</v>
      </c>
      <c r="AH51" s="412">
        <f t="shared" si="6"/>
        <v>43.1</v>
      </c>
      <c r="AI51" s="237">
        <f t="shared" si="14"/>
        <v>-65.589600000000004</v>
      </c>
      <c r="AJ51" s="142">
        <f t="shared" si="7"/>
        <v>-17.42792</v>
      </c>
      <c r="AK51" s="242">
        <f t="shared" si="15"/>
        <v>115.07568000000001</v>
      </c>
      <c r="AL51" s="242">
        <f>MIN((AK51*0.3632+29.82),MAX(S51:X51))</f>
        <v>61.23</v>
      </c>
      <c r="AM51" s="242">
        <f t="shared" si="8"/>
        <v>248.61215999999996</v>
      </c>
      <c r="AN51" s="242"/>
      <c r="AO51" s="242"/>
      <c r="AP51" s="488">
        <v>55</v>
      </c>
      <c r="AQ51" s="243">
        <v>36.9</v>
      </c>
      <c r="AR51" s="243">
        <f>AQ51*0.3632+29.82</f>
        <v>43.222079999999998</v>
      </c>
      <c r="AS51" s="243">
        <f>AP51*0.3632+29.82</f>
        <v>49.796000000000006</v>
      </c>
      <c r="AT51" s="313" t="s">
        <v>264</v>
      </c>
      <c r="AU51" s="14">
        <v>0.53700000000000003</v>
      </c>
      <c r="AV51" s="14">
        <v>0.64</v>
      </c>
      <c r="AW51" s="127">
        <v>90</v>
      </c>
      <c r="AX51" s="14">
        <v>3.8665428480000008</v>
      </c>
      <c r="AY51">
        <f t="shared" si="19"/>
        <v>57.537840000000003</v>
      </c>
      <c r="AZ51" s="14">
        <f t="shared" si="9"/>
        <v>6.0299853013228717E-2</v>
      </c>
      <c r="BA51" s="14">
        <f t="shared" si="10"/>
        <v>0.11971255920300504</v>
      </c>
      <c r="BC51" s="29">
        <v>57.53</v>
      </c>
      <c r="BD51" s="31">
        <v>2012</v>
      </c>
      <c r="BE51" s="281">
        <f t="shared" si="17"/>
        <v>69.036000000000001</v>
      </c>
      <c r="BF51" s="14">
        <v>2012</v>
      </c>
      <c r="BG51" s="226">
        <f t="shared" si="11"/>
        <v>34.155000000000001</v>
      </c>
      <c r="BK51" s="301">
        <v>28.515000000000001</v>
      </c>
      <c r="BL51" s="301">
        <v>34.177500000000002</v>
      </c>
      <c r="BM51" s="301">
        <v>32.770000000000003</v>
      </c>
      <c r="BN51" s="302">
        <v>39.1325</v>
      </c>
      <c r="BO51" s="301">
        <v>43.24</v>
      </c>
      <c r="BP51" s="295">
        <v>40.090000000000003</v>
      </c>
    </row>
    <row r="52" spans="1:68">
      <c r="E52" s="59"/>
      <c r="N52" s="317">
        <v>43440</v>
      </c>
      <c r="P52" s="226">
        <f t="shared" si="18"/>
        <v>34.105323666666663</v>
      </c>
      <c r="Q52" s="14">
        <v>2013</v>
      </c>
      <c r="R52" s="312">
        <v>25.092081817739999</v>
      </c>
      <c r="S52" s="226">
        <v>23.0102197</v>
      </c>
      <c r="T52" s="226">
        <v>28.053913300000001</v>
      </c>
      <c r="U52" s="226">
        <v>35.5309423</v>
      </c>
      <c r="V52" s="227">
        <v>40.0566891</v>
      </c>
      <c r="W52" s="226">
        <v>38.100177600000002</v>
      </c>
      <c r="X52" s="142">
        <v>39.880000000000003</v>
      </c>
      <c r="Y52" s="236">
        <v>60</v>
      </c>
      <c r="Z52" s="142">
        <f t="shared" si="20"/>
        <v>18.898632550909102</v>
      </c>
      <c r="AA52" s="142">
        <f t="shared" si="21"/>
        <v>28.598707830599999</v>
      </c>
      <c r="AB52" s="226">
        <v>2.15</v>
      </c>
      <c r="AC52" s="226">
        <v>2.42</v>
      </c>
      <c r="AD52" s="315">
        <f>MIN((((X52*60*1.12)-(S52*60*1.12))*AB52/100)/Z52,1)</f>
        <v>1</v>
      </c>
      <c r="AE52" s="142">
        <f>V52</f>
        <v>40.0566891</v>
      </c>
      <c r="AF52" s="312">
        <f>AQ52*0.17+25.604</f>
        <v>25.603999999999999</v>
      </c>
      <c r="AG52" s="422">
        <f t="shared" si="5"/>
        <v>130.78004800000002</v>
      </c>
      <c r="AH52" s="412">
        <f t="shared" si="6"/>
        <v>80</v>
      </c>
      <c r="AI52" s="237">
        <f t="shared" si="14"/>
        <v>-22.480888000000014</v>
      </c>
      <c r="AJ52" s="142">
        <f t="shared" si="7"/>
        <v>-12.496177600000003</v>
      </c>
      <c r="AK52" s="242">
        <f t="shared" ref="AK52:AK56" si="22">AY52*2</f>
        <v>119.44167999999999</v>
      </c>
      <c r="AL52" s="242">
        <f>MIN((AK52*0.17+25.604),MAX(S52:X52))</f>
        <v>40.0566891</v>
      </c>
      <c r="AM52" s="242">
        <f t="shared" si="8"/>
        <v>140.56260550000002</v>
      </c>
      <c r="AN52" s="242"/>
      <c r="AO52" s="242"/>
      <c r="AP52" s="488">
        <v>28</v>
      </c>
      <c r="AQ52" s="243">
        <v>0</v>
      </c>
      <c r="AR52" s="243">
        <f>AQ52*0.17+25.604</f>
        <v>25.603999999999999</v>
      </c>
      <c r="AS52" s="243">
        <f>AP52*0.17+25.604</f>
        <v>30.364000000000001</v>
      </c>
      <c r="AT52" s="313" t="s">
        <v>265</v>
      </c>
      <c r="AU52" s="14">
        <v>0.34100000000000003</v>
      </c>
      <c r="AV52" s="14">
        <v>0.30199999999999999</v>
      </c>
      <c r="AW52" s="127">
        <v>108</v>
      </c>
      <c r="AX52" s="14">
        <v>4.0132404480000003</v>
      </c>
      <c r="AY52">
        <f t="shared" si="19"/>
        <v>59.720839999999995</v>
      </c>
      <c r="AZ52" s="14">
        <f t="shared" si="9"/>
        <v>0.49751354062186537</v>
      </c>
      <c r="BA52" s="14">
        <f t="shared" si="10"/>
        <v>0.370810385713641</v>
      </c>
      <c r="BC52" s="29">
        <v>59.72</v>
      </c>
      <c r="BD52" s="31">
        <v>2013</v>
      </c>
      <c r="BE52" s="281">
        <f t="shared" si="17"/>
        <v>71.664000000000001</v>
      </c>
      <c r="BF52" s="14">
        <v>2013</v>
      </c>
      <c r="BG52" s="226">
        <f t="shared" si="11"/>
        <v>17.046469399999999</v>
      </c>
      <c r="BK52" s="295">
        <v>28.48</v>
      </c>
      <c r="BL52" s="295">
        <v>46.99</v>
      </c>
      <c r="BM52" s="295">
        <v>48.65</v>
      </c>
      <c r="BN52" s="295">
        <v>64.97</v>
      </c>
      <c r="BO52" s="296">
        <v>75.23</v>
      </c>
      <c r="BP52" s="295">
        <v>78.819999999999993</v>
      </c>
    </row>
    <row r="53" spans="1:68">
      <c r="E53" s="59"/>
      <c r="L53" s="502" t="s">
        <v>104</v>
      </c>
      <c r="M53" s="503" t="s">
        <v>104</v>
      </c>
      <c r="N53" s="280" t="s">
        <v>108</v>
      </c>
      <c r="P53" s="226">
        <f t="shared" si="18"/>
        <v>28.395097633333332</v>
      </c>
      <c r="Q53" s="14">
        <v>2014</v>
      </c>
      <c r="R53" s="312">
        <v>27.7</v>
      </c>
      <c r="S53" s="226">
        <v>29.798127399999998</v>
      </c>
      <c r="T53" s="227">
        <v>31.3245662</v>
      </c>
      <c r="U53" s="226">
        <v>27.846269299999999</v>
      </c>
      <c r="V53" s="226">
        <v>25.885349399999999</v>
      </c>
      <c r="W53" s="226">
        <v>27.2862735</v>
      </c>
      <c r="X53" s="142">
        <v>28.23</v>
      </c>
      <c r="Y53" s="236">
        <v>20</v>
      </c>
      <c r="Z53" s="142">
        <f xml:space="preserve"> MIN(((ABS(X53-U53)*60)*0.0239)/0.33, 100)</f>
        <v>1.6674843145454588</v>
      </c>
      <c r="AA53" s="142">
        <f t="shared" si="21"/>
        <v>-5.4732176270540185</v>
      </c>
      <c r="AB53" s="226">
        <v>2.44</v>
      </c>
      <c r="AC53" s="226">
        <v>1.94</v>
      </c>
      <c r="AD53" s="315">
        <f t="shared" si="13"/>
        <v>-1.5419798032300505</v>
      </c>
      <c r="AE53" s="142">
        <f>T53</f>
        <v>31.3245662</v>
      </c>
      <c r="AF53" s="312">
        <f>AQ53*-0.0313+29.961</f>
        <v>29.960999999999999</v>
      </c>
      <c r="AG53" s="422">
        <f t="shared" si="5"/>
        <v>86.398387499999998</v>
      </c>
      <c r="AH53" s="412">
        <f t="shared" si="6"/>
        <v>80</v>
      </c>
      <c r="AI53" s="237">
        <f t="shared" si="14"/>
        <v>53.373632499999992</v>
      </c>
      <c r="AJ53" s="142">
        <f t="shared" si="7"/>
        <v>2.6747264999999985</v>
      </c>
      <c r="AK53" s="242">
        <f>AY53*2</f>
        <v>100.06595999999999</v>
      </c>
      <c r="AL53" s="242">
        <f>MIN((AK53*-0.0313+29.961),MAX(S53:X53))</f>
        <v>26.828935452</v>
      </c>
      <c r="AM53" s="242">
        <f t="shared" si="8"/>
        <v>84.111697260000014</v>
      </c>
      <c r="AN53" s="242"/>
      <c r="AO53" s="242"/>
      <c r="AP53" s="488">
        <v>21</v>
      </c>
      <c r="AQ53" s="243">
        <v>0</v>
      </c>
      <c r="AR53" s="243">
        <f>AQ53*-0.0313+29.961</f>
        <v>29.960999999999999</v>
      </c>
      <c r="AS53" s="243">
        <f>AP53*-0.0313+29.961</f>
        <v>29.303699999999999</v>
      </c>
      <c r="AT53" s="313" t="s">
        <v>256</v>
      </c>
      <c r="AU53" s="222">
        <v>0.33900000000000002</v>
      </c>
      <c r="AV53" s="222">
        <v>0.23499999999999999</v>
      </c>
      <c r="AW53" s="127">
        <v>76</v>
      </c>
      <c r="AX53" s="14">
        <v>3.362216256</v>
      </c>
      <c r="AY53">
        <f>AX53*1000/1.12/60</f>
        <v>50.032979999999995</v>
      </c>
      <c r="AZ53" s="14">
        <f t="shared" si="9"/>
        <v>0.77233368756641851</v>
      </c>
      <c r="BA53" s="14">
        <f t="shared" si="10"/>
        <v>1.8774353524619241E-2</v>
      </c>
      <c r="BC53" s="29">
        <v>50.03</v>
      </c>
      <c r="BD53" s="31">
        <v>2014</v>
      </c>
      <c r="BE53" s="281">
        <f t="shared" si="17"/>
        <v>60.036000000000001</v>
      </c>
      <c r="BF53" s="14">
        <v>2014</v>
      </c>
      <c r="BG53" s="226">
        <f t="shared" si="11"/>
        <v>5.4392168000000005</v>
      </c>
      <c r="BK53" s="295">
        <v>17.8</v>
      </c>
      <c r="BL53" s="295">
        <v>30.93</v>
      </c>
      <c r="BM53" s="295">
        <v>42.13</v>
      </c>
      <c r="BN53" s="295">
        <v>61.08</v>
      </c>
      <c r="BO53" s="295">
        <v>71.34</v>
      </c>
      <c r="BP53" s="295">
        <v>79.709999999999994</v>
      </c>
    </row>
    <row r="54" spans="1:68" ht="23.25">
      <c r="E54" s="489" t="s">
        <v>104</v>
      </c>
      <c r="F54" s="490" t="s">
        <v>105</v>
      </c>
      <c r="L54" s="500" t="s">
        <v>231</v>
      </c>
      <c r="M54" s="504" t="s">
        <v>232</v>
      </c>
      <c r="N54" s="280" t="s">
        <v>45</v>
      </c>
      <c r="P54" s="226">
        <f t="shared" si="18"/>
        <v>36.320833333333333</v>
      </c>
      <c r="Q54" s="14">
        <v>2015</v>
      </c>
      <c r="R54" s="310">
        <v>39.4</v>
      </c>
      <c r="S54" s="226">
        <v>28.515000000000001</v>
      </c>
      <c r="T54" s="226">
        <v>34.177500000000002</v>
      </c>
      <c r="U54" s="226">
        <v>32.770000000000003</v>
      </c>
      <c r="V54" s="235">
        <v>39.1325</v>
      </c>
      <c r="W54" s="227">
        <v>43.24</v>
      </c>
      <c r="X54" s="14">
        <v>40.090000000000003</v>
      </c>
      <c r="Y54" s="236">
        <v>80</v>
      </c>
      <c r="Z54" s="142">
        <f xml:space="preserve"> MIN(((ABS(X54-U54)*60)*0.0239)/0.33, 100)</f>
        <v>31.808727272727275</v>
      </c>
      <c r="AA54" s="142">
        <f t="shared" si="21"/>
        <v>100</v>
      </c>
      <c r="AB54" s="226">
        <v>2.1339999999999999</v>
      </c>
      <c r="AC54" s="226">
        <v>2.56</v>
      </c>
      <c r="AD54" s="315">
        <f t="shared" si="13"/>
        <v>0.52184123739625476</v>
      </c>
      <c r="AE54" s="142">
        <v>43.24</v>
      </c>
      <c r="AF54" s="312">
        <f>AQ54*0.1306+29.79</f>
        <v>31.892659999999999</v>
      </c>
      <c r="AG54" s="422">
        <f t="shared" si="5"/>
        <v>175.12664000000001</v>
      </c>
      <c r="AH54" s="412">
        <f t="shared" si="6"/>
        <v>63.9</v>
      </c>
      <c r="AI54" s="237">
        <f>AH54*0.5 + AJ54*5</f>
        <v>-24.786700000000014</v>
      </c>
      <c r="AJ54" s="142">
        <f t="shared" si="7"/>
        <v>-11.347340000000003</v>
      </c>
      <c r="AK54" s="242">
        <f t="shared" si="22"/>
        <v>82.146719999999988</v>
      </c>
      <c r="AL54" s="242">
        <f>MIN((AK54*0.1306+29.79),MAX(S54:X54))</f>
        <v>40.518361631999994</v>
      </c>
      <c r="AM54" s="242">
        <f t="shared" si="8"/>
        <v>161.51844815999999</v>
      </c>
      <c r="AN54" s="242"/>
      <c r="AO54" s="242"/>
      <c r="AP54" s="488">
        <v>32</v>
      </c>
      <c r="AQ54" s="243">
        <v>16.100000000000001</v>
      </c>
      <c r="AR54" s="29">
        <f>AQ54*0.1306+29.79</f>
        <v>31.892659999999999</v>
      </c>
      <c r="AS54" s="243">
        <f>AP54*0.1306+29.79</f>
        <v>33.969200000000001</v>
      </c>
      <c r="AT54" s="313" t="s">
        <v>266</v>
      </c>
      <c r="AU54" s="222">
        <v>0.41199999999999998</v>
      </c>
      <c r="AV54" s="222">
        <v>0.45500000000000002</v>
      </c>
      <c r="AW54" s="127">
        <v>79</v>
      </c>
      <c r="AX54" s="14">
        <v>2.7601297919999999</v>
      </c>
      <c r="AY54">
        <f>AX54*1000/1.12/60</f>
        <v>41.073359999999994</v>
      </c>
      <c r="AZ54" s="14">
        <f t="shared" si="9"/>
        <v>2.4528810177101283E-2</v>
      </c>
      <c r="BA54" s="14">
        <f t="shared" si="10"/>
        <v>1.7211274632077944E-2</v>
      </c>
      <c r="BC54" s="29">
        <v>41.07</v>
      </c>
      <c r="BD54" s="31">
        <v>2015</v>
      </c>
      <c r="BE54" s="281">
        <f>BC54*1.2</f>
        <v>49.283999999999999</v>
      </c>
      <c r="BF54" s="14">
        <v>2015</v>
      </c>
      <c r="BG54" s="226">
        <f t="shared" si="11"/>
        <v>14.725000000000001</v>
      </c>
      <c r="BK54" s="295">
        <v>25.17</v>
      </c>
      <c r="BL54" s="295">
        <v>28.82</v>
      </c>
      <c r="BM54" s="295">
        <v>30.75</v>
      </c>
      <c r="BN54" s="295">
        <v>28.09</v>
      </c>
      <c r="BO54" s="295">
        <v>30.28</v>
      </c>
      <c r="BP54" s="295">
        <v>30.97</v>
      </c>
    </row>
    <row r="55" spans="1:68" s="229" customFormat="1">
      <c r="A55" s="229">
        <v>4</v>
      </c>
      <c r="B55" s="229">
        <v>502</v>
      </c>
      <c r="C55" s="229">
        <v>2001</v>
      </c>
      <c r="D55" s="229">
        <v>40</v>
      </c>
      <c r="E55" s="230">
        <v>0.25584000000000001</v>
      </c>
      <c r="F55" s="229">
        <v>55</v>
      </c>
      <c r="G55" s="229">
        <f>E56/E55</f>
        <v>1.1660412757973733</v>
      </c>
      <c r="H55" s="229">
        <f>IF(G55&lt;1,1,E56/E55*1.69-0.7)</f>
        <v>1.2706097560975609</v>
      </c>
      <c r="I55" s="229">
        <f t="shared" si="0"/>
        <v>4.6516363636363639E-3</v>
      </c>
      <c r="J55" s="229">
        <f>590*EXP(I55*258.2)</f>
        <v>1960.9317972027375</v>
      </c>
      <c r="P55" s="226">
        <f>AVERAGE(S55:X55)</f>
        <v>57.19</v>
      </c>
      <c r="Q55" s="14">
        <v>2016</v>
      </c>
      <c r="R55" s="310">
        <v>55.5</v>
      </c>
      <c r="S55" s="14">
        <v>28.48</v>
      </c>
      <c r="T55" s="14">
        <v>46.99</v>
      </c>
      <c r="U55" s="14">
        <v>48.65</v>
      </c>
      <c r="V55" s="14">
        <v>64.97</v>
      </c>
      <c r="W55" s="26">
        <v>75.23</v>
      </c>
      <c r="X55" s="14">
        <v>78.819999999999993</v>
      </c>
      <c r="Y55" s="243">
        <v>80</v>
      </c>
      <c r="Z55" s="291">
        <f xml:space="preserve"> MIN(((ABS(X55-U55)*60)*0.0239)/0.33, 100)</f>
        <v>100</v>
      </c>
      <c r="AA55" s="142">
        <f t="shared" si="21"/>
        <v>32.259568029622791</v>
      </c>
      <c r="AB55" s="226">
        <v>1.9750000000000001</v>
      </c>
      <c r="AC55" s="226"/>
      <c r="AD55" s="315">
        <f>MIN((((X55*60*1.12)-(S55*60*1.12))*AB55/100)/Z55,1)</f>
        <v>0.66811248000000023</v>
      </c>
      <c r="AE55" s="14">
        <f>W55</f>
        <v>75.23</v>
      </c>
      <c r="AF55" s="310">
        <f>0.5039*R55+31.994</f>
        <v>59.960450000000002</v>
      </c>
      <c r="AG55" s="422">
        <f t="shared" si="5"/>
        <v>376.15000000000003</v>
      </c>
      <c r="AH55" s="412">
        <f t="shared" si="6"/>
        <v>34.700000000000003</v>
      </c>
      <c r="AI55" s="237">
        <f t="shared" si="14"/>
        <v>-84.696650000000034</v>
      </c>
      <c r="AJ55" s="142">
        <f t="shared" si="7"/>
        <v>-20.409330000000004</v>
      </c>
      <c r="AK55" s="242">
        <f t="shared" si="22"/>
        <v>0</v>
      </c>
      <c r="AL55" s="242">
        <f>MIN((AK55*0.5039+31.994),MAX(S55:X55))</f>
        <v>31.994</v>
      </c>
      <c r="AM55" s="242">
        <f t="shared" si="8"/>
        <v>159.97</v>
      </c>
      <c r="AN55" s="242"/>
      <c r="AO55" s="242"/>
      <c r="AP55" s="488">
        <v>66</v>
      </c>
      <c r="AQ55" s="14">
        <v>45.3</v>
      </c>
      <c r="AR55" s="29">
        <f>AQ55*0.5039+31.994</f>
        <v>54.82067</v>
      </c>
      <c r="AS55" s="243">
        <f>AP55*0.5039+31.994</f>
        <v>65.251400000000004</v>
      </c>
      <c r="AT55" s="245" t="s">
        <v>324</v>
      </c>
      <c r="AU55" s="14">
        <v>0.59099999999999997</v>
      </c>
      <c r="AV55" s="14">
        <v>0.72399999999999998</v>
      </c>
      <c r="AW55" s="127">
        <v>100</v>
      </c>
      <c r="AX55" s="14"/>
      <c r="AY55">
        <f t="shared" ref="AY55:AY57" si="23">AX55*1000/1.12/60</f>
        <v>0</v>
      </c>
      <c r="AZ55" s="14"/>
      <c r="BA55" s="14">
        <f t="shared" si="10"/>
        <v>0.29586399391017504</v>
      </c>
      <c r="BB55" s="14"/>
      <c r="BC55" s="29">
        <v>42.82</v>
      </c>
      <c r="BD55" s="31">
        <v>2016</v>
      </c>
      <c r="BE55" s="281">
        <f>BC55*1.2</f>
        <v>51.384</v>
      </c>
      <c r="BF55" s="14">
        <v>2016</v>
      </c>
      <c r="BG55" s="226">
        <f t="shared" si="11"/>
        <v>50.339999999999989</v>
      </c>
      <c r="BH55" s="14"/>
      <c r="BI55" s="14"/>
      <c r="BJ55" s="14"/>
      <c r="BK55" s="295"/>
      <c r="BL55" s="295"/>
      <c r="BM55" s="295"/>
      <c r="BN55" s="295"/>
      <c r="BO55" s="295"/>
      <c r="BP55" s="295"/>
    </row>
    <row r="56" spans="1:68">
      <c r="A56" s="14">
        <v>4</v>
      </c>
      <c r="B56" s="14">
        <v>502</v>
      </c>
      <c r="C56" s="14">
        <v>2001</v>
      </c>
      <c r="D56" s="14">
        <v>100</v>
      </c>
      <c r="E56" s="60">
        <v>0.29831999999999997</v>
      </c>
      <c r="F56" s="14">
        <v>55</v>
      </c>
      <c r="I56" s="14">
        <f t="shared" si="0"/>
        <v>5.4239999999999991E-3</v>
      </c>
      <c r="J56" s="14">
        <f>590*EXP(I56*258.2)</f>
        <v>2393.7090288557561</v>
      </c>
      <c r="K56" s="14">
        <f>((J56*0.0239)-(J55*0.0239))/0.5</f>
        <v>20.686751673014285</v>
      </c>
      <c r="L56" s="14">
        <v>0.25</v>
      </c>
      <c r="M56" s="14">
        <v>0.28999999999999998</v>
      </c>
      <c r="N56" s="14">
        <v>42</v>
      </c>
      <c r="P56" s="226">
        <f t="shared" si="18"/>
        <v>50.498333333333335</v>
      </c>
      <c r="Q56" s="14">
        <v>2017</v>
      </c>
      <c r="R56" s="310">
        <v>36.5</v>
      </c>
      <c r="S56" s="14">
        <v>17.8</v>
      </c>
      <c r="T56" s="14">
        <v>30.93</v>
      </c>
      <c r="U56" s="14">
        <v>42.13</v>
      </c>
      <c r="V56" s="14">
        <v>61.08</v>
      </c>
      <c r="W56" s="14">
        <v>71.34</v>
      </c>
      <c r="X56" s="26">
        <v>79.709999999999994</v>
      </c>
      <c r="Y56" s="243">
        <v>100</v>
      </c>
      <c r="Z56" s="14">
        <f xml:space="preserve"> MIN(((ABS(X56-U56)*60)*0.0239)/0.33, 100)</f>
        <v>100</v>
      </c>
      <c r="AA56" s="142">
        <f xml:space="preserve"> MIN(((ABS(Y56-V56)*60)*0.0239)/AD56, 100)</f>
        <v>57.085267907772788</v>
      </c>
      <c r="AB56" s="226">
        <v>2.35</v>
      </c>
      <c r="AC56" s="226"/>
      <c r="AD56" s="315">
        <f>MIN((((X56*60*1.12)-(S56*60*1.12))*AB56/100)/Z56,1)</f>
        <v>0.97768272000000001</v>
      </c>
      <c r="AE56" s="14">
        <v>79.709999999999994</v>
      </c>
      <c r="AF56" s="310">
        <f>0.5039*R56+31.994</f>
        <v>50.38635</v>
      </c>
      <c r="AH56" s="412">
        <f t="shared" si="6"/>
        <v>55.8</v>
      </c>
      <c r="AI56" s="142">
        <f>SUM(AI38:AI55)</f>
        <v>-395.03154099999995</v>
      </c>
      <c r="AJ56" s="142">
        <f t="shared" si="7"/>
        <v>-37.416500000000006</v>
      </c>
      <c r="AK56" s="242">
        <f t="shared" si="22"/>
        <v>0</v>
      </c>
      <c r="AL56" s="242">
        <f>MIN((AK56*0.5039+31.994),MAX(S56:X56))</f>
        <v>31.994</v>
      </c>
      <c r="AM56" s="242">
        <f t="shared" si="8"/>
        <v>159.97</v>
      </c>
      <c r="AN56" s="242"/>
      <c r="AO56" s="242"/>
      <c r="AP56" s="488">
        <v>43</v>
      </c>
      <c r="AQ56" s="14">
        <v>24.2</v>
      </c>
      <c r="AR56" s="29">
        <f>AQ56*0.6425+18.375</f>
        <v>33.923499999999997</v>
      </c>
      <c r="AS56" s="243">
        <f>AP56*0.6425+18.375</f>
        <v>46.002499999999998</v>
      </c>
      <c r="AT56" s="431" t="s">
        <v>736</v>
      </c>
      <c r="AU56" s="14">
        <v>0.33400000000000002</v>
      </c>
      <c r="AV56" s="14">
        <v>0.34599999999999997</v>
      </c>
      <c r="AW56" s="127">
        <v>98</v>
      </c>
      <c r="AY56">
        <f t="shared" si="23"/>
        <v>0</v>
      </c>
      <c r="BA56" s="14">
        <f>ABS(R56-X56)/X56</f>
        <v>0.54209007652741181</v>
      </c>
      <c r="BD56" s="14">
        <v>2017</v>
      </c>
      <c r="BG56" s="226">
        <f t="shared" si="11"/>
        <v>61.91</v>
      </c>
    </row>
    <row r="57" spans="1:68">
      <c r="A57" s="14">
        <v>1</v>
      </c>
      <c r="B57" s="14">
        <v>502</v>
      </c>
      <c r="C57" s="14">
        <v>2002</v>
      </c>
      <c r="D57" s="14">
        <v>40</v>
      </c>
      <c r="E57" s="61">
        <v>0.303452308</v>
      </c>
      <c r="F57" s="14">
        <v>66</v>
      </c>
      <c r="G57" s="14">
        <f>E58/E57</f>
        <v>1.2162779397940846</v>
      </c>
      <c r="H57" s="14">
        <f>IF(G57&lt;1,1,E58/E57*1.69-0.7)</f>
        <v>1.3555097182520031</v>
      </c>
      <c r="I57" s="14">
        <f t="shared" si="0"/>
        <v>4.5977622424242422E-3</v>
      </c>
      <c r="J57" s="14">
        <f>590*EXP(I57*258.2)</f>
        <v>1933.8434913498797</v>
      </c>
      <c r="P57" s="226">
        <f>AVERAGE(S57:X57)</f>
        <v>29.013333333333335</v>
      </c>
      <c r="Q57" s="14">
        <v>2018</v>
      </c>
      <c r="R57" s="310">
        <v>34.1</v>
      </c>
      <c r="S57" s="14">
        <v>25.17</v>
      </c>
      <c r="T57" s="26">
        <v>28.82</v>
      </c>
      <c r="U57" s="14">
        <v>30.75</v>
      </c>
      <c r="V57" s="14">
        <v>28.09</v>
      </c>
      <c r="W57" s="14">
        <v>30.28</v>
      </c>
      <c r="X57" s="14">
        <v>30.97</v>
      </c>
      <c r="Y57" s="243">
        <v>20</v>
      </c>
      <c r="Z57" s="14">
        <f xml:space="preserve"> MIN(((ABS(X57-U57)*60)*0.0239)/0.33, 100)</f>
        <v>0.95599999999999508</v>
      </c>
      <c r="AA57" s="142">
        <f xml:space="preserve"> MIN(((ABS(Y57-V57)*60)*0.0239)/AD57, 100)</f>
        <v>11.60106</v>
      </c>
      <c r="AB57" s="14">
        <v>2.35</v>
      </c>
      <c r="AD57" s="315">
        <f>MIN((((X57*60*1.12)-(S57*60*1.12))*AB57/100)/Z57,1)</f>
        <v>1</v>
      </c>
      <c r="AE57" s="14">
        <v>30.75</v>
      </c>
      <c r="AF57" s="310">
        <f>0.5039*R57+31.994</f>
        <v>49.176990000000004</v>
      </c>
      <c r="AH57" s="412">
        <f t="shared" si="6"/>
        <v>80</v>
      </c>
      <c r="AJ57" s="142">
        <f t="shared" si="7"/>
        <v>-3.4610000000000021</v>
      </c>
      <c r="AK57" s="242">
        <f>AY57*2</f>
        <v>0</v>
      </c>
      <c r="AL57" s="242">
        <f>MIN((AK57*0.5039+31.994),MAX(S57:X57))</f>
        <v>30.97</v>
      </c>
      <c r="AM57" s="242">
        <f t="shared" si="8"/>
        <v>154.85</v>
      </c>
      <c r="AN57" s="242"/>
      <c r="AO57" s="242"/>
      <c r="AP57" s="488">
        <f>AP29</f>
        <v>0</v>
      </c>
      <c r="AQ57" s="14">
        <v>0</v>
      </c>
      <c r="AR57" s="29">
        <f>AQ57*0.0439+26.819</f>
        <v>26.818999999999999</v>
      </c>
      <c r="AS57" s="243">
        <f>AP57*0.0439+26.819</f>
        <v>26.818999999999999</v>
      </c>
      <c r="AT57" s="431" t="s">
        <v>735</v>
      </c>
      <c r="AU57" s="14">
        <v>0.42</v>
      </c>
      <c r="AV57" s="14">
        <v>0.28100000000000003</v>
      </c>
      <c r="AW57" s="127">
        <v>97</v>
      </c>
      <c r="AY57">
        <f t="shared" si="23"/>
        <v>0</v>
      </c>
      <c r="BD57" s="14">
        <v>2018</v>
      </c>
      <c r="BG57" s="14">
        <f t="shared" si="11"/>
        <v>5.7999999999999972</v>
      </c>
    </row>
    <row r="58" spans="1:68">
      <c r="A58" s="14">
        <v>1</v>
      </c>
      <c r="B58" s="14">
        <v>502</v>
      </c>
      <c r="C58" s="14">
        <v>2002</v>
      </c>
      <c r="D58" s="14">
        <v>100</v>
      </c>
      <c r="E58" s="62">
        <v>0.369082348</v>
      </c>
      <c r="F58" s="14">
        <v>66</v>
      </c>
      <c r="I58" s="14">
        <f t="shared" si="0"/>
        <v>5.5921567878787883E-3</v>
      </c>
      <c r="J58" s="14">
        <f t="shared" si="1"/>
        <v>2499.9285227062601</v>
      </c>
      <c r="K58" s="14">
        <f>((J58*0.0239)-(J57*0.0239))/0.5</f>
        <v>27.058864498834993</v>
      </c>
      <c r="L58" s="14">
        <v>0.3</v>
      </c>
      <c r="M58" s="14">
        <v>0.37</v>
      </c>
      <c r="N58" s="14">
        <v>48</v>
      </c>
      <c r="P58" s="226">
        <f>AVERAGE(S58:X58)</f>
        <v>53.248333333333335</v>
      </c>
      <c r="Q58" s="14">
        <v>2019</v>
      </c>
      <c r="S58" s="14">
        <v>29.54</v>
      </c>
      <c r="T58" s="14">
        <v>45.14</v>
      </c>
      <c r="U58" s="14">
        <v>55.74</v>
      </c>
      <c r="V58" s="14">
        <v>51.09</v>
      </c>
      <c r="W58" s="14">
        <v>66.77</v>
      </c>
      <c r="X58" s="14">
        <v>71.209999999999994</v>
      </c>
      <c r="Y58" s="14">
        <v>100</v>
      </c>
      <c r="AG58" s="14"/>
      <c r="AH58" s="14"/>
      <c r="AL58" s="242">
        <f>MIN((AK58*0.5039+31.994),MAX(S58:X58))</f>
        <v>31.994</v>
      </c>
      <c r="AR58" s="29">
        <f>AQ58*0.387+34.063</f>
        <v>34.063000000000002</v>
      </c>
      <c r="AS58" s="243">
        <f>AP58*0.387+34.063</f>
        <v>34.063000000000002</v>
      </c>
      <c r="AT58" s="29" t="s">
        <v>880</v>
      </c>
      <c r="BD58" s="14">
        <v>2019</v>
      </c>
      <c r="BG58" s="14">
        <f t="shared" si="11"/>
        <v>41.669999999999995</v>
      </c>
    </row>
    <row r="59" spans="1:68">
      <c r="A59" s="14">
        <v>2</v>
      </c>
      <c r="B59" s="14">
        <v>502</v>
      </c>
      <c r="C59" s="14">
        <v>2002</v>
      </c>
      <c r="D59" s="14">
        <v>40</v>
      </c>
      <c r="E59" s="63">
        <v>0.18226093599999998</v>
      </c>
      <c r="F59" s="14">
        <v>66</v>
      </c>
      <c r="G59" s="14">
        <f>E60/E59</f>
        <v>1.897686095499916</v>
      </c>
      <c r="I59" s="14">
        <f t="shared" si="0"/>
        <v>2.7615293333333331E-3</v>
      </c>
      <c r="J59" s="14">
        <f t="shared" si="1"/>
        <v>1203.6927602245721</v>
      </c>
      <c r="P59" s="226"/>
      <c r="AG59" s="14"/>
      <c r="AH59" s="14"/>
    </row>
    <row r="60" spans="1:68">
      <c r="A60" s="14">
        <v>2</v>
      </c>
      <c r="B60" s="14">
        <v>502</v>
      </c>
      <c r="C60" s="14">
        <v>2002</v>
      </c>
      <c r="D60" s="14">
        <v>100</v>
      </c>
      <c r="E60" s="64">
        <v>0.34587404400000005</v>
      </c>
      <c r="F60" s="14">
        <v>66</v>
      </c>
      <c r="I60" s="14">
        <f t="shared" si="0"/>
        <v>5.2405158181818186E-3</v>
      </c>
      <c r="J60" s="14">
        <f t="shared" si="1"/>
        <v>2282.9499449165082</v>
      </c>
      <c r="K60" s="14">
        <f>((J60*0.0239)-(J59*0.0239))/0.5</f>
        <v>51.588493428274553</v>
      </c>
      <c r="L60" s="14">
        <v>0.18</v>
      </c>
      <c r="M60" s="14">
        <v>0.34</v>
      </c>
      <c r="N60" s="14">
        <v>83</v>
      </c>
      <c r="P60" s="226"/>
      <c r="AG60" s="14"/>
      <c r="AH60" s="14"/>
    </row>
    <row r="61" spans="1:68">
      <c r="A61" s="14">
        <v>3</v>
      </c>
      <c r="B61" s="14">
        <v>502</v>
      </c>
      <c r="C61" s="14">
        <v>2002</v>
      </c>
      <c r="D61" s="14">
        <v>40</v>
      </c>
      <c r="E61" s="65">
        <v>0.51012578800000008</v>
      </c>
      <c r="F61" s="14">
        <v>66</v>
      </c>
      <c r="G61" s="14">
        <f>E62/E61</f>
        <v>0.44041898936503088</v>
      </c>
      <c r="H61" s="14">
        <f>IF(G61&lt;1,1,E62/E61*1.69-0.7)</f>
        <v>1</v>
      </c>
      <c r="I61" s="14">
        <f t="shared" si="0"/>
        <v>7.7291786060606077E-3</v>
      </c>
      <c r="J61" s="14">
        <f t="shared" si="1"/>
        <v>4340.7240847596722</v>
      </c>
      <c r="P61" s="226"/>
      <c r="AG61" s="14"/>
      <c r="AH61" s="14"/>
    </row>
    <row r="62" spans="1:68">
      <c r="A62" s="14">
        <v>3</v>
      </c>
      <c r="B62" s="14">
        <v>502</v>
      </c>
      <c r="C62" s="14">
        <v>2002</v>
      </c>
      <c r="D62" s="14">
        <v>100</v>
      </c>
      <c r="E62" s="66">
        <v>0.22466908400000002</v>
      </c>
      <c r="F62" s="14">
        <v>66</v>
      </c>
      <c r="I62" s="14">
        <f t="shared" si="0"/>
        <v>3.4040770303030306E-3</v>
      </c>
      <c r="J62" s="14">
        <f t="shared" si="1"/>
        <v>1420.9134609314615</v>
      </c>
      <c r="K62" s="14">
        <f>((J62*0.0239)-(J61*0.0239))/0.5</f>
        <v>-139.56694781898847</v>
      </c>
      <c r="L62" s="14">
        <v>0.51</v>
      </c>
      <c r="M62" s="14">
        <v>0.22</v>
      </c>
      <c r="N62" s="14">
        <v>0</v>
      </c>
      <c r="P62" s="226"/>
    </row>
    <row r="63" spans="1:68">
      <c r="A63" s="14">
        <v>4</v>
      </c>
      <c r="B63" s="14">
        <v>502</v>
      </c>
      <c r="C63" s="14">
        <v>2002</v>
      </c>
      <c r="D63" s="14">
        <v>40</v>
      </c>
      <c r="E63" s="67">
        <v>0.58890901200000001</v>
      </c>
      <c r="F63" s="14">
        <v>66</v>
      </c>
      <c r="G63" s="14">
        <f>E64/E63</f>
        <v>0.93631804024761622</v>
      </c>
      <c r="H63" s="14">
        <f>IF(G63&lt;1,1,E64/E63*1.69-0.7)</f>
        <v>1</v>
      </c>
      <c r="I63" s="14">
        <f t="shared" si="0"/>
        <v>8.9228638181818188E-3</v>
      </c>
      <c r="J63" s="14">
        <f t="shared" si="1"/>
        <v>5907.6652096429507</v>
      </c>
      <c r="P63" s="226"/>
    </row>
    <row r="64" spans="1:68">
      <c r="A64" s="14">
        <v>4</v>
      </c>
      <c r="B64" s="14">
        <v>502</v>
      </c>
      <c r="C64" s="14">
        <v>2002</v>
      </c>
      <c r="D64" s="14">
        <v>100</v>
      </c>
      <c r="E64" s="68">
        <v>0.55140613199999988</v>
      </c>
      <c r="F64" s="14">
        <v>66</v>
      </c>
      <c r="I64" s="14">
        <f t="shared" si="0"/>
        <v>8.3546383636363616E-3</v>
      </c>
      <c r="J64" s="14">
        <f t="shared" si="1"/>
        <v>5101.501373708199</v>
      </c>
      <c r="K64" s="14">
        <f>((J64*0.0239)-(J63*0.0239))/0.5</f>
        <v>-38.534631357681121</v>
      </c>
      <c r="L64" s="14">
        <v>0.57999999999999996</v>
      </c>
      <c r="M64" s="14">
        <v>0.55000000000000004</v>
      </c>
      <c r="N64" s="14">
        <v>31</v>
      </c>
      <c r="P64" s="229"/>
      <c r="Q64" s="229" t="s">
        <v>237</v>
      </c>
      <c r="R64" s="229"/>
      <c r="S64" s="231">
        <f>AVERAGE(S38:S54)</f>
        <v>28.144304788235292</v>
      </c>
      <c r="T64" s="231">
        <f>AVERAGE(T38:T54)</f>
        <v>34.344066111764704</v>
      </c>
      <c r="U64" s="231">
        <f>AVERAGE(U38:U54)</f>
        <v>40.191843441176466</v>
      </c>
      <c r="V64" s="231">
        <f>AVERAGE(V38:V54)</f>
        <v>43.745496735294125</v>
      </c>
      <c r="W64" s="231">
        <f>AVERAGE(W38:W54)</f>
        <v>47.813636952941181</v>
      </c>
      <c r="X64" s="231">
        <f>AVERAGE(X38:X57)</f>
        <v>51.880870975000008</v>
      </c>
      <c r="Y64" s="231"/>
      <c r="Z64" s="229"/>
      <c r="AA64" s="229"/>
      <c r="AB64" s="229"/>
      <c r="AC64" s="229"/>
      <c r="AD64" s="229"/>
      <c r="AE64" s="229"/>
      <c r="AF64" s="229"/>
      <c r="AG64" s="423">
        <f>AVERAGE(AG38:AG54)</f>
        <v>187.43885064705884</v>
      </c>
      <c r="AH64" s="416"/>
      <c r="AI64" s="229"/>
      <c r="AJ64" s="229"/>
      <c r="AK64" s="24">
        <f>AVERAGE(AK38:AK54)</f>
        <v>103.2586682352941</v>
      </c>
      <c r="AL64" s="141">
        <f>AVERAGE(AL38:AL54)</f>
        <v>50.207976421647054</v>
      </c>
      <c r="AM64" s="24">
        <f>AVERAGE(AM38:AM54)</f>
        <v>199.41054799058824</v>
      </c>
      <c r="AN64" s="24"/>
      <c r="AO64" s="24"/>
      <c r="AP64" s="24"/>
      <c r="AQ64" s="244">
        <f>AVERAGE(AQ38:AQ57)</f>
        <v>30.23</v>
      </c>
      <c r="AR64" s="244">
        <f>AVERAGE(AR38:AR54)</f>
        <v>39.310285294117648</v>
      </c>
      <c r="AS64" s="244">
        <f>AVERAGE(AS38:AS54)</f>
        <v>41.183034705882363</v>
      </c>
      <c r="AT64" s="221" t="s">
        <v>280</v>
      </c>
    </row>
    <row r="65" spans="1:55">
      <c r="A65" s="14">
        <v>1</v>
      </c>
      <c r="B65" s="14">
        <v>502</v>
      </c>
      <c r="C65" s="14">
        <v>2003</v>
      </c>
      <c r="D65" s="14">
        <v>40</v>
      </c>
      <c r="E65" s="69">
        <v>0.70128621700000005</v>
      </c>
      <c r="F65" s="14">
        <v>90</v>
      </c>
      <c r="G65" s="14">
        <f>E66/E65</f>
        <v>1.143179139367001</v>
      </c>
      <c r="H65" s="14">
        <f>IF(G65&lt;1,1,E66/E65*1.69-0.7)</f>
        <v>1.2319727455302316</v>
      </c>
      <c r="I65" s="14">
        <f t="shared" si="0"/>
        <v>7.7920690777777786E-3</v>
      </c>
      <c r="J65" s="14">
        <f t="shared" si="1"/>
        <v>4411.7855485187456</v>
      </c>
      <c r="W65" s="143"/>
      <c r="AK65" s="24">
        <f t="shared" ref="AK65:AS65" si="24">AVERAGE(AK46:AK54)</f>
        <v>109.47054666666666</v>
      </c>
      <c r="AL65" s="24">
        <f t="shared" si="24"/>
        <v>50.605360607999998</v>
      </c>
      <c r="AM65" s="141">
        <f t="shared" si="24"/>
        <v>198.29152970666667</v>
      </c>
      <c r="AN65" s="141"/>
      <c r="AO65" s="141"/>
      <c r="AP65" s="141"/>
      <c r="AQ65" s="244">
        <f t="shared" si="24"/>
        <v>43.555555555555557</v>
      </c>
      <c r="AR65" s="244">
        <f t="shared" si="24"/>
        <v>42.581829999999997</v>
      </c>
      <c r="AS65" s="244">
        <f t="shared" si="24"/>
        <v>42.456211111111109</v>
      </c>
      <c r="AT65" s="221" t="s">
        <v>279</v>
      </c>
      <c r="BC65" s="143"/>
    </row>
    <row r="66" spans="1:55">
      <c r="A66" s="14">
        <v>1</v>
      </c>
      <c r="B66" s="14">
        <v>502</v>
      </c>
      <c r="C66" s="14">
        <v>2003</v>
      </c>
      <c r="D66" s="14">
        <v>100</v>
      </c>
      <c r="E66" s="70">
        <v>0.80169577400000003</v>
      </c>
      <c r="F66" s="14">
        <v>90</v>
      </c>
      <c r="I66" s="14">
        <f t="shared" si="0"/>
        <v>8.9077308222222217E-3</v>
      </c>
      <c r="J66" s="14">
        <f t="shared" si="1"/>
        <v>5884.6269940576512</v>
      </c>
      <c r="K66" s="14">
        <f>((J66*0.0239)-(J65*0.0239))/0.5</f>
        <v>70.401821096759676</v>
      </c>
      <c r="L66" s="14">
        <v>0.7</v>
      </c>
      <c r="M66" s="14">
        <v>0.8</v>
      </c>
      <c r="N66" s="14">
        <v>53</v>
      </c>
      <c r="Q66" s="14" t="s">
        <v>239</v>
      </c>
      <c r="R66" s="232" t="s">
        <v>238</v>
      </c>
      <c r="S66" s="233">
        <f>S8*0.5</f>
        <v>0</v>
      </c>
      <c r="T66" s="233">
        <f>T8*0.5</f>
        <v>10</v>
      </c>
      <c r="U66" s="233">
        <f>U8*0.5</f>
        <v>20</v>
      </c>
      <c r="V66" s="233">
        <f>V8*0.5</f>
        <v>30</v>
      </c>
      <c r="W66" s="233">
        <f>W8*0.5</f>
        <v>40</v>
      </c>
      <c r="X66" s="233">
        <v>50</v>
      </c>
      <c r="Y66" s="233"/>
      <c r="Z66" s="233"/>
      <c r="AA66" s="233"/>
      <c r="AB66" s="233"/>
      <c r="AC66" s="233"/>
      <c r="AD66" s="233"/>
      <c r="AE66" s="233"/>
      <c r="AF66" s="233"/>
      <c r="AG66" s="424"/>
      <c r="AH66" s="417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</row>
    <row r="67" spans="1:55">
      <c r="A67" s="14">
        <v>2</v>
      </c>
      <c r="B67" s="14">
        <v>502</v>
      </c>
      <c r="C67" s="14">
        <v>2003</v>
      </c>
      <c r="D67" s="14">
        <v>40</v>
      </c>
      <c r="E67" s="71">
        <v>0.70548253699999997</v>
      </c>
      <c r="F67" s="14">
        <v>90</v>
      </c>
      <c r="G67" s="14">
        <f>E68/E67</f>
        <v>1.1659702995596617</v>
      </c>
      <c r="H67" s="14">
        <f>IF(G67&lt;1,1,E68/E67*1.69-0.7)</f>
        <v>1.2704898062558283</v>
      </c>
      <c r="I67" s="14">
        <f t="shared" si="0"/>
        <v>7.8386948555555554E-3</v>
      </c>
      <c r="J67" s="14">
        <f t="shared" si="1"/>
        <v>4465.2190372583937</v>
      </c>
      <c r="R67" s="233" t="s">
        <v>240</v>
      </c>
      <c r="S67" s="233">
        <f t="shared" ref="S67:X67" si="25">S64*5</f>
        <v>140.72152394117646</v>
      </c>
      <c r="T67" s="233">
        <f t="shared" si="25"/>
        <v>171.72033055882352</v>
      </c>
      <c r="U67" s="233">
        <f t="shared" si="25"/>
        <v>200.95921720588234</v>
      </c>
      <c r="V67" s="233">
        <f t="shared" si="25"/>
        <v>218.72748367647063</v>
      </c>
      <c r="W67" s="233">
        <f t="shared" si="25"/>
        <v>239.0681847647059</v>
      </c>
      <c r="X67" s="233">
        <f t="shared" si="25"/>
        <v>259.40435487500002</v>
      </c>
      <c r="Y67" s="233"/>
      <c r="Z67" s="233"/>
      <c r="AA67" s="233"/>
      <c r="AB67" s="233"/>
      <c r="AC67" s="233"/>
      <c r="AD67" s="233"/>
      <c r="AE67" s="233"/>
      <c r="AF67" s="233"/>
      <c r="AG67" s="424"/>
      <c r="AH67" s="417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</row>
    <row r="68" spans="1:55">
      <c r="A68" s="14">
        <v>2</v>
      </c>
      <c r="B68" s="14">
        <v>502</v>
      </c>
      <c r="C68" s="14">
        <v>2003</v>
      </c>
      <c r="D68" s="14">
        <v>100</v>
      </c>
      <c r="E68" s="72">
        <v>0.822571685</v>
      </c>
      <c r="F68" s="14">
        <v>90</v>
      </c>
      <c r="I68" s="14">
        <f t="shared" si="0"/>
        <v>9.1396853888888897E-3</v>
      </c>
      <c r="J68" s="14">
        <f t="shared" si="1"/>
        <v>6247.828887063547</v>
      </c>
      <c r="K68" s="14">
        <f>((J68*0.0239)-(J67*0.0239))/0.5</f>
        <v>85.208750820686362</v>
      </c>
      <c r="L68" s="14">
        <v>0.7</v>
      </c>
      <c r="M68" s="14">
        <v>0.82</v>
      </c>
      <c r="N68" s="14">
        <v>53</v>
      </c>
      <c r="R68" s="233" t="s">
        <v>241</v>
      </c>
      <c r="S68" s="233">
        <f t="shared" ref="S68:X68" si="26" xml:space="preserve"> S67-S66</f>
        <v>140.72152394117646</v>
      </c>
      <c r="T68" s="233">
        <f t="shared" si="26"/>
        <v>161.72033055882352</v>
      </c>
      <c r="U68" s="233">
        <f t="shared" si="26"/>
        <v>180.95921720588234</v>
      </c>
      <c r="V68" s="233">
        <f t="shared" si="26"/>
        <v>188.72748367647063</v>
      </c>
      <c r="W68" s="233">
        <f t="shared" si="26"/>
        <v>199.0681847647059</v>
      </c>
      <c r="X68" s="233">
        <f t="shared" si="26"/>
        <v>209.40435487500002</v>
      </c>
      <c r="Y68" s="233"/>
      <c r="Z68" s="233"/>
      <c r="AA68" s="233"/>
      <c r="AB68" s="233"/>
      <c r="AC68" s="233"/>
      <c r="AD68" s="233"/>
      <c r="AE68" s="233"/>
      <c r="AF68" s="233"/>
      <c r="AG68" s="424"/>
      <c r="AH68" s="417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</row>
    <row r="69" spans="1:55">
      <c r="A69" s="14">
        <v>3</v>
      </c>
      <c r="B69" s="14">
        <v>502</v>
      </c>
      <c r="C69" s="14">
        <v>2003</v>
      </c>
      <c r="D69" s="14">
        <v>40</v>
      </c>
      <c r="E69" s="73">
        <v>0.78487313000000003</v>
      </c>
      <c r="F69" s="14">
        <v>90</v>
      </c>
      <c r="G69" s="14">
        <f>E70/E69</f>
        <v>1.0293642770010485</v>
      </c>
      <c r="H69" s="14">
        <f>IF(G69&lt;1,1,E70/E69*1.69-0.7)</f>
        <v>1.039625628131772</v>
      </c>
      <c r="I69" s="14">
        <f t="shared" si="0"/>
        <v>8.7208125555555561E-3</v>
      </c>
      <c r="J69" s="14">
        <f t="shared" si="1"/>
        <v>5607.3658273069886</v>
      </c>
    </row>
    <row r="70" spans="1:55">
      <c r="A70" s="14">
        <v>3</v>
      </c>
      <c r="B70" s="14">
        <v>502</v>
      </c>
      <c r="C70" s="14">
        <v>2003</v>
      </c>
      <c r="D70" s="14">
        <v>100</v>
      </c>
      <c r="E70" s="74">
        <v>0.80792036199999995</v>
      </c>
      <c r="F70" s="14">
        <v>90</v>
      </c>
      <c r="I70" s="14">
        <f t="shared" si="0"/>
        <v>8.9768929111111104E-3</v>
      </c>
      <c r="J70" s="14">
        <f t="shared" si="1"/>
        <v>5990.6565126552996</v>
      </c>
      <c r="K70" s="14">
        <f>((J70*0.0239)-(J69*0.0239))/0.5</f>
        <v>18.321294759649277</v>
      </c>
      <c r="L70" s="14">
        <v>0.78</v>
      </c>
      <c r="M70" s="14">
        <v>0.81</v>
      </c>
      <c r="N70" s="14">
        <v>33</v>
      </c>
    </row>
    <row r="71" spans="1:55">
      <c r="A71" s="14">
        <v>4</v>
      </c>
      <c r="B71" s="14">
        <v>502</v>
      </c>
      <c r="C71" s="14">
        <v>2003</v>
      </c>
      <c r="D71" s="14">
        <v>40</v>
      </c>
      <c r="E71" s="75">
        <v>0.76361431000000002</v>
      </c>
      <c r="F71" s="14">
        <v>90</v>
      </c>
      <c r="G71" s="14">
        <f>E72/E71</f>
        <v>1.0868980244752093</v>
      </c>
      <c r="H71" s="14">
        <f>IF(G71&lt;1,1,E72/E71*1.69-0.7)</f>
        <v>1.1368576613631038</v>
      </c>
      <c r="I71" s="14">
        <f t="shared" si="0"/>
        <v>8.4846034444444451E-3</v>
      </c>
      <c r="J71" s="14">
        <f t="shared" si="1"/>
        <v>5275.5971000224226</v>
      </c>
    </row>
    <row r="72" spans="1:55">
      <c r="A72" s="14">
        <v>4</v>
      </c>
      <c r="B72" s="14">
        <v>502</v>
      </c>
      <c r="C72" s="14">
        <v>2003</v>
      </c>
      <c r="D72" s="14">
        <v>100</v>
      </c>
      <c r="E72" s="76">
        <v>0.82997088500000005</v>
      </c>
      <c r="F72" s="14">
        <v>90</v>
      </c>
      <c r="I72" s="14">
        <f t="shared" si="0"/>
        <v>9.2218987222222222E-3</v>
      </c>
      <c r="J72" s="14">
        <f t="shared" si="1"/>
        <v>6381.8722345282849</v>
      </c>
      <c r="K72" s="14">
        <f>((J72*0.0239)-(J71*0.0239))/0.5</f>
        <v>52.879951429380242</v>
      </c>
      <c r="L72" s="14">
        <v>0.76</v>
      </c>
      <c r="M72" s="14">
        <v>0.83</v>
      </c>
      <c r="N72" s="14">
        <v>39</v>
      </c>
    </row>
    <row r="73" spans="1:55">
      <c r="A73" s="14">
        <v>1</v>
      </c>
      <c r="B73" s="14">
        <v>502</v>
      </c>
      <c r="C73" s="14">
        <v>2004</v>
      </c>
      <c r="D73" s="14">
        <v>40</v>
      </c>
      <c r="E73" s="77">
        <v>0.65294421568627448</v>
      </c>
      <c r="F73" s="14">
        <v>123</v>
      </c>
      <c r="G73" s="14">
        <f>E74/E73</f>
        <v>0.73956035862099845</v>
      </c>
      <c r="H73" s="14">
        <f>IF(G73&lt;1,1,E74/E73*1.69-0.7)</f>
        <v>1</v>
      </c>
      <c r="I73" s="14">
        <f t="shared" si="0"/>
        <v>5.3084895584249959E-3</v>
      </c>
      <c r="J73" s="14">
        <f t="shared" si="1"/>
        <v>2323.3712639151272</v>
      </c>
    </row>
    <row r="74" spans="1:55">
      <c r="A74" s="14">
        <v>1</v>
      </c>
      <c r="B74" s="14">
        <v>502</v>
      </c>
      <c r="C74" s="14">
        <v>2004</v>
      </c>
      <c r="D74" s="14">
        <v>100</v>
      </c>
      <c r="E74" s="78">
        <v>0.48289165831244768</v>
      </c>
      <c r="F74" s="14">
        <v>123</v>
      </c>
      <c r="I74" s="14">
        <f t="shared" si="0"/>
        <v>3.925948441564615E-3</v>
      </c>
      <c r="J74" s="14">
        <f t="shared" si="1"/>
        <v>1625.8766472200675</v>
      </c>
      <c r="K74" s="14">
        <f>((J74*0.0239)-(J73*0.0239))/0.5</f>
        <v>-33.340242678023856</v>
      </c>
      <c r="L74" s="14">
        <v>0.65</v>
      </c>
      <c r="M74" s="14">
        <v>0.48</v>
      </c>
      <c r="N74" s="14">
        <v>4.3</v>
      </c>
    </row>
    <row r="75" spans="1:55">
      <c r="A75" s="14">
        <v>2</v>
      </c>
      <c r="B75" s="14">
        <v>502</v>
      </c>
      <c r="C75" s="14">
        <v>2004</v>
      </c>
      <c r="D75" s="14">
        <v>40</v>
      </c>
      <c r="E75" s="79">
        <v>0.81255900178253115</v>
      </c>
      <c r="F75" s="14">
        <v>123</v>
      </c>
      <c r="G75" s="14">
        <f>E76/E75</f>
        <v>0.64335566082511753</v>
      </c>
      <c r="H75" s="14">
        <f>IF(G75&lt;1,1,E76/E75*1.69-0.7)</f>
        <v>1</v>
      </c>
      <c r="I75" s="14">
        <f t="shared" si="0"/>
        <v>6.6061707461994405E-3</v>
      </c>
      <c r="J75" s="14">
        <f t="shared" si="1"/>
        <v>3248.1335679341159</v>
      </c>
    </row>
    <row r="76" spans="1:55">
      <c r="A76" s="14">
        <v>2</v>
      </c>
      <c r="B76" s="14">
        <v>502</v>
      </c>
      <c r="C76" s="14">
        <v>2004</v>
      </c>
      <c r="D76" s="14">
        <v>100</v>
      </c>
      <c r="E76" s="80">
        <v>0.52276443355119817</v>
      </c>
      <c r="F76" s="14">
        <v>123</v>
      </c>
      <c r="I76" s="14">
        <f t="shared" si="0"/>
        <v>4.2501173459447003E-3</v>
      </c>
      <c r="J76" s="14">
        <f t="shared" si="1"/>
        <v>1767.8207204978767</v>
      </c>
      <c r="K76" s="14">
        <f>((J76*0.0239)-(J75*0.0239))/0.5</f>
        <v>-70.75895410745224</v>
      </c>
      <c r="L76" s="14">
        <v>0.81</v>
      </c>
      <c r="M76" s="14">
        <v>0.52</v>
      </c>
      <c r="N76" s="14">
        <v>0</v>
      </c>
    </row>
    <row r="77" spans="1:55">
      <c r="A77" s="14">
        <v>3</v>
      </c>
      <c r="B77" s="14">
        <v>502</v>
      </c>
      <c r="C77" s="14">
        <v>2004</v>
      </c>
      <c r="D77" s="14">
        <v>40</v>
      </c>
      <c r="E77" s="81">
        <v>0.66503731308948699</v>
      </c>
      <c r="F77" s="14">
        <v>123</v>
      </c>
      <c r="G77" s="14">
        <f>E78/E77</f>
        <v>1.1876773226158122</v>
      </c>
      <c r="H77" s="14">
        <f>IF(G77&lt;1,1,E78/E77*1.69-0.7)</f>
        <v>1.3071746752207225</v>
      </c>
      <c r="I77" s="14">
        <f t="shared" si="0"/>
        <v>5.4068074234917638E-3</v>
      </c>
      <c r="J77" s="14">
        <f t="shared" si="1"/>
        <v>2383.1066095751935</v>
      </c>
    </row>
    <row r="78" spans="1:55">
      <c r="A78" s="14">
        <v>3</v>
      </c>
      <c r="B78" s="14">
        <v>502</v>
      </c>
      <c r="C78" s="14">
        <v>2004</v>
      </c>
      <c r="D78" s="14">
        <v>100</v>
      </c>
      <c r="E78" s="82">
        <v>0.78984973544973547</v>
      </c>
      <c r="F78" s="14">
        <v>123</v>
      </c>
      <c r="I78" s="14">
        <f t="shared" si="0"/>
        <v>6.4215425646319954E-3</v>
      </c>
      <c r="J78" s="14">
        <f t="shared" si="1"/>
        <v>3096.9245800320919</v>
      </c>
      <c r="K78" s="14">
        <f>((J78*0.0239)-(J77*0.0239))/0.5</f>
        <v>34.120498987839724</v>
      </c>
      <c r="L78" s="14">
        <v>0.66</v>
      </c>
      <c r="M78" s="14">
        <v>0.78</v>
      </c>
      <c r="N78" s="14">
        <v>43</v>
      </c>
    </row>
    <row r="79" spans="1:55">
      <c r="A79" s="14">
        <v>4</v>
      </c>
      <c r="B79" s="14">
        <v>502</v>
      </c>
      <c r="C79" s="14">
        <v>2004</v>
      </c>
      <c r="D79" s="14">
        <v>40</v>
      </c>
      <c r="E79" s="83">
        <v>0.52374722508886595</v>
      </c>
      <c r="F79" s="14">
        <v>123</v>
      </c>
      <c r="G79" s="14">
        <f>E80/E79</f>
        <v>1.071745181503488</v>
      </c>
      <c r="H79" s="14">
        <f>IF(G79&lt;1,1,E80/E79*1.69-0.7)</f>
        <v>1.1112493567408948</v>
      </c>
      <c r="I79" s="14">
        <f t="shared" si="0"/>
        <v>4.2581075210476908E-3</v>
      </c>
      <c r="J79" s="14">
        <f t="shared" si="1"/>
        <v>1771.4716111051578</v>
      </c>
      <c r="AV79" s="127"/>
      <c r="AW79" s="14"/>
    </row>
    <row r="80" spans="1:55">
      <c r="A80" s="14">
        <v>4</v>
      </c>
      <c r="B80" s="14">
        <v>502</v>
      </c>
      <c r="C80" s="14">
        <v>2004</v>
      </c>
      <c r="D80" s="14">
        <v>100</v>
      </c>
      <c r="E80" s="84">
        <v>0.56132356481481482</v>
      </c>
      <c r="F80" s="14">
        <v>123</v>
      </c>
      <c r="I80" s="14">
        <f t="shared" si="0"/>
        <v>4.5636062180066245E-3</v>
      </c>
      <c r="J80" s="14">
        <f t="shared" si="1"/>
        <v>1916.863743224025</v>
      </c>
      <c r="K80" s="14">
        <f>((J80*0.0239)-(J79*0.0239))/0.5</f>
        <v>6.9497439152818572</v>
      </c>
      <c r="L80" s="14">
        <v>0.52</v>
      </c>
      <c r="M80" s="14">
        <v>0.56000000000000005</v>
      </c>
      <c r="N80" s="14">
        <v>48</v>
      </c>
      <c r="AV80" s="127"/>
      <c r="AW80" s="14"/>
    </row>
    <row r="81" spans="1:65">
      <c r="A81" s="14">
        <v>1</v>
      </c>
      <c r="B81" s="14">
        <v>502</v>
      </c>
      <c r="C81" s="14">
        <v>2005</v>
      </c>
      <c r="D81" s="14">
        <v>40</v>
      </c>
      <c r="E81" s="85">
        <v>0.53158703703703691</v>
      </c>
      <c r="F81" s="14">
        <v>116</v>
      </c>
      <c r="G81" s="14">
        <f>E82/E81</f>
        <v>1.3843764387157296</v>
      </c>
      <c r="H81" s="14">
        <f>IF(G81&lt;1,1,E82/E81*1.69-0.7)</f>
        <v>1.6395961814295827</v>
      </c>
      <c r="I81" s="14">
        <f t="shared" si="0"/>
        <v>4.5826468710089387E-3</v>
      </c>
      <c r="J81" s="14">
        <f t="shared" si="1"/>
        <v>1926.3108172184157</v>
      </c>
      <c r="AR81" s="31" t="s">
        <v>108</v>
      </c>
      <c r="AS81" s="229">
        <v>1999</v>
      </c>
      <c r="AT81" s="229">
        <v>2000</v>
      </c>
      <c r="AU81" s="229">
        <v>2001</v>
      </c>
      <c r="AV81" s="229">
        <v>2002</v>
      </c>
      <c r="AW81" s="229">
        <v>2003</v>
      </c>
      <c r="AX81" s="229">
        <v>2004</v>
      </c>
      <c r="AY81" s="229">
        <v>2005</v>
      </c>
      <c r="AZ81" s="229">
        <v>2006</v>
      </c>
      <c r="BA81" s="229">
        <v>2007</v>
      </c>
      <c r="BB81" s="229">
        <v>2008</v>
      </c>
      <c r="BC81" s="229">
        <v>2009</v>
      </c>
      <c r="BD81" s="229">
        <v>2010</v>
      </c>
      <c r="BE81" s="229">
        <v>2011</v>
      </c>
      <c r="BF81" s="229">
        <v>2012</v>
      </c>
      <c r="BG81" s="229">
        <v>2013</v>
      </c>
      <c r="BH81" s="229">
        <v>2014</v>
      </c>
      <c r="BI81" s="229">
        <v>2015</v>
      </c>
      <c r="BJ81" s="229">
        <v>2016</v>
      </c>
      <c r="BK81" s="397">
        <v>2017</v>
      </c>
      <c r="BL81" s="397">
        <v>2018</v>
      </c>
      <c r="BM81" s="229">
        <v>2019</v>
      </c>
    </row>
    <row r="82" spans="1:65">
      <c r="A82" s="14">
        <v>1</v>
      </c>
      <c r="B82" s="14">
        <v>502</v>
      </c>
      <c r="C82" s="14">
        <v>2005</v>
      </c>
      <c r="D82" s="14">
        <v>100</v>
      </c>
      <c r="E82" s="86">
        <v>0.73591656920077975</v>
      </c>
      <c r="F82" s="14">
        <v>116</v>
      </c>
      <c r="I82" s="14">
        <f t="shared" si="0"/>
        <v>6.3441083551791354E-3</v>
      </c>
      <c r="J82" s="14">
        <f t="shared" si="1"/>
        <v>3035.6210570505236</v>
      </c>
      <c r="K82" s="14">
        <f>((J82*0.0239)-(J81*0.0239))/0.5</f>
        <v>53.025029463974761</v>
      </c>
      <c r="L82" s="14">
        <v>0.53</v>
      </c>
      <c r="M82" s="14">
        <v>0.74</v>
      </c>
      <c r="N82" s="14">
        <v>63</v>
      </c>
      <c r="AR82" s="293">
        <v>0</v>
      </c>
      <c r="AS82" s="226">
        <v>19.1843906</v>
      </c>
      <c r="AT82" s="14">
        <v>24.206640199999999</v>
      </c>
      <c r="AU82" s="14">
        <v>27.5221804</v>
      </c>
      <c r="AV82" s="14">
        <v>36.398688800000002</v>
      </c>
      <c r="AW82" s="14">
        <v>39.633955800000003</v>
      </c>
      <c r="AX82" s="14">
        <v>20.040624999999999</v>
      </c>
      <c r="AY82" s="14">
        <v>23.916775000000001</v>
      </c>
      <c r="AZ82" s="14">
        <v>34.4634754</v>
      </c>
      <c r="BA82" s="14">
        <v>38.729999999999997</v>
      </c>
      <c r="BB82" s="14">
        <v>42.282615700000001</v>
      </c>
      <c r="BC82" s="14">
        <v>23.14</v>
      </c>
      <c r="BD82" s="14">
        <v>13.0204874</v>
      </c>
      <c r="BE82" s="14">
        <v>27.515000000000001</v>
      </c>
      <c r="BF82" s="14">
        <v>27.074999999999999</v>
      </c>
      <c r="BG82" s="14">
        <v>23.0102197</v>
      </c>
      <c r="BH82" s="14">
        <v>29.798127399999998</v>
      </c>
      <c r="BI82" s="14">
        <v>28.515000000000001</v>
      </c>
      <c r="BJ82" s="14">
        <v>28.48</v>
      </c>
      <c r="BK82" s="438">
        <v>17.8</v>
      </c>
      <c r="BL82" s="438">
        <v>25.17</v>
      </c>
    </row>
    <row r="83" spans="1:65">
      <c r="A83" s="14">
        <v>2</v>
      </c>
      <c r="B83" s="14">
        <v>502</v>
      </c>
      <c r="C83" s="14">
        <v>2005</v>
      </c>
      <c r="D83" s="14">
        <v>40</v>
      </c>
      <c r="E83" s="87">
        <v>0.64004173976608181</v>
      </c>
      <c r="F83" s="14">
        <v>116</v>
      </c>
      <c r="G83" s="14">
        <f>E84/E83</f>
        <v>1.2325940743516925</v>
      </c>
      <c r="H83" s="14">
        <f>IF(G83&lt;1,1,E84/E83*1.69-0.7)</f>
        <v>1.3830839856543602</v>
      </c>
      <c r="I83" s="14">
        <f t="shared" si="0"/>
        <v>5.5176012048800153E-3</v>
      </c>
      <c r="J83" s="14">
        <f t="shared" si="1"/>
        <v>2452.264513820332</v>
      </c>
      <c r="AR83" s="293">
        <v>20</v>
      </c>
      <c r="AS83" s="226">
        <v>23.560070799999998</v>
      </c>
      <c r="AT83" s="14">
        <v>32.9565634</v>
      </c>
      <c r="AU83" s="14">
        <v>22.608702399999999</v>
      </c>
      <c r="AV83" s="14">
        <v>46.799952099999999</v>
      </c>
      <c r="AW83" s="14">
        <v>54.712842999999999</v>
      </c>
      <c r="AX83" s="14">
        <v>28.862004599999999</v>
      </c>
      <c r="AY83" s="14">
        <v>28.694932099999999</v>
      </c>
      <c r="AZ83" s="14">
        <v>38.460653600000001</v>
      </c>
      <c r="BA83" s="14">
        <v>47.262500000000003</v>
      </c>
      <c r="BB83" s="14">
        <v>55.895833400000001</v>
      </c>
      <c r="BC83" s="14">
        <v>29.647500000000001</v>
      </c>
      <c r="BD83" s="14">
        <v>15.384088999999999</v>
      </c>
      <c r="BE83" s="14">
        <v>30.2925</v>
      </c>
      <c r="BF83" s="14">
        <v>35.155000000000001</v>
      </c>
      <c r="BG83" s="14">
        <v>28.053913300000001</v>
      </c>
      <c r="BH83" s="14">
        <v>31.3245662</v>
      </c>
      <c r="BI83" s="14">
        <v>34.177500000000002</v>
      </c>
      <c r="BJ83" s="14">
        <v>46.99</v>
      </c>
      <c r="BK83" s="438">
        <v>30.93</v>
      </c>
      <c r="BL83" s="438">
        <v>28.82</v>
      </c>
    </row>
    <row r="84" spans="1:65">
      <c r="A84" s="14">
        <v>2</v>
      </c>
      <c r="B84" s="14">
        <v>502</v>
      </c>
      <c r="C84" s="14">
        <v>2005</v>
      </c>
      <c r="D84" s="14">
        <v>100</v>
      </c>
      <c r="E84" s="88">
        <v>0.78891165577342048</v>
      </c>
      <c r="F84" s="14">
        <v>116</v>
      </c>
      <c r="I84" s="14">
        <f t="shared" si="0"/>
        <v>6.8009625497708667E-3</v>
      </c>
      <c r="J84" s="14">
        <f t="shared" si="1"/>
        <v>3415.6772454091611</v>
      </c>
      <c r="K84" s="14">
        <f>((J84*0.0239)-(J83*0.0239))/0.5</f>
        <v>46.05112856994603</v>
      </c>
      <c r="L84" s="14">
        <v>0.64</v>
      </c>
      <c r="M84" s="14">
        <v>0.79</v>
      </c>
      <c r="N84" s="14">
        <v>55</v>
      </c>
      <c r="AR84" s="293">
        <v>40</v>
      </c>
      <c r="AS84" s="226">
        <v>31.011738099999999</v>
      </c>
      <c r="AT84" s="14">
        <v>36.154504899999999</v>
      </c>
      <c r="AU84" s="14">
        <v>27.468674799999999</v>
      </c>
      <c r="AV84" s="14">
        <v>48.093073199999999</v>
      </c>
      <c r="AW84" s="14">
        <v>67.785823199999996</v>
      </c>
      <c r="AX84" s="14">
        <v>36.092492399999998</v>
      </c>
      <c r="AY84" s="14">
        <v>33.319544299999997</v>
      </c>
      <c r="AZ84" s="14">
        <v>43.103391000000002</v>
      </c>
      <c r="BA84" s="14">
        <v>51.732500000000002</v>
      </c>
      <c r="BB84" s="14">
        <v>69.331917599999997</v>
      </c>
      <c r="BC84" s="14">
        <v>37.692500000000003</v>
      </c>
      <c r="BD84" s="14">
        <v>20.640467399999999</v>
      </c>
      <c r="BE84" s="14">
        <v>36.29</v>
      </c>
      <c r="BF84" s="14">
        <v>48.397500000000001</v>
      </c>
      <c r="BG84" s="14">
        <v>35.5309423</v>
      </c>
      <c r="BH84" s="14">
        <v>27.846269299999999</v>
      </c>
      <c r="BI84" s="14">
        <v>32.770000000000003</v>
      </c>
      <c r="BJ84" s="14">
        <v>48.65</v>
      </c>
      <c r="BK84" s="438">
        <v>42.13</v>
      </c>
      <c r="BL84" s="438">
        <v>30.75</v>
      </c>
    </row>
    <row r="85" spans="1:65">
      <c r="A85" s="14">
        <v>3</v>
      </c>
      <c r="B85" s="14">
        <v>502</v>
      </c>
      <c r="C85" s="14">
        <v>2005</v>
      </c>
      <c r="D85" s="14">
        <v>40</v>
      </c>
      <c r="E85" s="89">
        <v>0.72517245370370365</v>
      </c>
      <c r="F85" s="14">
        <v>116</v>
      </c>
      <c r="G85" s="14">
        <f>E86/E85</f>
        <v>1.1294070210446159</v>
      </c>
      <c r="H85" s="14">
        <f>IF(G85&lt;1,1,E86/E85*1.69-0.7)</f>
        <v>1.2086978655654008</v>
      </c>
      <c r="I85" s="14">
        <f t="shared" si="0"/>
        <v>6.2514866698595139E-3</v>
      </c>
      <c r="J85" s="14">
        <f t="shared" si="1"/>
        <v>2963.8856174205516</v>
      </c>
      <c r="AR85" s="293">
        <v>60</v>
      </c>
      <c r="AS85" s="226">
        <v>37.082539400000002</v>
      </c>
      <c r="AT85" s="14">
        <v>41.573239000000001</v>
      </c>
      <c r="AU85" s="14">
        <v>27.9365907</v>
      </c>
      <c r="AV85" s="14">
        <v>44.606480300000001</v>
      </c>
      <c r="AW85" s="14">
        <v>75.740281999999993</v>
      </c>
      <c r="AX85" s="14">
        <v>53.767530499999999</v>
      </c>
      <c r="AY85" s="14">
        <v>38.118406299999997</v>
      </c>
      <c r="AZ85" s="14">
        <v>33.828997100000002</v>
      </c>
      <c r="BA85" s="14">
        <v>46.542499999999997</v>
      </c>
      <c r="BB85" s="14">
        <v>81.781833599999999</v>
      </c>
      <c r="BC85" s="14">
        <v>43.51</v>
      </c>
      <c r="BD85" s="14">
        <v>23.463007099999999</v>
      </c>
      <c r="BE85" s="14">
        <v>35.262500000000003</v>
      </c>
      <c r="BF85" s="14">
        <v>55.384999999999998</v>
      </c>
      <c r="BG85" s="14">
        <v>40.0566891</v>
      </c>
      <c r="BH85" s="14">
        <v>25.885349399999999</v>
      </c>
      <c r="BI85" s="14">
        <v>39.1325</v>
      </c>
      <c r="BJ85" s="14">
        <v>64.97</v>
      </c>
      <c r="BK85" s="438">
        <v>61.08</v>
      </c>
      <c r="BL85" s="438">
        <v>28.09</v>
      </c>
    </row>
    <row r="86" spans="1:65">
      <c r="A86" s="14">
        <v>3</v>
      </c>
      <c r="B86" s="14">
        <v>502</v>
      </c>
      <c r="C86" s="14">
        <v>2005</v>
      </c>
      <c r="D86" s="14">
        <v>100</v>
      </c>
      <c r="E86" s="90">
        <v>0.81901486068111451</v>
      </c>
      <c r="F86" s="14">
        <v>116</v>
      </c>
      <c r="I86" s="14">
        <f t="shared" si="0"/>
        <v>7.0604729369061594E-3</v>
      </c>
      <c r="J86" s="14">
        <f t="shared" si="1"/>
        <v>3652.3886208440854</v>
      </c>
      <c r="K86" s="14">
        <f>((J86*0.0239)-(J85*0.0239))/0.5</f>
        <v>32.910443563644918</v>
      </c>
      <c r="L86" s="14">
        <v>0.73</v>
      </c>
      <c r="M86" s="14">
        <v>0.82</v>
      </c>
      <c r="N86" s="14">
        <v>48</v>
      </c>
      <c r="AR86" s="293">
        <v>80</v>
      </c>
      <c r="AS86" s="227">
        <v>47.479795299999999</v>
      </c>
      <c r="AT86" s="14">
        <v>47.880290199999997</v>
      </c>
      <c r="AU86" s="14">
        <v>25.700200800000001</v>
      </c>
      <c r="AV86" s="14">
        <v>42.549199899999998</v>
      </c>
      <c r="AW86" s="14">
        <v>89.228277399999996</v>
      </c>
      <c r="AX86" s="14">
        <v>56.225343000000002</v>
      </c>
      <c r="AY86" s="14">
        <v>38.795962899999999</v>
      </c>
      <c r="AZ86" s="14">
        <v>40.2958772</v>
      </c>
      <c r="BA86" s="14">
        <v>42.35</v>
      </c>
      <c r="BB86" s="14">
        <v>86.805154099999996</v>
      </c>
      <c r="BC86" s="14">
        <v>57.272500000000001</v>
      </c>
      <c r="BD86" s="14">
        <v>28.530276300000001</v>
      </c>
      <c r="BE86" s="14">
        <v>40.442500000000003</v>
      </c>
      <c r="BF86" s="14">
        <v>60.65</v>
      </c>
      <c r="BG86" s="14">
        <v>38.100177600000002</v>
      </c>
      <c r="BH86" s="14">
        <v>27.2862735</v>
      </c>
      <c r="BI86" s="14">
        <v>43.24</v>
      </c>
      <c r="BJ86" s="14">
        <v>75.23</v>
      </c>
      <c r="BK86" s="438">
        <v>71.34</v>
      </c>
      <c r="BL86" s="438">
        <v>30.28</v>
      </c>
    </row>
    <row r="87" spans="1:65">
      <c r="A87" s="14">
        <v>4</v>
      </c>
      <c r="B87" s="14">
        <v>502</v>
      </c>
      <c r="C87" s="14">
        <v>2005</v>
      </c>
      <c r="D87" s="14">
        <v>40</v>
      </c>
      <c r="E87" s="91">
        <v>0.69476120857699808</v>
      </c>
      <c r="F87" s="14">
        <v>116</v>
      </c>
      <c r="G87" s="14">
        <f>E88/E87</f>
        <v>1.1251245396836531</v>
      </c>
      <c r="H87" s="14">
        <f>IF(G87&lt;1,1,E88/E87*1.69-0.7)</f>
        <v>1.2014604720653737</v>
      </c>
      <c r="I87" s="14">
        <f t="shared" si="0"/>
        <v>5.9893207635948109E-3</v>
      </c>
      <c r="J87" s="14">
        <f t="shared" si="1"/>
        <v>2769.8962900351348</v>
      </c>
      <c r="AR87" s="293">
        <v>100</v>
      </c>
      <c r="AS87" s="142">
        <v>54.026965199999999</v>
      </c>
      <c r="AT87" s="14">
        <v>39.396862200000001</v>
      </c>
      <c r="AU87" s="14">
        <v>21.164360899999998</v>
      </c>
      <c r="AV87" s="14">
        <v>43.915607199999997</v>
      </c>
      <c r="AW87" s="14">
        <v>88.329077699999999</v>
      </c>
      <c r="AX87" s="14">
        <v>60.7</v>
      </c>
      <c r="AY87" s="14">
        <v>42.7795463</v>
      </c>
      <c r="AZ87" s="14">
        <v>40.700000000000003</v>
      </c>
      <c r="BA87" s="14">
        <v>50.3</v>
      </c>
      <c r="BB87" s="14">
        <v>88.32</v>
      </c>
      <c r="BC87" s="14">
        <v>73.034999999999997</v>
      </c>
      <c r="BD87" s="14">
        <v>31.33</v>
      </c>
      <c r="BE87" s="14">
        <v>44.69</v>
      </c>
      <c r="BF87" s="14">
        <v>61.23</v>
      </c>
      <c r="BG87" s="14">
        <v>39.880000000000003</v>
      </c>
      <c r="BH87" s="14">
        <v>28.23</v>
      </c>
      <c r="BI87" s="14">
        <v>40.090000000000003</v>
      </c>
      <c r="BJ87" s="14">
        <v>78.819999999999993</v>
      </c>
      <c r="BK87" s="438">
        <v>79.709999999999994</v>
      </c>
      <c r="BL87" s="438">
        <v>30.97</v>
      </c>
    </row>
    <row r="88" spans="1:65">
      <c r="A88" s="14">
        <v>4</v>
      </c>
      <c r="B88" s="14">
        <v>502</v>
      </c>
      <c r="C88" s="14">
        <v>2005</v>
      </c>
      <c r="D88" s="14">
        <v>100</v>
      </c>
      <c r="E88" s="92">
        <v>0.78169288499025347</v>
      </c>
      <c r="F88" s="14">
        <v>116</v>
      </c>
      <c r="I88" s="14">
        <f t="shared" si="0"/>
        <v>6.7387317671573571E-3</v>
      </c>
      <c r="J88" s="14">
        <f t="shared" si="1"/>
        <v>3361.2327621986774</v>
      </c>
      <c r="K88" s="14">
        <f>((J88*0.0239)-(J87*0.0239))/0.5</f>
        <v>28.265883369417338</v>
      </c>
      <c r="L88" s="14">
        <v>0.69</v>
      </c>
      <c r="M88" s="14">
        <v>0.78</v>
      </c>
      <c r="N88" s="14">
        <v>47</v>
      </c>
      <c r="AV88" s="127"/>
      <c r="AW88" s="14"/>
    </row>
    <row r="89" spans="1:65">
      <c r="A89" s="14">
        <v>1</v>
      </c>
      <c r="B89" s="14">
        <v>502</v>
      </c>
      <c r="C89" s="14">
        <v>2006</v>
      </c>
      <c r="D89" s="14">
        <v>40</v>
      </c>
      <c r="E89" s="93">
        <v>0.57482873851294902</v>
      </c>
      <c r="F89" s="14">
        <v>105</v>
      </c>
      <c r="G89" s="14">
        <f>E90/E89</f>
        <v>0.91810184041352383</v>
      </c>
      <c r="H89" s="14">
        <f>IF(G89&lt;1,1,E90/E89*1.69-0.7)</f>
        <v>1</v>
      </c>
      <c r="I89" s="14">
        <f t="shared" si="0"/>
        <v>5.4745594144090387E-3</v>
      </c>
      <c r="J89" s="14">
        <f t="shared" si="1"/>
        <v>2425.1624181857069</v>
      </c>
      <c r="AV89" s="127"/>
      <c r="AW89" s="14"/>
    </row>
    <row r="90" spans="1:65">
      <c r="A90" s="14">
        <v>1</v>
      </c>
      <c r="B90" s="14">
        <v>502</v>
      </c>
      <c r="C90" s="14">
        <v>2006</v>
      </c>
      <c r="D90" s="14">
        <v>100</v>
      </c>
      <c r="E90" s="94">
        <v>0.52775132275132275</v>
      </c>
      <c r="F90" s="14">
        <v>105</v>
      </c>
      <c r="I90" s="14">
        <f t="shared" si="0"/>
        <v>5.0262030738221211E-3</v>
      </c>
      <c r="J90" s="14">
        <f t="shared" si="1"/>
        <v>2160.0532876033371</v>
      </c>
      <c r="K90" s="14">
        <f>((J90*0.0239)-(J89*0.0239))/0.5</f>
        <v>-12.672216441837278</v>
      </c>
      <c r="L90" s="14">
        <v>0.56999999999999995</v>
      </c>
      <c r="M90" s="14">
        <v>0.52</v>
      </c>
      <c r="N90" s="14">
        <v>22</v>
      </c>
    </row>
    <row r="91" spans="1:65">
      <c r="A91" s="14">
        <v>2</v>
      </c>
      <c r="B91" s="14">
        <v>502</v>
      </c>
      <c r="C91" s="14">
        <v>2006</v>
      </c>
      <c r="D91" s="14">
        <v>40</v>
      </c>
      <c r="E91" s="95">
        <v>0.71361471861471859</v>
      </c>
      <c r="F91" s="14">
        <v>105</v>
      </c>
      <c r="G91" s="14">
        <f>E92/E91</f>
        <v>0.77311851874319648</v>
      </c>
      <c r="H91" s="14">
        <f>IF(G91&lt;1,1,E92/E91*1.69-0.7)</f>
        <v>1</v>
      </c>
      <c r="I91" s="14">
        <f t="shared" si="0"/>
        <v>6.7963306534735103E-3</v>
      </c>
      <c r="J91" s="14">
        <f t="shared" si="1"/>
        <v>3411.5946887627233</v>
      </c>
      <c r="AW91" s="127">
        <v>1971</v>
      </c>
      <c r="AX91" s="14">
        <v>2</v>
      </c>
      <c r="AY91" s="14">
        <v>4</v>
      </c>
      <c r="AZ91" s="14">
        <v>36.700000000000003</v>
      </c>
      <c r="BA91" s="14">
        <v>2.2610000000000001</v>
      </c>
    </row>
    <row r="92" spans="1:65">
      <c r="A92" s="14">
        <v>2</v>
      </c>
      <c r="B92" s="14">
        <v>502</v>
      </c>
      <c r="C92" s="14">
        <v>2006</v>
      </c>
      <c r="D92" s="14">
        <v>100</v>
      </c>
      <c r="E92" s="96">
        <v>0.5517087542087542</v>
      </c>
      <c r="F92" s="14">
        <v>105</v>
      </c>
      <c r="I92" s="14">
        <f t="shared" si="0"/>
        <v>5.2543690877024209E-3</v>
      </c>
      <c r="J92" s="14">
        <f t="shared" si="1"/>
        <v>2291.1304827890112</v>
      </c>
      <c r="K92" s="14">
        <f>((J92*0.0239)-(J91*0.0239))/0.5</f>
        <v>-53.558189045543443</v>
      </c>
      <c r="L92" s="14">
        <v>0.71</v>
      </c>
      <c r="M92" s="14">
        <v>0.55000000000000004</v>
      </c>
      <c r="N92" s="14">
        <v>9</v>
      </c>
      <c r="AW92" s="127">
        <v>1971</v>
      </c>
      <c r="AX92" s="14">
        <v>3</v>
      </c>
      <c r="AY92" s="14">
        <v>4</v>
      </c>
      <c r="AZ92" s="14">
        <v>35.700000000000003</v>
      </c>
      <c r="BA92" s="14">
        <v>1.9442222</v>
      </c>
    </row>
    <row r="93" spans="1:65">
      <c r="A93" s="14">
        <v>3</v>
      </c>
      <c r="B93" s="14">
        <v>502</v>
      </c>
      <c r="C93" s="14">
        <v>2006</v>
      </c>
      <c r="D93" s="14">
        <v>40</v>
      </c>
      <c r="E93" s="97">
        <v>0.59427191166321613</v>
      </c>
      <c r="F93" s="14">
        <v>105</v>
      </c>
      <c r="G93" s="14">
        <f>E94/E93</f>
        <v>1.0609387701776796</v>
      </c>
      <c r="H93" s="14">
        <f>IF(G93&lt;1,1,E94/E93*1.69-0.7)</f>
        <v>1.0929865216002785</v>
      </c>
      <c r="I93" s="14">
        <f t="shared" si="0"/>
        <v>5.6597324920306296E-3</v>
      </c>
      <c r="J93" s="14">
        <f t="shared" si="1"/>
        <v>2543.9301475069765</v>
      </c>
      <c r="AW93" s="127">
        <v>1971</v>
      </c>
      <c r="AX93" s="14">
        <v>4</v>
      </c>
      <c r="AY93" s="14">
        <v>4</v>
      </c>
      <c r="AZ93" s="14">
        <v>35.524999999999999</v>
      </c>
      <c r="BA93" s="14">
        <v>5.4938602000000003</v>
      </c>
    </row>
    <row r="94" spans="1:65">
      <c r="A94" s="14">
        <v>3</v>
      </c>
      <c r="B94" s="14">
        <v>502</v>
      </c>
      <c r="C94" s="14">
        <v>2006</v>
      </c>
      <c r="D94" s="14">
        <v>100</v>
      </c>
      <c r="E94" s="98">
        <v>0.63048611111111119</v>
      </c>
      <c r="F94" s="14">
        <v>105</v>
      </c>
      <c r="I94" s="14">
        <f t="shared" si="0"/>
        <v>6.0046296296296306E-3</v>
      </c>
      <c r="J94" s="14">
        <f t="shared" si="1"/>
        <v>2780.8666626901763</v>
      </c>
      <c r="K94" s="14">
        <f>((J94*0.0239)-(J93*0.0239))/0.5</f>
        <v>11.325565425756963</v>
      </c>
      <c r="L94" s="14">
        <v>0.59</v>
      </c>
      <c r="M94" s="14">
        <v>0.63</v>
      </c>
      <c r="N94" s="14">
        <v>38</v>
      </c>
      <c r="AW94" s="127">
        <v>1971</v>
      </c>
      <c r="AX94" s="14">
        <v>5</v>
      </c>
      <c r="AY94" s="14">
        <v>4</v>
      </c>
      <c r="AZ94" s="14">
        <v>35.225000000000001</v>
      </c>
      <c r="BA94" s="14">
        <v>2.1577380000000002</v>
      </c>
    </row>
    <row r="95" spans="1:65">
      <c r="A95" s="14">
        <v>4</v>
      </c>
      <c r="B95" s="14">
        <v>502</v>
      </c>
      <c r="C95" s="14">
        <v>2006</v>
      </c>
      <c r="D95" s="14">
        <v>40</v>
      </c>
      <c r="E95" s="99">
        <v>0.50969169719169716</v>
      </c>
      <c r="F95" s="14">
        <v>105</v>
      </c>
      <c r="G95" s="14">
        <f>E96/E95</f>
        <v>1.0733842845281685</v>
      </c>
      <c r="H95" s="14">
        <f>IF(G95&lt;1,1,E96/E95*1.69-0.7)</f>
        <v>1.1140194408526047</v>
      </c>
      <c r="I95" s="14">
        <f t="shared" si="0"/>
        <v>4.8542066399209251E-3</v>
      </c>
      <c r="J95" s="14">
        <f t="shared" si="1"/>
        <v>2066.2252923271808</v>
      </c>
      <c r="AW95" s="127">
        <v>1971</v>
      </c>
      <c r="AX95" s="14">
        <v>6</v>
      </c>
      <c r="AY95" s="14">
        <v>4</v>
      </c>
      <c r="AZ95" s="14">
        <v>35.424999999999997</v>
      </c>
      <c r="BA95" s="14">
        <v>2.8686524000000002</v>
      </c>
    </row>
    <row r="96" spans="1:65">
      <c r="A96" s="14">
        <v>4</v>
      </c>
      <c r="B96" s="14">
        <v>502</v>
      </c>
      <c r="C96" s="14">
        <v>2006</v>
      </c>
      <c r="D96" s="14">
        <v>100</v>
      </c>
      <c r="E96" s="100">
        <v>0.54709505772005773</v>
      </c>
      <c r="F96" s="14">
        <v>105</v>
      </c>
      <c r="I96" s="14">
        <f t="shared" si="0"/>
        <v>5.2104291211434069E-3</v>
      </c>
      <c r="J96" s="14">
        <f t="shared" si="1"/>
        <v>2265.2838178906541</v>
      </c>
      <c r="K96" s="14">
        <f>((J96*0.0239)-(J95*0.0239))/0.5</f>
        <v>9.5149975219340348</v>
      </c>
      <c r="L96" s="14">
        <v>0.51</v>
      </c>
      <c r="M96" s="14">
        <v>0.55000000000000004</v>
      </c>
      <c r="N96" s="14">
        <v>35</v>
      </c>
      <c r="AW96" s="127">
        <v>1971</v>
      </c>
      <c r="AX96" s="14">
        <v>7</v>
      </c>
      <c r="AY96" s="14">
        <v>4</v>
      </c>
      <c r="AZ96" s="14">
        <v>37.424999999999997</v>
      </c>
      <c r="BA96" s="14">
        <v>2.2066188000000002</v>
      </c>
    </row>
    <row r="97" spans="1:53">
      <c r="A97" s="14">
        <v>1</v>
      </c>
      <c r="B97" s="14">
        <v>502</v>
      </c>
      <c r="C97" s="14">
        <v>2007</v>
      </c>
      <c r="D97" s="14">
        <v>40</v>
      </c>
      <c r="E97" s="101">
        <v>0.58232666666666655</v>
      </c>
      <c r="F97" s="14">
        <v>95</v>
      </c>
      <c r="G97" s="14">
        <f>E98/E97</f>
        <v>1.1155880433662668</v>
      </c>
      <c r="H97" s="14">
        <f>IF(G97&lt;1,1,E98/E97*1.69-0.7)</f>
        <v>1.185343793288991</v>
      </c>
      <c r="I97" s="14">
        <f t="shared" si="0"/>
        <v>6.1297543859649114E-3</v>
      </c>
      <c r="J97" s="14">
        <f t="shared" si="1"/>
        <v>2872.1757407239952</v>
      </c>
      <c r="AW97" s="127">
        <v>1972</v>
      </c>
      <c r="AX97" s="14">
        <v>2</v>
      </c>
      <c r="AY97" s="14">
        <v>4</v>
      </c>
      <c r="AZ97" s="14">
        <v>27.95</v>
      </c>
      <c r="BA97" s="14">
        <v>0.64254699999999998</v>
      </c>
    </row>
    <row r="98" spans="1:53">
      <c r="A98" s="14">
        <v>1</v>
      </c>
      <c r="B98" s="14">
        <v>502</v>
      </c>
      <c r="C98" s="14">
        <v>2007</v>
      </c>
      <c r="D98" s="14">
        <v>100</v>
      </c>
      <c r="E98" s="102">
        <v>0.64963666666666675</v>
      </c>
      <c r="F98" s="14">
        <v>95</v>
      </c>
      <c r="I98" s="14">
        <f t="shared" si="0"/>
        <v>6.8382807017543868E-3</v>
      </c>
      <c r="J98" s="14">
        <f>590*EXP(I98*258.2)</f>
        <v>3448.748236176069</v>
      </c>
      <c r="K98" s="14">
        <f>((J98*0.0239)-(J97*0.0239))/0.5</f>
        <v>27.560165282609148</v>
      </c>
      <c r="L98" s="14">
        <v>0.57999999999999996</v>
      </c>
      <c r="M98" s="14">
        <v>0.65</v>
      </c>
      <c r="N98" s="14">
        <v>47</v>
      </c>
      <c r="AW98" s="127">
        <v>1972</v>
      </c>
      <c r="AX98" s="14">
        <v>3</v>
      </c>
      <c r="AY98" s="14">
        <v>4</v>
      </c>
      <c r="AZ98" s="14">
        <v>27.557500000000001</v>
      </c>
      <c r="BA98" s="14">
        <v>3.3372182000000001</v>
      </c>
    </row>
    <row r="99" spans="1:53">
      <c r="A99" s="14">
        <v>2</v>
      </c>
      <c r="B99" s="14">
        <v>502</v>
      </c>
      <c r="C99" s="14">
        <v>2007</v>
      </c>
      <c r="D99" s="14">
        <v>40</v>
      </c>
      <c r="E99" s="103">
        <v>0.63960000000000006</v>
      </c>
      <c r="F99" s="14">
        <v>95</v>
      </c>
      <c r="G99" s="14">
        <f>E100/E99</f>
        <v>1.0939284969772773</v>
      </c>
      <c r="H99" s="14">
        <f>IF(G99&lt;1,1,E100/E99*1.69-0.7)</f>
        <v>1.1487391598915988</v>
      </c>
      <c r="I99" s="14">
        <f t="shared" si="0"/>
        <v>6.7326315789473694E-3</v>
      </c>
      <c r="J99" s="14">
        <f t="shared" ref="J99:J104" si="27">590*EXP(I99*258.2)</f>
        <v>3355.9427571857227</v>
      </c>
      <c r="AW99" s="127">
        <v>1972</v>
      </c>
      <c r="AX99" s="14">
        <v>4</v>
      </c>
      <c r="AY99" s="14">
        <v>4</v>
      </c>
      <c r="AZ99" s="14">
        <v>25.377500000000001</v>
      </c>
      <c r="BA99" s="14">
        <v>2.2711432999999999</v>
      </c>
    </row>
    <row r="100" spans="1:53">
      <c r="A100" s="14">
        <v>2</v>
      </c>
      <c r="B100" s="14">
        <v>502</v>
      </c>
      <c r="C100" s="14">
        <v>2007</v>
      </c>
      <c r="D100" s="14">
        <v>100</v>
      </c>
      <c r="E100" s="104">
        <v>0.69967666666666661</v>
      </c>
      <c r="F100" s="14">
        <v>95</v>
      </c>
      <c r="I100" s="14">
        <f t="shared" ref="I100:I150" si="28">E100/F100</f>
        <v>7.3650175438596489E-3</v>
      </c>
      <c r="J100" s="14">
        <f t="shared" si="27"/>
        <v>3951.1820517065121</v>
      </c>
      <c r="K100" s="14">
        <f>((J100*0.0239)-(J99*0.0239))/0.5</f>
        <v>28.452438278093723</v>
      </c>
      <c r="L100" s="14">
        <v>0.63</v>
      </c>
      <c r="M100" s="14">
        <v>0.7</v>
      </c>
      <c r="N100" s="14">
        <v>49</v>
      </c>
      <c r="AW100" s="127">
        <v>1972</v>
      </c>
      <c r="AX100" s="14">
        <v>5</v>
      </c>
      <c r="AY100" s="14">
        <v>4</v>
      </c>
      <c r="AZ100" s="14">
        <v>25.017499999999998</v>
      </c>
      <c r="BA100" s="14">
        <v>4.5220155999999996</v>
      </c>
    </row>
    <row r="101" spans="1:53">
      <c r="A101" s="14">
        <v>3</v>
      </c>
      <c r="B101" s="14">
        <v>502</v>
      </c>
      <c r="C101" s="14">
        <v>2007</v>
      </c>
      <c r="D101" s="14">
        <v>40</v>
      </c>
      <c r="E101" s="105">
        <v>0.66180000000000005</v>
      </c>
      <c r="F101" s="14">
        <v>95</v>
      </c>
      <c r="G101" s="14">
        <f>E102/E101</f>
        <v>1.0223028105167722</v>
      </c>
      <c r="H101" s="14">
        <f>IF(G101&lt;1,1,E102/E101*1.69-0.7)</f>
        <v>1.0276917497733449</v>
      </c>
      <c r="I101" s="14">
        <f t="shared" si="28"/>
        <v>6.966315789473685E-3</v>
      </c>
      <c r="J101" s="14">
        <f t="shared" si="27"/>
        <v>3564.6646950547242</v>
      </c>
      <c r="AW101" s="127">
        <v>1972</v>
      </c>
      <c r="AX101" s="14">
        <v>6</v>
      </c>
      <c r="AY101" s="14">
        <v>4</v>
      </c>
      <c r="AZ101" s="14">
        <v>23.047499999999999</v>
      </c>
      <c r="BA101" s="14">
        <v>1.752434</v>
      </c>
    </row>
    <row r="102" spans="1:53">
      <c r="A102" s="14">
        <v>3</v>
      </c>
      <c r="B102" s="14">
        <v>502</v>
      </c>
      <c r="C102" s="14">
        <v>2007</v>
      </c>
      <c r="D102" s="14">
        <v>100</v>
      </c>
      <c r="E102" s="106">
        <v>0.67655999999999994</v>
      </c>
      <c r="F102" s="14">
        <v>95</v>
      </c>
      <c r="I102" s="14">
        <f t="shared" si="28"/>
        <v>7.1216842105263148E-3</v>
      </c>
      <c r="J102" s="14">
        <f t="shared" si="27"/>
        <v>3710.57229106765</v>
      </c>
      <c r="K102" s="14">
        <f>((J102*0.0239)-(J101*0.0239))/0.5</f>
        <v>6.9743830894178416</v>
      </c>
      <c r="L102" s="14">
        <v>0.66</v>
      </c>
      <c r="M102" s="14">
        <v>0.68</v>
      </c>
      <c r="N102" s="14">
        <v>42</v>
      </c>
      <c r="AW102" s="127">
        <v>1972</v>
      </c>
      <c r="AX102" s="14">
        <v>7</v>
      </c>
      <c r="AY102" s="14">
        <v>4</v>
      </c>
      <c r="AZ102" s="14">
        <v>21.84</v>
      </c>
      <c r="BA102" s="14">
        <v>2.8864972999999998</v>
      </c>
    </row>
    <row r="103" spans="1:53">
      <c r="A103" s="14">
        <v>4</v>
      </c>
      <c r="B103" s="14">
        <v>502</v>
      </c>
      <c r="C103" s="14">
        <v>2007</v>
      </c>
      <c r="D103" s="14">
        <v>40</v>
      </c>
      <c r="E103" s="107">
        <v>0.65749666666666673</v>
      </c>
      <c r="F103" s="14">
        <v>95</v>
      </c>
      <c r="G103" s="14">
        <f>E104/E103</f>
        <v>1.0722639911989413</v>
      </c>
      <c r="H103" s="14">
        <f>IF(G103&lt;1,1,E104/E103*1.69-0.7)</f>
        <v>1.1121261451262108</v>
      </c>
      <c r="I103" s="14">
        <f t="shared" si="28"/>
        <v>6.9210175438596498E-3</v>
      </c>
      <c r="J103" s="14">
        <f t="shared" si="27"/>
        <v>3523.2152209473056</v>
      </c>
      <c r="AW103" s="127">
        <v>1974</v>
      </c>
      <c r="AX103" s="14">
        <v>2</v>
      </c>
      <c r="AY103" s="14">
        <v>4</v>
      </c>
      <c r="AZ103" s="14">
        <v>16.546749999999999</v>
      </c>
      <c r="BA103" s="14">
        <v>1.7517161999999999</v>
      </c>
    </row>
    <row r="104" spans="1:53">
      <c r="A104" s="14">
        <v>4</v>
      </c>
      <c r="B104" s="14">
        <v>502</v>
      </c>
      <c r="C104" s="14">
        <v>2007</v>
      </c>
      <c r="D104" s="14">
        <v>100</v>
      </c>
      <c r="E104" s="108">
        <v>0.70501000000000003</v>
      </c>
      <c r="F104" s="14">
        <v>95</v>
      </c>
      <c r="I104" s="14">
        <f t="shared" si="28"/>
        <v>7.4211578947368422E-3</v>
      </c>
      <c r="J104" s="14">
        <f t="shared" si="27"/>
        <v>4008.8732882498675</v>
      </c>
      <c r="K104" s="14">
        <f>((J104*0.0239)-(J103*0.0239))/0.5</f>
        <v>23.21445561706247</v>
      </c>
      <c r="L104" s="14">
        <v>0.66</v>
      </c>
      <c r="M104" s="14">
        <v>0.71</v>
      </c>
      <c r="N104" s="14">
        <v>47</v>
      </c>
      <c r="AW104" s="127">
        <v>1974</v>
      </c>
      <c r="AX104" s="14">
        <v>3</v>
      </c>
      <c r="AY104" s="14">
        <v>4</v>
      </c>
      <c r="AZ104" s="14">
        <v>27.043500000000002</v>
      </c>
      <c r="BA104" s="14">
        <v>4.3677479999999997</v>
      </c>
    </row>
    <row r="105" spans="1:53">
      <c r="A105" s="14">
        <v>1</v>
      </c>
      <c r="B105" s="14">
        <v>502</v>
      </c>
      <c r="C105" s="14">
        <v>2008</v>
      </c>
      <c r="D105" s="14">
        <v>40</v>
      </c>
      <c r="E105" s="109">
        <v>0.54137666666666673</v>
      </c>
      <c r="F105" s="14">
        <v>84</v>
      </c>
      <c r="G105" s="14">
        <f>E106/E105</f>
        <v>1.425840296035416</v>
      </c>
      <c r="H105" s="14">
        <f>IF(G105&lt;1,1,E106/E105*1.69-0.7)</f>
        <v>1.7096701002998531</v>
      </c>
      <c r="I105" s="14">
        <f t="shared" si="28"/>
        <v>6.444960317460318E-3</v>
      </c>
      <c r="J105" s="14">
        <f>590*EXP(I105*258.2)</f>
        <v>3115.7067479620059</v>
      </c>
      <c r="AW105" s="127">
        <v>1974</v>
      </c>
      <c r="AX105" s="14">
        <v>4</v>
      </c>
      <c r="AY105" s="14">
        <v>4</v>
      </c>
      <c r="AZ105" s="14">
        <v>32.609499999999997</v>
      </c>
      <c r="BA105" s="14">
        <v>3.0586924</v>
      </c>
    </row>
    <row r="106" spans="1:53">
      <c r="A106" s="14">
        <v>1</v>
      </c>
      <c r="B106" s="14">
        <v>502</v>
      </c>
      <c r="C106" s="14">
        <v>2008</v>
      </c>
      <c r="D106" s="14">
        <v>100</v>
      </c>
      <c r="E106" s="110">
        <v>0.77191666666666681</v>
      </c>
      <c r="F106" s="14">
        <v>84</v>
      </c>
      <c r="I106" s="14">
        <f t="shared" si="28"/>
        <v>9.1894841269841293E-3</v>
      </c>
      <c r="J106" s="14">
        <f t="shared" ref="J106:J112" si="29">590*EXP(I106*258.2)</f>
        <v>6328.6823789519185</v>
      </c>
      <c r="K106" s="14">
        <f>((J106*0.0239)-(J105*0.0239))/0.5</f>
        <v>153.58023516131783</v>
      </c>
      <c r="L106" s="14">
        <v>0.54</v>
      </c>
      <c r="M106" s="14">
        <v>0.77</v>
      </c>
      <c r="N106" s="14">
        <v>79</v>
      </c>
      <c r="AW106" s="127">
        <v>1974</v>
      </c>
      <c r="AX106" s="14">
        <v>5</v>
      </c>
      <c r="AY106" s="14">
        <v>4</v>
      </c>
      <c r="AZ106" s="14">
        <v>30.310500000000001</v>
      </c>
      <c r="BA106" s="14">
        <v>3.2505264</v>
      </c>
    </row>
    <row r="107" spans="1:53">
      <c r="A107" s="14">
        <v>2</v>
      </c>
      <c r="B107" s="14">
        <v>502</v>
      </c>
      <c r="C107" s="14">
        <v>2008</v>
      </c>
      <c r="D107" s="14">
        <v>40</v>
      </c>
      <c r="E107" s="111">
        <v>0.56202333333333299</v>
      </c>
      <c r="F107" s="14">
        <v>84</v>
      </c>
      <c r="G107" s="14">
        <f>E108/E107</f>
        <v>1.4228650056047503</v>
      </c>
      <c r="H107" s="14">
        <f>IF(G107&lt;1,1,E108/E107*1.69-0.7)</f>
        <v>1.7046418594720281</v>
      </c>
      <c r="I107" s="14">
        <f t="shared" si="28"/>
        <v>6.6907539682539638E-3</v>
      </c>
      <c r="J107" s="14">
        <f t="shared" si="29"/>
        <v>3319.85109998592</v>
      </c>
      <c r="AW107" s="127">
        <v>1974</v>
      </c>
      <c r="AX107" s="14">
        <v>6</v>
      </c>
      <c r="AY107" s="14">
        <v>4</v>
      </c>
      <c r="AZ107" s="14">
        <v>29.645</v>
      </c>
      <c r="BA107" s="14">
        <v>4.0409894</v>
      </c>
    </row>
    <row r="108" spans="1:53">
      <c r="A108" s="14">
        <v>2</v>
      </c>
      <c r="B108" s="14">
        <v>502</v>
      </c>
      <c r="C108" s="14">
        <v>2008</v>
      </c>
      <c r="D108" s="14">
        <v>100</v>
      </c>
      <c r="E108" s="112">
        <v>0.7996833333333333</v>
      </c>
      <c r="F108" s="14">
        <v>84</v>
      </c>
      <c r="I108" s="14">
        <f t="shared" si="28"/>
        <v>9.520039682539682E-3</v>
      </c>
      <c r="J108" s="14">
        <f t="shared" si="29"/>
        <v>6892.552659132466</v>
      </c>
      <c r="K108" s="14">
        <f>((J108*0.0239)-(J107*0.0239))/0.5</f>
        <v>170.77513452720493</v>
      </c>
      <c r="L108" s="14">
        <v>0.56000000000000005</v>
      </c>
      <c r="M108" s="14">
        <v>0.8</v>
      </c>
      <c r="N108" s="14">
        <v>74</v>
      </c>
      <c r="AW108" s="127">
        <v>1974</v>
      </c>
      <c r="AX108" s="14">
        <v>7</v>
      </c>
      <c r="AY108" s="14">
        <v>4</v>
      </c>
      <c r="AZ108" s="14">
        <v>27.79975</v>
      </c>
      <c r="BA108" s="14">
        <v>2.3615675</v>
      </c>
    </row>
    <row r="109" spans="1:53">
      <c r="A109" s="14">
        <v>3</v>
      </c>
      <c r="B109" s="14">
        <v>502</v>
      </c>
      <c r="C109" s="14">
        <v>2008</v>
      </c>
      <c r="D109" s="14">
        <v>40</v>
      </c>
      <c r="E109" s="113">
        <v>0.71731999999999996</v>
      </c>
      <c r="F109" s="14">
        <v>84</v>
      </c>
      <c r="G109" s="14">
        <f>E110/E109</f>
        <v>1.0945881893715497</v>
      </c>
      <c r="H109" s="14">
        <f>IF(G109&lt;1,1,E110/E109*1.69-0.7)</f>
        <v>1.1498540400379189</v>
      </c>
      <c r="I109" s="14">
        <f t="shared" si="28"/>
        <v>8.5395238095238094E-3</v>
      </c>
      <c r="J109" s="14">
        <f t="shared" si="29"/>
        <v>5350.9403163892248</v>
      </c>
      <c r="AW109" s="127">
        <v>1975</v>
      </c>
      <c r="AX109" s="14">
        <v>2</v>
      </c>
      <c r="AY109" s="14">
        <v>4</v>
      </c>
      <c r="AZ109" s="14">
        <v>26.861999999999998</v>
      </c>
      <c r="BA109" s="14">
        <v>2.3854703000000002</v>
      </c>
    </row>
    <row r="110" spans="1:53">
      <c r="A110" s="14">
        <v>3</v>
      </c>
      <c r="B110" s="14">
        <v>502</v>
      </c>
      <c r="C110" s="14">
        <v>2008</v>
      </c>
      <c r="D110" s="14">
        <v>100</v>
      </c>
      <c r="E110" s="114">
        <v>0.78516999999999992</v>
      </c>
      <c r="F110" s="14">
        <v>84</v>
      </c>
      <c r="I110" s="14">
        <f t="shared" si="28"/>
        <v>9.3472619047619034E-3</v>
      </c>
      <c r="J110" s="14">
        <f t="shared" si="29"/>
        <v>6591.8252425954106</v>
      </c>
      <c r="K110" s="14">
        <f>((J110*0.0239)-(J109*0.0239))/0.5</f>
        <v>59.314299472655705</v>
      </c>
      <c r="L110" s="14">
        <v>0.72</v>
      </c>
      <c r="M110" s="14">
        <v>0.79</v>
      </c>
      <c r="N110" s="14">
        <v>36</v>
      </c>
      <c r="AW110" s="127">
        <v>1975</v>
      </c>
      <c r="AX110" s="14">
        <v>3</v>
      </c>
      <c r="AY110" s="14">
        <v>4</v>
      </c>
      <c r="AZ110" s="14">
        <v>34.878250000000001</v>
      </c>
      <c r="BA110" s="14">
        <v>4.1592741999999996</v>
      </c>
    </row>
    <row r="111" spans="1:53">
      <c r="A111" s="14">
        <v>4</v>
      </c>
      <c r="B111" s="14">
        <v>502</v>
      </c>
      <c r="C111" s="14">
        <v>2008</v>
      </c>
      <c r="D111" s="14">
        <v>40</v>
      </c>
      <c r="E111" s="115">
        <v>0.69946333333333344</v>
      </c>
      <c r="F111" s="14">
        <v>84</v>
      </c>
      <c r="G111" s="14">
        <f>E112/E111</f>
        <v>1.1123718660496855</v>
      </c>
      <c r="H111" s="14">
        <f>IF(G111&lt;1,1,E112/E111*1.69-0.7)</f>
        <v>1.1799084536239686</v>
      </c>
      <c r="I111" s="14">
        <f t="shared" si="28"/>
        <v>8.3269444444444458E-3</v>
      </c>
      <c r="J111" s="14">
        <f t="shared" si="29"/>
        <v>5065.1528425939614</v>
      </c>
      <c r="AW111" s="127">
        <v>1975</v>
      </c>
      <c r="AX111" s="14">
        <v>4</v>
      </c>
      <c r="AY111" s="14">
        <v>4</v>
      </c>
      <c r="AZ111" s="14">
        <v>39.718249999999998</v>
      </c>
      <c r="BA111" s="14">
        <v>3.7754778999999998</v>
      </c>
    </row>
    <row r="112" spans="1:53">
      <c r="A112" s="14">
        <v>4</v>
      </c>
      <c r="B112" s="14">
        <v>502</v>
      </c>
      <c r="C112" s="14">
        <v>2008</v>
      </c>
      <c r="D112" s="14">
        <v>100</v>
      </c>
      <c r="E112" s="116">
        <v>0.77806333333333333</v>
      </c>
      <c r="F112" s="14">
        <v>84</v>
      </c>
      <c r="I112" s="14">
        <f t="shared" si="28"/>
        <v>9.2626587301587304E-3</v>
      </c>
      <c r="J112" s="14">
        <f t="shared" si="29"/>
        <v>6449.3912212095956</v>
      </c>
      <c r="K112" s="14">
        <f>((J112*0.0239)-(J111*0.0239))/0.5</f>
        <v>66.166594497827305</v>
      </c>
      <c r="L112" s="14">
        <v>0.69</v>
      </c>
      <c r="M112" s="14">
        <v>0.78</v>
      </c>
      <c r="N112" s="14">
        <v>44</v>
      </c>
      <c r="AW112" s="127">
        <v>1975</v>
      </c>
      <c r="AX112" s="14">
        <v>5</v>
      </c>
      <c r="AY112" s="14">
        <v>4</v>
      </c>
      <c r="AZ112" s="14">
        <v>46.857250000000001</v>
      </c>
      <c r="BA112" s="14">
        <v>3.7922449999999999</v>
      </c>
    </row>
    <row r="113" spans="1:53">
      <c r="A113" s="14">
        <v>1</v>
      </c>
      <c r="B113" s="14">
        <v>502</v>
      </c>
      <c r="C113" s="14">
        <v>2009</v>
      </c>
      <c r="D113" s="14">
        <v>40</v>
      </c>
      <c r="E113">
        <v>0.34089666666666668</v>
      </c>
      <c r="F113" s="14">
        <v>108</v>
      </c>
      <c r="G113" s="14">
        <f>E114/E113</f>
        <v>1.5726857601032569</v>
      </c>
      <c r="H113" s="14">
        <f t="shared" ref="H113:H119" si="30">IF(G113&lt;1,1,E114/E113*1.69-0.7)</f>
        <v>1.957838934574504</v>
      </c>
      <c r="I113" s="14">
        <f t="shared" si="28"/>
        <v>3.1564506172839508E-3</v>
      </c>
      <c r="J113" s="14">
        <f t="shared" ref="J113:J119" si="31">590*EXP(I113*258.2)</f>
        <v>1332.9077144110111</v>
      </c>
      <c r="AW113" s="127">
        <v>1975</v>
      </c>
      <c r="AX113" s="14">
        <v>6</v>
      </c>
      <c r="AY113" s="14">
        <v>4</v>
      </c>
      <c r="AZ113" s="14">
        <v>51.27375</v>
      </c>
      <c r="BA113" s="14">
        <v>3.5640269</v>
      </c>
    </row>
    <row r="114" spans="1:53">
      <c r="A114" s="14">
        <v>1</v>
      </c>
      <c r="B114" s="14">
        <v>502</v>
      </c>
      <c r="C114" s="14">
        <v>2009</v>
      </c>
      <c r="D114" s="14">
        <v>100</v>
      </c>
      <c r="E114">
        <v>0.53612333333333329</v>
      </c>
      <c r="F114" s="14">
        <v>108</v>
      </c>
      <c r="I114" s="14">
        <f t="shared" si="28"/>
        <v>4.9641049382716041E-3</v>
      </c>
      <c r="J114" s="14">
        <f t="shared" si="31"/>
        <v>2125.6957338995667</v>
      </c>
      <c r="K114" s="14">
        <f>((J114*0.0239)-(J113*0.0239))/0.5</f>
        <v>37.895267331552958</v>
      </c>
      <c r="L114" s="14">
        <v>0.34</v>
      </c>
      <c r="M114" s="14">
        <v>0.54</v>
      </c>
      <c r="N114" s="14">
        <v>66</v>
      </c>
      <c r="AW114" s="127">
        <v>1975</v>
      </c>
      <c r="AX114" s="14">
        <v>7</v>
      </c>
      <c r="AY114" s="14">
        <v>4</v>
      </c>
      <c r="AZ114" s="14">
        <v>50.547750000000001</v>
      </c>
      <c r="BA114" s="14">
        <v>2.3303628000000001</v>
      </c>
    </row>
    <row r="115" spans="1:53">
      <c r="A115" s="14">
        <v>2</v>
      </c>
      <c r="B115" s="14">
        <v>502</v>
      </c>
      <c r="C115" s="14">
        <v>2009</v>
      </c>
      <c r="D115" s="14">
        <v>40</v>
      </c>
      <c r="E115">
        <v>0.34674666666666659</v>
      </c>
      <c r="F115" s="14">
        <v>108</v>
      </c>
      <c r="G115" s="14">
        <f>E116/E115</f>
        <v>2.1884949627009154</v>
      </c>
      <c r="H115" s="14">
        <f t="shared" si="30"/>
        <v>2.9985564869645467</v>
      </c>
      <c r="I115" s="14">
        <f t="shared" si="28"/>
        <v>3.2106172839506167E-3</v>
      </c>
      <c r="J115" s="14">
        <f t="shared" si="31"/>
        <v>1351.6805101485688</v>
      </c>
      <c r="AW115" s="127">
        <v>1976</v>
      </c>
      <c r="AX115" s="14">
        <v>2</v>
      </c>
      <c r="AY115" s="14">
        <v>4</v>
      </c>
      <c r="AZ115" s="14">
        <v>23.262250000000002</v>
      </c>
      <c r="BA115" s="14">
        <v>2.6972870000000002</v>
      </c>
    </row>
    <row r="116" spans="1:53">
      <c r="A116" s="14">
        <v>2</v>
      </c>
      <c r="B116" s="14">
        <v>502</v>
      </c>
      <c r="C116" s="14">
        <v>2009</v>
      </c>
      <c r="D116" s="14">
        <v>100</v>
      </c>
      <c r="E116">
        <v>0.75885333333333327</v>
      </c>
      <c r="F116" s="14">
        <v>108</v>
      </c>
      <c r="I116" s="14">
        <f t="shared" si="28"/>
        <v>7.0264197530864195E-3</v>
      </c>
      <c r="J116" s="14">
        <f t="shared" si="31"/>
        <v>3620.4156444833384</v>
      </c>
      <c r="K116" s="14">
        <f>((J116*0.0239)-(J115*0.0239))/0.5</f>
        <v>108.44553942120199</v>
      </c>
      <c r="L116" s="14">
        <v>0.34</v>
      </c>
      <c r="M116" s="14">
        <v>0.75</v>
      </c>
      <c r="N116" s="14">
        <v>63</v>
      </c>
      <c r="AW116" s="127">
        <v>1976</v>
      </c>
      <c r="AX116" s="14">
        <v>3</v>
      </c>
      <c r="AY116" s="14">
        <v>4</v>
      </c>
      <c r="AZ116" s="14">
        <v>27.497250000000001</v>
      </c>
      <c r="BA116" s="14">
        <v>2.8366264000000001</v>
      </c>
    </row>
    <row r="117" spans="1:53">
      <c r="A117" s="14">
        <v>3</v>
      </c>
      <c r="B117" s="14">
        <v>502</v>
      </c>
      <c r="C117" s="14">
        <v>2009</v>
      </c>
      <c r="D117" s="14">
        <v>40</v>
      </c>
      <c r="E117">
        <v>0.48791999999999996</v>
      </c>
      <c r="F117" s="14">
        <v>108</v>
      </c>
      <c r="G117" s="14">
        <f>E118/E117</f>
        <v>1.3939921845111221</v>
      </c>
      <c r="H117" s="14">
        <f t="shared" si="30"/>
        <v>1.6558467918237965</v>
      </c>
      <c r="I117" s="14">
        <f t="shared" si="28"/>
        <v>4.5177777777777777E-3</v>
      </c>
      <c r="J117" s="14">
        <f t="shared" si="31"/>
        <v>1894.3153495518914</v>
      </c>
      <c r="AW117" s="127">
        <v>1976</v>
      </c>
      <c r="AX117" s="14">
        <v>4</v>
      </c>
      <c r="AY117" s="14">
        <v>4</v>
      </c>
      <c r="AZ117" s="14">
        <v>32.064999999999998</v>
      </c>
      <c r="BA117" s="14">
        <v>2.8135210000000002</v>
      </c>
    </row>
    <row r="118" spans="1:53">
      <c r="A118" s="14">
        <v>3</v>
      </c>
      <c r="B118" s="14">
        <v>502</v>
      </c>
      <c r="C118" s="14">
        <v>2009</v>
      </c>
      <c r="D118" s="14">
        <v>100</v>
      </c>
      <c r="E118">
        <v>0.68015666666666663</v>
      </c>
      <c r="F118" s="14">
        <v>108</v>
      </c>
      <c r="I118" s="14">
        <f t="shared" si="28"/>
        <v>6.2977469135802469E-3</v>
      </c>
      <c r="J118" s="14">
        <f t="shared" si="31"/>
        <v>2999.4997087276788</v>
      </c>
      <c r="K118" s="14">
        <f>((J118*0.0239)-(J117*0.0239))/0.5</f>
        <v>52.82781236860265</v>
      </c>
      <c r="L118" s="14">
        <v>0.48</v>
      </c>
      <c r="M118" s="14">
        <v>0.68</v>
      </c>
      <c r="N118" s="14">
        <v>64</v>
      </c>
      <c r="AW118" s="127">
        <v>1976</v>
      </c>
      <c r="AX118" s="14">
        <v>5</v>
      </c>
      <c r="AY118" s="14">
        <v>4</v>
      </c>
      <c r="AZ118" s="14">
        <v>40.111499999999999</v>
      </c>
      <c r="BA118" s="14">
        <v>1.331</v>
      </c>
    </row>
    <row r="119" spans="1:53">
      <c r="A119" s="14">
        <v>4</v>
      </c>
      <c r="B119" s="14">
        <v>502</v>
      </c>
      <c r="C119" s="14">
        <v>2009</v>
      </c>
      <c r="D119" s="14">
        <v>40</v>
      </c>
      <c r="E119">
        <v>0.4648033333333334</v>
      </c>
      <c r="F119" s="14">
        <v>108</v>
      </c>
      <c r="G119" s="14">
        <f>E120/E119</f>
        <v>1.4966042985922359</v>
      </c>
      <c r="H119" s="14">
        <f t="shared" si="30"/>
        <v>1.8292612646208786</v>
      </c>
      <c r="I119" s="14">
        <f t="shared" si="28"/>
        <v>4.3037345679012356E-3</v>
      </c>
      <c r="J119" s="14">
        <f t="shared" si="31"/>
        <v>1792.4645623709287</v>
      </c>
      <c r="AW119" s="127">
        <v>1976</v>
      </c>
      <c r="AX119" s="14">
        <v>6</v>
      </c>
      <c r="AY119" s="14">
        <v>4</v>
      </c>
      <c r="AZ119" s="14">
        <v>44.588500000000003</v>
      </c>
      <c r="BA119" s="14">
        <v>2.5100817000000002</v>
      </c>
    </row>
    <row r="120" spans="1:53">
      <c r="A120" s="14">
        <v>4</v>
      </c>
      <c r="B120" s="14">
        <v>502</v>
      </c>
      <c r="C120" s="14">
        <v>2009</v>
      </c>
      <c r="D120" s="14">
        <v>100</v>
      </c>
      <c r="E120">
        <v>0.69562666666666662</v>
      </c>
      <c r="F120" s="14">
        <v>108</v>
      </c>
      <c r="I120" s="14">
        <f t="shared" si="28"/>
        <v>6.4409876543209876E-3</v>
      </c>
      <c r="J120" s="14">
        <f>590*EXP(I120*258.2)</f>
        <v>3112.5124763956023</v>
      </c>
      <c r="K120" s="14">
        <f>((J120*0.0239)-(J119*0.0239))/0.5</f>
        <v>63.09829029037941</v>
      </c>
      <c r="L120" s="14">
        <v>0.46</v>
      </c>
      <c r="M120" s="14">
        <v>0.69</v>
      </c>
      <c r="N120" s="14">
        <v>69</v>
      </c>
      <c r="AW120" s="127">
        <v>1976</v>
      </c>
      <c r="AX120" s="14">
        <v>7</v>
      </c>
      <c r="AY120" s="14">
        <v>4</v>
      </c>
      <c r="AZ120" s="14">
        <v>46.736249999999998</v>
      </c>
      <c r="BA120" s="14">
        <v>2.0352353000000001</v>
      </c>
    </row>
    <row r="121" spans="1:53">
      <c r="A121" s="14">
        <v>1</v>
      </c>
      <c r="B121" s="14">
        <v>502</v>
      </c>
      <c r="C121" s="14">
        <v>2010</v>
      </c>
      <c r="D121" s="14">
        <v>40</v>
      </c>
      <c r="E121" s="14">
        <v>0.42</v>
      </c>
      <c r="F121" s="14">
        <v>87</v>
      </c>
      <c r="G121" s="14">
        <f>E122/E121</f>
        <v>1.7452380952380953</v>
      </c>
      <c r="H121" s="14">
        <f>IF(G121&lt;1,1,E122/E121*1.69-0.7)</f>
        <v>2.2494523809523805</v>
      </c>
      <c r="I121" s="14">
        <f t="shared" si="28"/>
        <v>4.8275862068965511E-3</v>
      </c>
      <c r="J121" s="14">
        <f t="shared" ref="J121:J127" si="32">590*EXP(I121*258.2)</f>
        <v>2052.0720043628198</v>
      </c>
      <c r="AW121" s="127">
        <v>1977</v>
      </c>
      <c r="AX121" s="14">
        <v>2</v>
      </c>
      <c r="AY121" s="14">
        <v>4</v>
      </c>
      <c r="AZ121" s="14">
        <v>16.97025</v>
      </c>
      <c r="BA121" s="14">
        <v>2.4863954000000001</v>
      </c>
    </row>
    <row r="122" spans="1:53">
      <c r="A122" s="14">
        <v>1</v>
      </c>
      <c r="B122" s="14">
        <v>502</v>
      </c>
      <c r="C122" s="14">
        <v>2010</v>
      </c>
      <c r="D122" s="14">
        <v>100</v>
      </c>
      <c r="E122" s="14">
        <v>0.73299999999999998</v>
      </c>
      <c r="F122" s="14">
        <v>87</v>
      </c>
      <c r="I122" s="14">
        <f t="shared" si="28"/>
        <v>8.4252873563218384E-3</v>
      </c>
      <c r="J122" s="14">
        <f t="shared" si="32"/>
        <v>5195.4147270069352</v>
      </c>
      <c r="K122" s="14">
        <f>((J122*0.0239)-(J121*0.0239))/0.5</f>
        <v>150.25178214238872</v>
      </c>
      <c r="L122" s="14">
        <v>0.42</v>
      </c>
      <c r="M122" s="14">
        <v>0.73</v>
      </c>
      <c r="N122" s="14">
        <v>97</v>
      </c>
      <c r="AW122" s="127">
        <v>1977</v>
      </c>
      <c r="AX122" s="14">
        <v>3</v>
      </c>
      <c r="AY122" s="14">
        <v>4</v>
      </c>
      <c r="AZ122" s="14">
        <v>26.861999999999998</v>
      </c>
      <c r="BA122" s="14">
        <v>2.1327143999999998</v>
      </c>
    </row>
    <row r="123" spans="1:53">
      <c r="A123" s="14">
        <v>2</v>
      </c>
      <c r="B123" s="14">
        <v>502</v>
      </c>
      <c r="C123" s="14">
        <v>2010</v>
      </c>
      <c r="D123" s="14">
        <v>40</v>
      </c>
      <c r="E123" s="14">
        <v>0.46700000000000003</v>
      </c>
      <c r="F123" s="14">
        <v>87</v>
      </c>
      <c r="G123" s="14">
        <f>E124/E123</f>
        <v>1.6059957173447537</v>
      </c>
      <c r="H123" s="14">
        <f>IF(G123&lt;1,1,E124/E123*1.69-0.7)</f>
        <v>2.0141327623126335</v>
      </c>
      <c r="I123" s="14">
        <f t="shared" si="28"/>
        <v>5.3678160919540235E-3</v>
      </c>
      <c r="J123" s="14">
        <f t="shared" si="32"/>
        <v>2359.234903068007</v>
      </c>
      <c r="AW123" s="127">
        <v>1977</v>
      </c>
      <c r="AX123" s="14">
        <v>4</v>
      </c>
      <c r="AY123" s="14">
        <v>4</v>
      </c>
      <c r="AZ123" s="14">
        <v>28.1325</v>
      </c>
      <c r="BA123" s="14">
        <v>2.0162632999999999</v>
      </c>
    </row>
    <row r="124" spans="1:53">
      <c r="A124" s="14">
        <v>2</v>
      </c>
      <c r="B124" s="14">
        <v>502</v>
      </c>
      <c r="C124" s="14">
        <v>2010</v>
      </c>
      <c r="D124" s="14">
        <v>100</v>
      </c>
      <c r="E124" s="14">
        <v>0.75</v>
      </c>
      <c r="F124" s="14">
        <v>87</v>
      </c>
      <c r="I124" s="14">
        <f t="shared" si="28"/>
        <v>8.6206896551724137E-3</v>
      </c>
      <c r="J124" s="14">
        <f t="shared" si="32"/>
        <v>5464.2633963628905</v>
      </c>
      <c r="K124" s="14">
        <f>((J124*0.0239)-(J123*0.0239))/0.5</f>
        <v>148.4203619794954</v>
      </c>
      <c r="L124" s="14">
        <v>0.46</v>
      </c>
      <c r="M124" s="14">
        <v>0.75</v>
      </c>
      <c r="N124" s="14">
        <v>93</v>
      </c>
      <c r="AW124" s="127">
        <v>1977</v>
      </c>
      <c r="AX124" s="14">
        <v>5</v>
      </c>
      <c r="AY124" s="14">
        <v>4</v>
      </c>
      <c r="AZ124" s="14">
        <v>28.737500000000001</v>
      </c>
      <c r="BA124" s="14">
        <v>1.4536796000000001</v>
      </c>
    </row>
    <row r="125" spans="1:53">
      <c r="A125" s="14">
        <v>3</v>
      </c>
      <c r="B125" s="14">
        <v>502</v>
      </c>
      <c r="C125" s="14">
        <v>2010</v>
      </c>
      <c r="D125" s="14">
        <v>40</v>
      </c>
      <c r="E125" s="14">
        <v>0.59699999999999998</v>
      </c>
      <c r="F125" s="14">
        <v>87</v>
      </c>
      <c r="G125" s="14">
        <f>E126/E125</f>
        <v>1.2244556113902847</v>
      </c>
      <c r="H125" s="14">
        <f>IF(G125&lt;1,1,E126/E125*1.69-0.7)</f>
        <v>1.3693299832495811</v>
      </c>
      <c r="I125" s="14">
        <f t="shared" si="28"/>
        <v>6.8620689655172415E-3</v>
      </c>
      <c r="J125" s="14">
        <f t="shared" si="32"/>
        <v>3469.9960818704917</v>
      </c>
      <c r="AW125" s="127">
        <v>1977</v>
      </c>
      <c r="AX125" s="14">
        <v>6</v>
      </c>
      <c r="AY125" s="14">
        <v>4</v>
      </c>
      <c r="AZ125" s="14">
        <v>29.493749999999999</v>
      </c>
      <c r="BA125" s="14">
        <v>1.8754999999999999</v>
      </c>
    </row>
    <row r="126" spans="1:53">
      <c r="A126" s="14">
        <v>3</v>
      </c>
      <c r="B126" s="14">
        <v>502</v>
      </c>
      <c r="C126" s="14">
        <v>2010</v>
      </c>
      <c r="D126" s="14">
        <v>100</v>
      </c>
      <c r="E126" s="14">
        <v>0.73099999999999998</v>
      </c>
      <c r="F126" s="14">
        <v>87</v>
      </c>
      <c r="I126" s="14">
        <f t="shared" si="28"/>
        <v>8.4022988505747121E-3</v>
      </c>
      <c r="J126" s="14">
        <f t="shared" si="32"/>
        <v>5164.6679970561399</v>
      </c>
      <c r="K126" s="14">
        <f>((J126*0.0239)-(J125*0.0239))/0.5</f>
        <v>81.005317545873964</v>
      </c>
      <c r="L126" s="14">
        <v>0.59</v>
      </c>
      <c r="M126" s="14">
        <v>0.73</v>
      </c>
      <c r="N126" s="14">
        <v>66</v>
      </c>
      <c r="AW126" s="127">
        <v>1977</v>
      </c>
      <c r="AX126" s="14">
        <v>7</v>
      </c>
      <c r="AY126" s="14">
        <v>4</v>
      </c>
      <c r="AZ126" s="14">
        <v>28.828250000000001</v>
      </c>
      <c r="BA126" s="14">
        <v>2.7296610000000001</v>
      </c>
    </row>
    <row r="127" spans="1:53">
      <c r="A127" s="14">
        <v>4</v>
      </c>
      <c r="B127" s="14">
        <v>502</v>
      </c>
      <c r="C127" s="14">
        <v>2010</v>
      </c>
      <c r="D127" s="14">
        <v>40</v>
      </c>
      <c r="E127" s="14">
        <v>0.60499999999999998</v>
      </c>
      <c r="F127" s="14">
        <v>87</v>
      </c>
      <c r="G127" s="14">
        <f>E128/E127</f>
        <v>1.2561983471074381</v>
      </c>
      <c r="H127" s="14">
        <f>IF(G127&lt;1,1,E128/E127*1.69-0.7)</f>
        <v>1.4229752066115704</v>
      </c>
      <c r="I127" s="14">
        <f t="shared" si="28"/>
        <v>6.9540229885057467E-3</v>
      </c>
      <c r="J127" s="14">
        <f t="shared" si="32"/>
        <v>3553.3683817392412</v>
      </c>
      <c r="AW127" s="127">
        <v>1978</v>
      </c>
      <c r="AX127" s="14">
        <v>2</v>
      </c>
      <c r="AY127" s="14">
        <v>4</v>
      </c>
      <c r="AZ127" s="14">
        <v>20.721250000000001</v>
      </c>
      <c r="BA127" s="14">
        <v>1.6424384999999999</v>
      </c>
    </row>
    <row r="128" spans="1:53">
      <c r="A128" s="14">
        <v>4</v>
      </c>
      <c r="B128" s="14">
        <v>502</v>
      </c>
      <c r="C128" s="14">
        <v>2010</v>
      </c>
      <c r="D128" s="14">
        <v>100</v>
      </c>
      <c r="E128" s="14">
        <v>0.76</v>
      </c>
      <c r="F128" s="14">
        <v>87</v>
      </c>
      <c r="I128" s="14">
        <f t="shared" si="28"/>
        <v>8.7356321839080469E-3</v>
      </c>
      <c r="J128" s="14">
        <f>590*EXP(I128*258.2)</f>
        <v>5628.8631118192379</v>
      </c>
      <c r="K128" s="14">
        <f>((J128*0.0239)-(J127*0.0239))/0.5</f>
        <v>99.20864809782384</v>
      </c>
      <c r="L128" s="14">
        <v>0.6</v>
      </c>
      <c r="M128" s="14">
        <v>0.76</v>
      </c>
      <c r="N128" s="14">
        <v>71</v>
      </c>
      <c r="AW128" s="127">
        <v>1978</v>
      </c>
      <c r="AX128" s="14">
        <v>3</v>
      </c>
      <c r="AY128" s="14">
        <v>4</v>
      </c>
      <c r="AZ128" s="14">
        <v>26.28725</v>
      </c>
      <c r="BA128" s="14">
        <v>4.2140613</v>
      </c>
    </row>
    <row r="129" spans="1:53">
      <c r="A129" s="14">
        <v>1</v>
      </c>
      <c r="B129" s="14">
        <v>502</v>
      </c>
      <c r="C129" s="14">
        <v>2011</v>
      </c>
      <c r="D129" s="14">
        <v>40</v>
      </c>
      <c r="E129" s="14">
        <v>0.52700000000000002</v>
      </c>
      <c r="F129" s="14">
        <v>89</v>
      </c>
      <c r="G129" s="14">
        <f>E130/E129</f>
        <v>1.4098671726755216</v>
      </c>
      <c r="H129" s="14">
        <f>IF(G129&lt;1,1,E130/E129*1.69-0.7)</f>
        <v>1.6826755218216316</v>
      </c>
      <c r="I129" s="14">
        <f t="shared" si="28"/>
        <v>5.9213483146067416E-3</v>
      </c>
      <c r="J129" s="14">
        <f t="shared" ref="J129:J135" si="33">590*EXP(I129*258.2)</f>
        <v>2721.7073694817868</v>
      </c>
      <c r="AW129" s="127">
        <v>1978</v>
      </c>
      <c r="AX129" s="14">
        <v>4</v>
      </c>
      <c r="AY129" s="14">
        <v>4</v>
      </c>
      <c r="AZ129" s="14">
        <v>33.637999999999998</v>
      </c>
      <c r="BA129" s="14">
        <v>1.9684980999999999</v>
      </c>
    </row>
    <row r="130" spans="1:53">
      <c r="A130" s="14">
        <v>1</v>
      </c>
      <c r="B130" s="14">
        <v>502</v>
      </c>
      <c r="C130" s="14">
        <v>2011</v>
      </c>
      <c r="D130" s="14">
        <v>100</v>
      </c>
      <c r="E130" s="14">
        <v>0.74299999999999999</v>
      </c>
      <c r="F130" s="14">
        <v>89</v>
      </c>
      <c r="I130" s="14">
        <f t="shared" si="28"/>
        <v>8.3483146067415727E-3</v>
      </c>
      <c r="J130" s="14">
        <f t="shared" si="33"/>
        <v>5093.1784693633217</v>
      </c>
      <c r="K130" s="14">
        <f>((J130*0.0239)-(J129*0.0239))/0.5</f>
        <v>113.35631857433737</v>
      </c>
      <c r="L130" s="14">
        <v>0.52</v>
      </c>
      <c r="M130" s="14">
        <v>0.74</v>
      </c>
      <c r="N130" s="14">
        <v>78</v>
      </c>
      <c r="P130" s="14" t="s">
        <v>117</v>
      </c>
      <c r="AW130" s="127">
        <v>1978</v>
      </c>
      <c r="AX130" s="14">
        <v>5</v>
      </c>
      <c r="AY130" s="14">
        <v>4</v>
      </c>
      <c r="AZ130" s="14">
        <v>39.688000000000002</v>
      </c>
      <c r="BA130" s="14">
        <v>3.2059291999999999</v>
      </c>
    </row>
    <row r="131" spans="1:53">
      <c r="A131" s="14">
        <v>2</v>
      </c>
      <c r="B131" s="14">
        <v>502</v>
      </c>
      <c r="C131" s="14">
        <v>2011</v>
      </c>
      <c r="D131" s="14">
        <v>40</v>
      </c>
      <c r="E131" s="14">
        <v>0.58299999999999996</v>
      </c>
      <c r="F131" s="14">
        <v>89</v>
      </c>
      <c r="G131" s="14">
        <f>E132/E131</f>
        <v>1.3550600343053174</v>
      </c>
      <c r="H131" s="14">
        <f>IF(G131&lt;1,1,E132/E131*1.69-0.7)</f>
        <v>1.5900514579759866</v>
      </c>
      <c r="I131" s="14">
        <f t="shared" si="28"/>
        <v>6.5505617977528081E-3</v>
      </c>
      <c r="J131" s="14">
        <f t="shared" si="33"/>
        <v>3201.8293364205279</v>
      </c>
      <c r="AW131" s="127">
        <v>1978</v>
      </c>
      <c r="AX131" s="14">
        <v>6</v>
      </c>
      <c r="AY131" s="14">
        <v>4</v>
      </c>
      <c r="AZ131" s="14">
        <v>44.346499999999999</v>
      </c>
      <c r="BA131" s="14">
        <v>1.0754714999999999</v>
      </c>
    </row>
    <row r="132" spans="1:53">
      <c r="A132" s="14">
        <v>2</v>
      </c>
      <c r="B132" s="14">
        <v>502</v>
      </c>
      <c r="C132" s="14">
        <v>2011</v>
      </c>
      <c r="D132" s="14">
        <v>100</v>
      </c>
      <c r="E132" s="14">
        <v>0.79</v>
      </c>
      <c r="F132" s="14">
        <v>89</v>
      </c>
      <c r="I132" s="14">
        <f t="shared" si="28"/>
        <v>8.8764044943820224E-3</v>
      </c>
      <c r="J132" s="14">
        <f t="shared" si="33"/>
        <v>5837.2214141321001</v>
      </c>
      <c r="K132" s="14">
        <f>((J132*0.0239)-(J131*0.0239))/0.5</f>
        <v>125.97174131461315</v>
      </c>
      <c r="L132" s="14">
        <v>0.57999999999999996</v>
      </c>
      <c r="M132" s="14">
        <v>0.79</v>
      </c>
      <c r="N132" s="14">
        <v>77</v>
      </c>
      <c r="AW132" s="127">
        <v>1978</v>
      </c>
      <c r="AX132" s="14">
        <v>7</v>
      </c>
      <c r="AY132" s="14">
        <v>4</v>
      </c>
      <c r="AZ132" s="14">
        <v>38.568750000000001</v>
      </c>
      <c r="BA132" s="14">
        <v>16.380610099999998</v>
      </c>
    </row>
    <row r="133" spans="1:53">
      <c r="A133" s="14">
        <v>3</v>
      </c>
      <c r="B133" s="14">
        <v>502</v>
      </c>
      <c r="C133" s="14">
        <v>2011</v>
      </c>
      <c r="D133" s="14">
        <v>40</v>
      </c>
      <c r="E133" s="14">
        <v>0.65100000000000002</v>
      </c>
      <c r="F133" s="14">
        <v>89</v>
      </c>
      <c r="G133" s="14">
        <f>E134/E133</f>
        <v>1.2442396313364055</v>
      </c>
      <c r="H133" s="14">
        <f>IF(G133&lt;1,1,E134/E133*1.69-0.7)</f>
        <v>1.4027649769585253</v>
      </c>
      <c r="I133" s="14">
        <f t="shared" si="28"/>
        <v>7.3146067415730343E-3</v>
      </c>
      <c r="J133" s="14">
        <f t="shared" si="33"/>
        <v>3900.0864462371774</v>
      </c>
      <c r="AW133" s="127">
        <v>1979</v>
      </c>
      <c r="AX133" s="14">
        <v>2</v>
      </c>
      <c r="AY133" s="14">
        <v>4</v>
      </c>
      <c r="AZ133" s="14">
        <v>37.674999999999997</v>
      </c>
      <c r="BA133" s="14">
        <v>8.1330989999999996</v>
      </c>
    </row>
    <row r="134" spans="1:53">
      <c r="A134" s="14">
        <v>3</v>
      </c>
      <c r="B134" s="14">
        <v>502</v>
      </c>
      <c r="C134" s="14">
        <v>2011</v>
      </c>
      <c r="D134" s="14">
        <v>100</v>
      </c>
      <c r="E134" s="14">
        <v>0.81</v>
      </c>
      <c r="F134" s="14">
        <v>89</v>
      </c>
      <c r="I134" s="14">
        <f t="shared" si="28"/>
        <v>9.1011235955056179E-3</v>
      </c>
      <c r="J134" s="14">
        <f t="shared" si="33"/>
        <v>6185.9300739396867</v>
      </c>
      <c r="K134" s="14">
        <f>((J134*0.0239)-(J133*0.0239))/0.5</f>
        <v>109.26332540417997</v>
      </c>
      <c r="L134" s="14">
        <v>0.65</v>
      </c>
      <c r="M134" s="14">
        <v>0.81</v>
      </c>
      <c r="N134" s="14">
        <v>63</v>
      </c>
      <c r="AW134" s="127">
        <v>1979</v>
      </c>
      <c r="AX134" s="14">
        <v>3</v>
      </c>
      <c r="AY134" s="14">
        <v>4</v>
      </c>
      <c r="AZ134" s="14">
        <v>44.68</v>
      </c>
      <c r="BA134" s="14">
        <v>1.534905</v>
      </c>
    </row>
    <row r="135" spans="1:53">
      <c r="A135" s="14">
        <v>4</v>
      </c>
      <c r="B135" s="14">
        <v>502</v>
      </c>
      <c r="C135" s="14">
        <v>2011</v>
      </c>
      <c r="D135" s="14">
        <v>40</v>
      </c>
      <c r="E135" s="14">
        <v>0.66200000000000003</v>
      </c>
      <c r="F135" s="14">
        <v>89</v>
      </c>
      <c r="G135" s="14">
        <f>E136/E135</f>
        <v>1.2386706948640482</v>
      </c>
      <c r="H135" s="14">
        <f>IF(G135&lt;1,1,E136/E135*1.69-0.7)</f>
        <v>1.3933534743202414</v>
      </c>
      <c r="I135" s="14">
        <f t="shared" si="28"/>
        <v>7.4382022471910112E-3</v>
      </c>
      <c r="J135" s="14">
        <f t="shared" si="33"/>
        <v>4026.5546234221001</v>
      </c>
      <c r="AW135" s="127">
        <v>1979</v>
      </c>
      <c r="AX135" s="14">
        <v>4</v>
      </c>
      <c r="AY135" s="14">
        <v>4</v>
      </c>
      <c r="AZ135" s="14">
        <v>35.807499999999997</v>
      </c>
      <c r="BA135" s="14">
        <v>12.402116400000001</v>
      </c>
    </row>
    <row r="136" spans="1:53">
      <c r="A136" s="14">
        <v>4</v>
      </c>
      <c r="B136" s="14">
        <v>502</v>
      </c>
      <c r="C136" s="14">
        <v>2011</v>
      </c>
      <c r="D136" s="14">
        <v>100</v>
      </c>
      <c r="E136" s="14">
        <v>0.82</v>
      </c>
      <c r="F136" s="14">
        <v>89</v>
      </c>
      <c r="I136" s="14">
        <f t="shared" si="28"/>
        <v>9.2134831460674149E-3</v>
      </c>
      <c r="J136" s="14">
        <f t="shared" ref="J136:J152" si="34">590*EXP(I136*258.2)</f>
        <v>6368.0201082026406</v>
      </c>
      <c r="K136" s="14">
        <f>((J136*0.0239)-(J135*0.0239))/0.5</f>
        <v>111.92205017250984</v>
      </c>
      <c r="L136" s="14">
        <v>0.66</v>
      </c>
      <c r="M136" s="14">
        <v>0.82</v>
      </c>
      <c r="N136" s="14">
        <v>60.8</v>
      </c>
      <c r="AW136" s="127">
        <v>1979</v>
      </c>
      <c r="AX136" s="14">
        <v>5</v>
      </c>
      <c r="AY136" s="14">
        <v>4</v>
      </c>
      <c r="AZ136" s="14">
        <v>38.357500000000002</v>
      </c>
      <c r="BA136" s="14">
        <v>6.2252730999999999</v>
      </c>
    </row>
    <row r="137" spans="1:53" ht="15">
      <c r="A137" s="14">
        <v>1</v>
      </c>
      <c r="B137" s="14">
        <v>502</v>
      </c>
      <c r="C137" s="14">
        <v>2012</v>
      </c>
      <c r="D137" s="14">
        <v>40</v>
      </c>
      <c r="E137" s="139">
        <v>0.50058500000000006</v>
      </c>
      <c r="F137" s="14">
        <v>90</v>
      </c>
      <c r="G137" s="14">
        <f>E138/E137</f>
        <v>1.1931540098085238</v>
      </c>
      <c r="H137" s="14">
        <f>IF(G137&lt;1,1,E138/E137*1.69-0.7)</f>
        <v>1.3164302765764051</v>
      </c>
      <c r="I137" s="14">
        <f t="shared" si="28"/>
        <v>5.5620555555555562E-3</v>
      </c>
      <c r="J137" s="14">
        <f t="shared" si="34"/>
        <v>2480.5740430455776</v>
      </c>
      <c r="AW137" s="127">
        <v>1979</v>
      </c>
      <c r="AX137" s="14">
        <v>6</v>
      </c>
      <c r="AY137" s="14">
        <v>4</v>
      </c>
      <c r="AZ137" s="14">
        <v>42.177500000000002</v>
      </c>
      <c r="BA137" s="14">
        <v>3.1952503999999999</v>
      </c>
    </row>
    <row r="138" spans="1:53" ht="15">
      <c r="A138" s="14">
        <v>1</v>
      </c>
      <c r="B138" s="14">
        <v>502</v>
      </c>
      <c r="C138" s="14">
        <v>2012</v>
      </c>
      <c r="D138" s="14">
        <v>100</v>
      </c>
      <c r="E138" s="139">
        <v>0.597275</v>
      </c>
      <c r="F138" s="14">
        <v>90</v>
      </c>
      <c r="I138" s="14">
        <f t="shared" si="28"/>
        <v>6.6363888888888887E-3</v>
      </c>
      <c r="J138" s="14">
        <f t="shared" si="34"/>
        <v>3273.5756846195868</v>
      </c>
      <c r="K138" s="14">
        <f>((J138*0.0239)-(J137*0.0239))/0.5</f>
        <v>37.905478467237629</v>
      </c>
      <c r="L138" s="14">
        <v>0.5</v>
      </c>
      <c r="M138" s="14">
        <v>0.59</v>
      </c>
      <c r="N138" s="14">
        <v>50</v>
      </c>
      <c r="AW138" s="127">
        <v>1979</v>
      </c>
      <c r="AX138" s="14">
        <v>7</v>
      </c>
      <c r="AY138" s="14">
        <v>4</v>
      </c>
      <c r="AZ138" s="14">
        <v>39.582500000000003</v>
      </c>
      <c r="BA138" s="14">
        <v>5.3036048999999998</v>
      </c>
    </row>
    <row r="139" spans="1:53" ht="15">
      <c r="A139" s="14">
        <v>2</v>
      </c>
      <c r="B139" s="14">
        <v>502</v>
      </c>
      <c r="C139" s="14">
        <v>2012</v>
      </c>
      <c r="D139" s="14">
        <v>40</v>
      </c>
      <c r="E139" s="139">
        <v>0.49944499999999997</v>
      </c>
      <c r="F139" s="14">
        <v>90</v>
      </c>
      <c r="G139" s="14">
        <f>E140/E139</f>
        <v>1.5034288059746319</v>
      </c>
      <c r="H139" s="14">
        <f>IF(G139&lt;1,1,E140/E139*1.69-0.7)</f>
        <v>1.8407946820971277</v>
      </c>
      <c r="I139" s="14">
        <f t="shared" si="28"/>
        <v>5.5493888888888884E-3</v>
      </c>
      <c r="J139" s="14">
        <f t="shared" si="34"/>
        <v>2472.4744950924351</v>
      </c>
      <c r="AW139" s="127">
        <v>1980</v>
      </c>
      <c r="AX139" s="14">
        <v>2</v>
      </c>
      <c r="AY139" s="14">
        <v>4</v>
      </c>
      <c r="AZ139" s="14">
        <v>20.842500000000001</v>
      </c>
      <c r="BA139" s="14">
        <v>2.5774325</v>
      </c>
    </row>
    <row r="140" spans="1:53" ht="15">
      <c r="A140" s="14">
        <v>2</v>
      </c>
      <c r="B140" s="14">
        <v>502</v>
      </c>
      <c r="C140" s="14">
        <v>2012</v>
      </c>
      <c r="D140" s="14">
        <v>100</v>
      </c>
      <c r="E140" s="139">
        <v>0.75087999999999999</v>
      </c>
      <c r="F140" s="14">
        <v>90</v>
      </c>
      <c r="I140" s="14">
        <f t="shared" si="28"/>
        <v>8.3431111111111102E-3</v>
      </c>
      <c r="J140" s="14">
        <f t="shared" si="34"/>
        <v>5086.3401620711693</v>
      </c>
      <c r="K140" s="14">
        <f>((J140*0.0239)-(J139*0.0239))/0.5</f>
        <v>124.94277888158351</v>
      </c>
      <c r="L140" s="14">
        <v>0.49</v>
      </c>
      <c r="M140" s="14">
        <v>0.75</v>
      </c>
      <c r="N140" s="14">
        <v>85</v>
      </c>
      <c r="AW140" s="127">
        <v>1980</v>
      </c>
      <c r="AX140" s="14">
        <v>3</v>
      </c>
      <c r="AY140" s="14">
        <v>4</v>
      </c>
      <c r="AZ140" s="14">
        <v>28.405000000000001</v>
      </c>
      <c r="BA140" s="14">
        <v>2.8416603</v>
      </c>
    </row>
    <row r="141" spans="1:53" ht="15">
      <c r="A141" s="14">
        <v>3</v>
      </c>
      <c r="B141" s="14">
        <v>502</v>
      </c>
      <c r="C141" s="14">
        <v>2012</v>
      </c>
      <c r="D141" s="14">
        <v>40</v>
      </c>
      <c r="E141" s="139">
        <v>0.58247000000000004</v>
      </c>
      <c r="F141" s="14">
        <v>90</v>
      </c>
      <c r="G141" s="14">
        <f>E142/E141</f>
        <v>1.0679519975277696</v>
      </c>
      <c r="H141" s="14">
        <f>IF(G141&lt;1,1,E142/E141*1.69-0.7)</f>
        <v>1.1048388758219305</v>
      </c>
      <c r="I141" s="14">
        <f t="shared" si="28"/>
        <v>6.471888888888889E-3</v>
      </c>
      <c r="J141" s="14">
        <f t="shared" si="34"/>
        <v>3137.4456105624345</v>
      </c>
      <c r="AW141" s="127">
        <v>1980</v>
      </c>
      <c r="AX141" s="14">
        <v>4</v>
      </c>
      <c r="AY141" s="14">
        <v>4</v>
      </c>
      <c r="AZ141" s="14">
        <v>37.417499999999997</v>
      </c>
      <c r="BA141" s="14">
        <v>2.7184355</v>
      </c>
    </row>
    <row r="142" spans="1:53" ht="15">
      <c r="A142" s="14">
        <v>3</v>
      </c>
      <c r="B142" s="14">
        <v>502</v>
      </c>
      <c r="C142" s="14">
        <v>2012</v>
      </c>
      <c r="D142" s="14">
        <v>100</v>
      </c>
      <c r="E142" s="139">
        <v>0.62204999999999999</v>
      </c>
      <c r="F142" s="14">
        <v>90</v>
      </c>
      <c r="I142" s="14">
        <f t="shared" si="28"/>
        <v>6.9116666666666667E-3</v>
      </c>
      <c r="J142" s="14">
        <f t="shared" si="34"/>
        <v>3514.7190431781437</v>
      </c>
      <c r="K142" s="14">
        <f>((J142*0.0239)-(J141*0.0239))/0.5</f>
        <v>18.033670079030884</v>
      </c>
      <c r="L142" s="14">
        <v>0.57999999999999996</v>
      </c>
      <c r="M142" s="14">
        <v>0.62</v>
      </c>
      <c r="N142" s="14">
        <v>43</v>
      </c>
      <c r="AW142" s="127">
        <v>1980</v>
      </c>
      <c r="AX142" s="14">
        <v>5</v>
      </c>
      <c r="AY142" s="14">
        <v>4</v>
      </c>
      <c r="AZ142" s="14">
        <v>52.302500000000002</v>
      </c>
      <c r="BA142" s="14">
        <v>1.9025487000000001</v>
      </c>
    </row>
    <row r="143" spans="1:53" ht="15">
      <c r="A143" s="14">
        <v>4</v>
      </c>
      <c r="B143" s="14">
        <v>502</v>
      </c>
      <c r="C143" s="14">
        <v>2012</v>
      </c>
      <c r="D143" s="14">
        <v>40</v>
      </c>
      <c r="E143" s="139">
        <v>0.56834000000000007</v>
      </c>
      <c r="F143" s="14">
        <v>90</v>
      </c>
      <c r="G143" s="14">
        <f>E144/E143</f>
        <v>1.0390259351796458</v>
      </c>
      <c r="H143" s="14">
        <f>IF(G143&lt;1,1,E144/E143*1.69-0.7)</f>
        <v>1.0559538304536014</v>
      </c>
      <c r="I143" s="14">
        <f t="shared" si="28"/>
        <v>6.3148888888888898E-3</v>
      </c>
      <c r="J143" s="14">
        <f t="shared" si="34"/>
        <v>3012.8050919616508</v>
      </c>
      <c r="AW143" s="127">
        <v>1980</v>
      </c>
      <c r="AX143" s="14">
        <v>6</v>
      </c>
      <c r="AY143" s="14">
        <v>4</v>
      </c>
      <c r="AZ143" s="14">
        <v>60.712499999999999</v>
      </c>
      <c r="BA143" s="14">
        <v>7.1946849999999998</v>
      </c>
    </row>
    <row r="144" spans="1:53" ht="15">
      <c r="A144" s="14">
        <v>4</v>
      </c>
      <c r="B144" s="14">
        <v>502</v>
      </c>
      <c r="C144" s="14">
        <v>2012</v>
      </c>
      <c r="D144" s="14">
        <v>100</v>
      </c>
      <c r="E144" s="139">
        <v>0.59051999999999993</v>
      </c>
      <c r="F144" s="14">
        <v>90</v>
      </c>
      <c r="I144" s="14">
        <f t="shared" si="28"/>
        <v>6.5613333333333322E-3</v>
      </c>
      <c r="J144" s="14">
        <f t="shared" si="34"/>
        <v>3210.7466925222934</v>
      </c>
      <c r="K144" s="14">
        <f>((J144*0.0239)-(J143*0.0239))/0.5</f>
        <v>9.4616085067987115</v>
      </c>
      <c r="L144" s="226">
        <f>AVERAGE(E137,E139, E141, E143)</f>
        <v>0.53771000000000002</v>
      </c>
      <c r="M144" s="226">
        <f>AVERAGE(E138,E140,E142, E144)</f>
        <v>0.64018124999999992</v>
      </c>
      <c r="N144" s="14">
        <v>42</v>
      </c>
      <c r="AW144" s="127">
        <v>1980</v>
      </c>
      <c r="AX144" s="14">
        <v>7</v>
      </c>
      <c r="AY144" s="14">
        <v>4</v>
      </c>
      <c r="AZ144" s="14">
        <v>55.297499999999999</v>
      </c>
      <c r="BA144" s="14">
        <v>2.4950534000000002</v>
      </c>
    </row>
    <row r="145" spans="1:68" ht="15">
      <c r="A145" s="14">
        <v>1</v>
      </c>
      <c r="B145" s="14">
        <v>502</v>
      </c>
      <c r="C145" s="14">
        <v>2013</v>
      </c>
      <c r="D145" s="14">
        <v>40</v>
      </c>
      <c r="E145" s="140">
        <v>0.416495</v>
      </c>
      <c r="F145" s="14">
        <v>128</v>
      </c>
      <c r="G145" s="14">
        <f>E146/E145</f>
        <v>1.1284169077659996</v>
      </c>
      <c r="H145" s="14">
        <f>IF(G145&lt;1,1,E146/E145*1.69-0.7)</f>
        <v>1.2070245741245393</v>
      </c>
      <c r="I145" s="14">
        <f t="shared" si="28"/>
        <v>3.2538671875E-3</v>
      </c>
      <c r="J145" s="14">
        <f>590*EXP(I145*258.2)</f>
        <v>1366.859490541776</v>
      </c>
      <c r="L145" s="226"/>
      <c r="M145" s="226"/>
      <c r="AW145" s="127">
        <v>1981</v>
      </c>
      <c r="AX145" s="14">
        <v>2</v>
      </c>
      <c r="AY145" s="14">
        <v>4</v>
      </c>
      <c r="AZ145" s="14">
        <v>19.5425</v>
      </c>
      <c r="BA145" s="14">
        <v>1.9630312000000001</v>
      </c>
    </row>
    <row r="146" spans="1:68" ht="15">
      <c r="A146" s="14">
        <v>1</v>
      </c>
      <c r="B146" s="14">
        <v>502</v>
      </c>
      <c r="C146" s="14">
        <v>2013</v>
      </c>
      <c r="D146" s="14">
        <v>100</v>
      </c>
      <c r="E146" s="140">
        <v>0.46998000000000001</v>
      </c>
      <c r="F146" s="14">
        <v>128</v>
      </c>
      <c r="I146" s="14">
        <f t="shared" si="28"/>
        <v>3.6717187500000001E-3</v>
      </c>
      <c r="J146" s="14">
        <f t="shared" si="34"/>
        <v>1522.5781345211567</v>
      </c>
      <c r="K146" s="14">
        <f>((J146*0.0239)-(J145*0.0239))/0.5</f>
        <v>7.4433511822143998</v>
      </c>
      <c r="L146" s="226">
        <v>0.41</v>
      </c>
      <c r="M146" s="226">
        <v>0.47</v>
      </c>
      <c r="N146" s="14">
        <v>33.700000000000003</v>
      </c>
      <c r="T146" s="139"/>
      <c r="V146" s="139"/>
      <c r="AW146" s="127">
        <v>1981</v>
      </c>
      <c r="AX146" s="14">
        <v>3</v>
      </c>
      <c r="AY146" s="14">
        <v>4</v>
      </c>
      <c r="AZ146" s="14">
        <v>31.704999999999998</v>
      </c>
      <c r="BA146" s="14">
        <v>2.0957815000000002</v>
      </c>
    </row>
    <row r="147" spans="1:68" ht="15">
      <c r="A147" s="14">
        <v>2</v>
      </c>
      <c r="B147" s="14">
        <v>502</v>
      </c>
      <c r="C147" s="14">
        <v>2013</v>
      </c>
      <c r="D147" s="14">
        <v>40</v>
      </c>
      <c r="E147" s="140">
        <v>0.38611500000000004</v>
      </c>
      <c r="F147" s="14">
        <v>128</v>
      </c>
      <c r="G147" s="14">
        <f>E148/E147</f>
        <v>0.97243049350582067</v>
      </c>
      <c r="H147" s="14">
        <f>IF(G147&lt;1,1,E148/E147*1.69-0.7)</f>
        <v>1</v>
      </c>
      <c r="I147" s="14">
        <f t="shared" si="28"/>
        <v>3.0165234375000003E-3</v>
      </c>
      <c r="J147" s="14">
        <f t="shared" si="34"/>
        <v>1285.6103800263945</v>
      </c>
      <c r="L147" s="226"/>
      <c r="M147" s="226"/>
      <c r="T147" s="139"/>
      <c r="V147" s="139"/>
      <c r="AW147" s="127">
        <v>1981</v>
      </c>
      <c r="AX147" s="14">
        <v>4</v>
      </c>
      <c r="AY147" s="14">
        <v>4</v>
      </c>
      <c r="AZ147" s="14">
        <v>32.277500000000003</v>
      </c>
      <c r="BA147" s="14">
        <v>9.9447183999999993</v>
      </c>
    </row>
    <row r="148" spans="1:68" ht="15">
      <c r="A148" s="14">
        <v>2</v>
      </c>
      <c r="B148" s="14">
        <v>502</v>
      </c>
      <c r="C148" s="14">
        <v>2013</v>
      </c>
      <c r="D148" s="14">
        <v>100</v>
      </c>
      <c r="E148" s="140">
        <v>0.37546999999999997</v>
      </c>
      <c r="F148" s="14">
        <v>128</v>
      </c>
      <c r="I148" s="14">
        <f t="shared" si="28"/>
        <v>2.9333593749999998E-3</v>
      </c>
      <c r="J148" s="14">
        <f t="shared" si="34"/>
        <v>1258.2987982320203</v>
      </c>
      <c r="K148" s="14">
        <f>((J148*0.0239)-(J147*0.0239))/0.5</f>
        <v>-1.3054936097710907</v>
      </c>
      <c r="L148" s="226">
        <v>0.38</v>
      </c>
      <c r="M148" s="226">
        <v>0.37</v>
      </c>
      <c r="N148" s="14">
        <v>20.100000000000001</v>
      </c>
      <c r="T148" s="139"/>
      <c r="V148" s="139"/>
      <c r="AW148" s="127">
        <v>1981</v>
      </c>
      <c r="AX148" s="14">
        <v>5</v>
      </c>
      <c r="AY148" s="14">
        <v>4</v>
      </c>
      <c r="AZ148" s="14">
        <v>34.905000000000001</v>
      </c>
      <c r="BA148" s="14">
        <v>10.5695616</v>
      </c>
    </row>
    <row r="149" spans="1:68" ht="15">
      <c r="A149" s="14">
        <v>3</v>
      </c>
      <c r="B149" s="14">
        <v>502</v>
      </c>
      <c r="C149" s="14">
        <v>2013</v>
      </c>
      <c r="D149" s="14">
        <v>40</v>
      </c>
      <c r="E149" s="140">
        <v>0.46923500000000001</v>
      </c>
      <c r="F149" s="14">
        <v>128</v>
      </c>
      <c r="G149" s="14">
        <f>E150/E149</f>
        <v>1.1236587211098916</v>
      </c>
      <c r="H149" s="14">
        <f>IF(G149&lt;1,1,E150/E149*1.69-0.7)</f>
        <v>1.1989832386757169</v>
      </c>
      <c r="I149" s="14">
        <f t="shared" si="28"/>
        <v>3.6658984375000001E-3</v>
      </c>
      <c r="J149" s="14">
        <f t="shared" si="34"/>
        <v>1520.291715414497</v>
      </c>
      <c r="L149" s="226"/>
      <c r="M149" s="226"/>
      <c r="T149" s="139"/>
      <c r="V149" s="139"/>
      <c r="AW149" s="127">
        <v>1981</v>
      </c>
      <c r="AX149" s="14">
        <v>6</v>
      </c>
      <c r="AY149" s="14">
        <v>4</v>
      </c>
      <c r="AZ149" s="14">
        <v>37.54</v>
      </c>
      <c r="BA149" s="14">
        <v>3.1264357</v>
      </c>
    </row>
    <row r="150" spans="1:68" ht="15">
      <c r="A150" s="14">
        <v>3</v>
      </c>
      <c r="B150" s="14">
        <v>502</v>
      </c>
      <c r="C150" s="14">
        <v>2013</v>
      </c>
      <c r="D150" s="14">
        <v>100</v>
      </c>
      <c r="E150" s="140">
        <v>0.52726000000000006</v>
      </c>
      <c r="F150" s="14">
        <v>128</v>
      </c>
      <c r="I150" s="14">
        <f t="shared" si="28"/>
        <v>4.1192187500000005E-3</v>
      </c>
      <c r="J150" s="14">
        <f t="shared" si="34"/>
        <v>1709.0703012193153</v>
      </c>
      <c r="K150" s="14">
        <f>((J150*0.0239)-(J149*0.0239))/0.5</f>
        <v>9.0236164014703206</v>
      </c>
      <c r="L150" s="226">
        <v>0.47</v>
      </c>
      <c r="M150" s="226">
        <v>0.52</v>
      </c>
      <c r="N150" s="14">
        <v>32.700000000000003</v>
      </c>
      <c r="T150" s="139"/>
      <c r="V150" s="139"/>
      <c r="AW150" s="127">
        <v>1981</v>
      </c>
      <c r="AX150" s="14">
        <v>7</v>
      </c>
      <c r="AY150" s="14">
        <v>4</v>
      </c>
      <c r="AZ150" s="14">
        <v>38.782499999999999</v>
      </c>
      <c r="BA150" s="14">
        <v>3.9702592000000001</v>
      </c>
    </row>
    <row r="151" spans="1:68" s="491" customFormat="1" ht="15">
      <c r="A151" s="491">
        <v>4</v>
      </c>
      <c r="B151" s="491">
        <v>502</v>
      </c>
      <c r="C151" s="491">
        <v>2013</v>
      </c>
      <c r="D151" s="491">
        <v>40</v>
      </c>
      <c r="E151" s="493">
        <v>0.56214000000000008</v>
      </c>
      <c r="F151" s="491">
        <v>128</v>
      </c>
      <c r="G151" s="491">
        <f>E152/E151</f>
        <v>1.0566229053260752</v>
      </c>
      <c r="H151" s="491">
        <f>IF(G151&lt;1,1,E152/E151*1.69-0.7)</f>
        <v>1.0856927100010669</v>
      </c>
      <c r="I151" s="491">
        <f t="shared" ref="I151:I156" si="35">E151/F151</f>
        <v>4.3917187500000007E-3</v>
      </c>
      <c r="J151" s="491">
        <f>590*EXP(I151*258.2)</f>
        <v>1833.6509594396862</v>
      </c>
      <c r="L151" s="501"/>
      <c r="M151" s="501"/>
      <c r="T151" s="499"/>
      <c r="V151" s="499"/>
      <c r="AG151" s="494"/>
      <c r="AH151" s="495"/>
      <c r="AW151" s="496">
        <v>1982</v>
      </c>
      <c r="AX151" s="491">
        <v>2</v>
      </c>
      <c r="AY151" s="491">
        <v>4</v>
      </c>
      <c r="AZ151" s="491">
        <v>27.497499999999999</v>
      </c>
      <c r="BA151" s="491">
        <v>2.8601442000000001</v>
      </c>
      <c r="BK151" s="497"/>
      <c r="BL151" s="497"/>
      <c r="BM151" s="497"/>
      <c r="BN151" s="497"/>
      <c r="BO151" s="497"/>
      <c r="BP151" s="497"/>
    </row>
    <row r="152" spans="1:68" s="491" customFormat="1" ht="15">
      <c r="A152" s="491">
        <v>4</v>
      </c>
      <c r="B152" s="491">
        <v>502</v>
      </c>
      <c r="C152" s="491">
        <v>2013</v>
      </c>
      <c r="D152" s="491">
        <v>100</v>
      </c>
      <c r="E152" s="493">
        <v>0.59397</v>
      </c>
      <c r="F152" s="491">
        <v>128</v>
      </c>
      <c r="I152" s="491">
        <f t="shared" si="35"/>
        <v>4.640390625E-3</v>
      </c>
      <c r="J152" s="491">
        <f t="shared" si="34"/>
        <v>1955.2461966377991</v>
      </c>
      <c r="K152" s="491">
        <f>((J152*0.0239)-(J151*0.0239))/0.5</f>
        <v>5.812252338069797</v>
      </c>
      <c r="L152" s="501">
        <f>AVERAGE(E145,E147, E149, E151)</f>
        <v>0.45849625000000005</v>
      </c>
      <c r="M152" s="501">
        <f>AVERAGE(E146,E148,E150, E152)</f>
        <v>0.49167000000000005</v>
      </c>
      <c r="N152" s="491">
        <v>29.1</v>
      </c>
      <c r="T152" s="499"/>
      <c r="V152" s="499"/>
      <c r="AG152" s="494"/>
      <c r="AH152" s="495"/>
      <c r="AW152" s="496">
        <v>1982</v>
      </c>
      <c r="AX152" s="491">
        <v>3</v>
      </c>
      <c r="AY152" s="491">
        <v>4</v>
      </c>
      <c r="AZ152" s="491">
        <v>36.057499999999997</v>
      </c>
      <c r="BA152" s="491">
        <v>1.4291577</v>
      </c>
      <c r="BK152" s="497"/>
      <c r="BL152" s="497"/>
      <c r="BM152" s="497"/>
      <c r="BN152" s="497"/>
      <c r="BO152" s="497"/>
      <c r="BP152" s="497"/>
    </row>
    <row r="153" spans="1:68" ht="15">
      <c r="A153" s="14">
        <v>1</v>
      </c>
      <c r="B153" s="14">
        <v>502</v>
      </c>
      <c r="C153" s="29">
        <v>2014</v>
      </c>
      <c r="D153" s="14">
        <v>40</v>
      </c>
      <c r="E153" s="140">
        <v>0.33900000000000002</v>
      </c>
      <c r="F153" s="14">
        <v>76</v>
      </c>
      <c r="G153" s="14">
        <f>E154/E153</f>
        <v>0.69321533923303824</v>
      </c>
      <c r="H153" s="14">
        <f>IF(G153&lt;1,1,E154/E153*1.69-0.7)</f>
        <v>1</v>
      </c>
      <c r="I153" s="14">
        <f t="shared" si="35"/>
        <v>4.4605263157894738E-3</v>
      </c>
      <c r="J153" s="14">
        <f t="shared" ref="J153:J162" si="36">590*EXP(I153*258.2)</f>
        <v>1866.518913866624</v>
      </c>
      <c r="L153" s="226"/>
      <c r="M153" s="226"/>
      <c r="T153" s="139"/>
      <c r="V153" s="139"/>
      <c r="AW153" s="127">
        <v>1982</v>
      </c>
      <c r="AX153" s="14">
        <v>4</v>
      </c>
      <c r="AY153" s="14">
        <v>4</v>
      </c>
      <c r="AZ153" s="14">
        <v>32.82</v>
      </c>
      <c r="BA153" s="14">
        <v>3.6258607999999999</v>
      </c>
    </row>
    <row r="154" spans="1:68" ht="15">
      <c r="A154" s="14">
        <v>1</v>
      </c>
      <c r="B154" s="14">
        <v>502</v>
      </c>
      <c r="C154" s="29">
        <v>2014</v>
      </c>
      <c r="D154" s="14">
        <v>100</v>
      </c>
      <c r="E154" s="140">
        <v>0.23499999999999999</v>
      </c>
      <c r="F154" s="14">
        <v>76</v>
      </c>
      <c r="I154" s="14">
        <f t="shared" si="35"/>
        <v>3.0921052631578947E-3</v>
      </c>
      <c r="J154" s="14">
        <f t="shared" si="36"/>
        <v>1310.945767783126</v>
      </c>
      <c r="K154" s="14">
        <f>((J154*0.0239)-(J153*0.0239))/0.5</f>
        <v>-26.556396382791206</v>
      </c>
      <c r="L154" s="226">
        <f>AVERAGE(E147,E149, E151, E153)</f>
        <v>0.43912250000000003</v>
      </c>
      <c r="M154" s="226">
        <f>AVERAGE(E148,E150,E152, E154)</f>
        <v>0.432925</v>
      </c>
      <c r="N154" s="14">
        <v>21.7</v>
      </c>
      <c r="T154" s="140"/>
      <c r="AW154" s="127">
        <v>1982</v>
      </c>
      <c r="AX154" s="14">
        <v>5</v>
      </c>
      <c r="AY154" s="14">
        <v>4</v>
      </c>
      <c r="AZ154" s="14">
        <v>32.729999999999997</v>
      </c>
      <c r="BA154" s="14">
        <v>5.3924515</v>
      </c>
    </row>
    <row r="155" spans="1:68" ht="15">
      <c r="A155" s="14">
        <v>2</v>
      </c>
      <c r="B155" s="14">
        <v>502</v>
      </c>
      <c r="C155" s="29">
        <v>2015</v>
      </c>
      <c r="D155" s="14">
        <v>40</v>
      </c>
      <c r="E155" s="140">
        <v>0.41199999999999998</v>
      </c>
      <c r="F155" s="14">
        <v>79</v>
      </c>
      <c r="G155" s="14">
        <f>E156/E155</f>
        <v>1.104368932038835</v>
      </c>
      <c r="H155" s="14">
        <f>IF(G155&lt;1,1,E156/E155*1.69-0.7)</f>
        <v>1.1663834951456311</v>
      </c>
      <c r="I155" s="14">
        <f t="shared" si="35"/>
        <v>5.2151898734177212E-3</v>
      </c>
      <c r="J155" s="14">
        <f t="shared" si="36"/>
        <v>2268.0700763145164</v>
      </c>
      <c r="L155" s="226"/>
      <c r="M155" s="226"/>
      <c r="T155" s="140"/>
      <c r="AW155" s="127">
        <v>1982</v>
      </c>
      <c r="AX155" s="14">
        <v>6</v>
      </c>
      <c r="AY155" s="14">
        <v>4</v>
      </c>
      <c r="AZ155" s="14">
        <v>29.737500000000001</v>
      </c>
      <c r="BA155" s="14">
        <v>3.5722763999999998</v>
      </c>
    </row>
    <row r="156" spans="1:68" ht="15.75" thickBot="1">
      <c r="A156" s="14">
        <v>2</v>
      </c>
      <c r="B156" s="14">
        <v>502</v>
      </c>
      <c r="C156" s="29">
        <v>2015</v>
      </c>
      <c r="D156" s="14">
        <v>100</v>
      </c>
      <c r="E156" s="140">
        <v>0.45500000000000002</v>
      </c>
      <c r="F156" s="14">
        <v>79</v>
      </c>
      <c r="I156" s="14">
        <f t="shared" si="35"/>
        <v>5.7594936708860759E-3</v>
      </c>
      <c r="J156" s="14">
        <f t="shared" si="36"/>
        <v>2610.3087875439605</v>
      </c>
      <c r="K156" s="14">
        <f>((J156*0.0239)-(J155*0.0239))/0.5</f>
        <v>16.359010396767417</v>
      </c>
      <c r="L156" s="226">
        <f>AVERAGE(E149,E151, E153, E155)</f>
        <v>0.44559375000000001</v>
      </c>
      <c r="M156" s="226">
        <f>AVERAGE(E150,E152,E154, E156)</f>
        <v>0.45280750000000003</v>
      </c>
      <c r="N156" s="14">
        <v>32</v>
      </c>
      <c r="T156" s="140"/>
      <c r="AW156" s="127">
        <v>1982</v>
      </c>
      <c r="AX156" s="14">
        <v>7</v>
      </c>
      <c r="AY156" s="14">
        <v>4</v>
      </c>
      <c r="AZ156" s="14">
        <v>27.8</v>
      </c>
      <c r="BA156" s="14">
        <v>1.0321176000000001</v>
      </c>
    </row>
    <row r="157" spans="1:68" s="491" customFormat="1" ht="15">
      <c r="A157" s="491">
        <v>3</v>
      </c>
      <c r="B157" s="491">
        <v>502</v>
      </c>
      <c r="C157" s="491">
        <v>2016</v>
      </c>
      <c r="D157" s="491">
        <v>40</v>
      </c>
      <c r="E157" s="492">
        <v>0.56180375000000005</v>
      </c>
      <c r="F157" s="491">
        <v>105</v>
      </c>
      <c r="I157" s="492">
        <v>5.3505100000000002E-3</v>
      </c>
      <c r="J157" s="491">
        <f t="shared" si="36"/>
        <v>2348.7163383604134</v>
      </c>
      <c r="L157" s="501"/>
      <c r="M157" s="501"/>
      <c r="T157" s="493"/>
      <c r="AG157" s="494"/>
      <c r="AH157" s="495"/>
      <c r="AW157" s="496">
        <v>1983</v>
      </c>
      <c r="AX157" s="491">
        <v>2</v>
      </c>
      <c r="AY157" s="491">
        <v>4</v>
      </c>
      <c r="AZ157" s="491">
        <v>38.537500000000001</v>
      </c>
      <c r="BA157" s="491">
        <v>2.8940326999999999</v>
      </c>
      <c r="BK157" s="497"/>
      <c r="BL157" s="497"/>
      <c r="BM157" s="497"/>
      <c r="BN157" s="497"/>
      <c r="BO157" s="497"/>
      <c r="BP157" s="497"/>
    </row>
    <row r="158" spans="1:68" s="491" customFormat="1" ht="15.75" thickBot="1">
      <c r="A158" s="491">
        <v>3</v>
      </c>
      <c r="B158" s="491">
        <v>502</v>
      </c>
      <c r="C158" s="491">
        <v>2016</v>
      </c>
      <c r="D158" s="491">
        <v>100</v>
      </c>
      <c r="E158" s="498">
        <v>0.7618625</v>
      </c>
      <c r="F158" s="491">
        <v>105</v>
      </c>
      <c r="I158" s="498">
        <v>7.2558299999999996E-3</v>
      </c>
      <c r="J158" s="491">
        <f t="shared" si="36"/>
        <v>3841.3449931938503</v>
      </c>
      <c r="L158" s="501">
        <v>0.56000000000000005</v>
      </c>
      <c r="M158" s="501">
        <v>0.76</v>
      </c>
      <c r="N158" s="491">
        <v>66.099999999999994</v>
      </c>
      <c r="T158" s="493"/>
      <c r="AG158" s="494"/>
      <c r="AH158" s="495"/>
      <c r="AW158" s="496">
        <v>1983</v>
      </c>
      <c r="AX158" s="491">
        <v>3</v>
      </c>
      <c r="AY158" s="491">
        <v>4</v>
      </c>
      <c r="AZ158" s="491">
        <v>48.097499999999997</v>
      </c>
      <c r="BA158" s="491">
        <v>3.1035933</v>
      </c>
      <c r="BK158" s="497"/>
      <c r="BL158" s="497"/>
      <c r="BM158" s="497"/>
      <c r="BN158" s="497"/>
      <c r="BO158" s="497"/>
      <c r="BP158" s="497"/>
    </row>
    <row r="159" spans="1:68" ht="15">
      <c r="A159" s="14">
        <v>4</v>
      </c>
      <c r="B159" s="14">
        <v>502</v>
      </c>
      <c r="C159" s="14">
        <v>2017</v>
      </c>
      <c r="D159" s="14">
        <v>40</v>
      </c>
      <c r="E159" s="411">
        <v>0.44185999999999998</v>
      </c>
      <c r="F159" s="14">
        <v>98</v>
      </c>
      <c r="I159" s="411">
        <v>4.5087800000000004E-3</v>
      </c>
      <c r="J159" s="14">
        <f t="shared" si="36"/>
        <v>1889.9195346720098</v>
      </c>
      <c r="L159" s="226"/>
      <c r="M159" s="226"/>
      <c r="T159" s="140"/>
      <c r="AW159" s="127">
        <v>1983</v>
      </c>
      <c r="AX159" s="14">
        <v>4</v>
      </c>
      <c r="AY159" s="14">
        <v>4</v>
      </c>
      <c r="AZ159" s="14">
        <v>51.545000000000002</v>
      </c>
      <c r="BA159" s="14">
        <v>8.3338926000000004</v>
      </c>
    </row>
    <row r="160" spans="1:68" ht="15.75" thickBot="1">
      <c r="A160" s="14">
        <v>4</v>
      </c>
      <c r="B160" s="14">
        <v>502</v>
      </c>
      <c r="C160" s="14">
        <v>2017</v>
      </c>
      <c r="D160" s="14">
        <v>100</v>
      </c>
      <c r="E160" s="318">
        <v>0.52219249999999995</v>
      </c>
      <c r="F160" s="14">
        <v>98</v>
      </c>
      <c r="I160" s="318">
        <v>5.32849E-3</v>
      </c>
      <c r="J160" s="14">
        <f t="shared" si="36"/>
        <v>2335.4004513351283</v>
      </c>
      <c r="L160" s="226">
        <v>0.44</v>
      </c>
      <c r="M160" s="226">
        <v>0.52</v>
      </c>
      <c r="N160" s="14">
        <v>43.3</v>
      </c>
      <c r="T160" s="140"/>
      <c r="AW160" s="127">
        <v>1983</v>
      </c>
      <c r="AX160" s="14">
        <v>5</v>
      </c>
      <c r="AY160" s="14">
        <v>4</v>
      </c>
      <c r="AZ160" s="14">
        <v>51.0625</v>
      </c>
      <c r="BA160" s="14">
        <v>2.4040989000000001</v>
      </c>
    </row>
    <row r="161" spans="1:53" ht="15">
      <c r="A161" s="14">
        <v>1</v>
      </c>
      <c r="B161" s="14">
        <v>502</v>
      </c>
      <c r="C161" s="14">
        <v>2018</v>
      </c>
      <c r="D161" s="14">
        <v>40</v>
      </c>
      <c r="E161" s="411">
        <v>0.51024749999999996</v>
      </c>
      <c r="F161" s="14">
        <v>97</v>
      </c>
      <c r="I161" s="411">
        <v>5.26028E-3</v>
      </c>
      <c r="J161" s="14">
        <f t="shared" si="36"/>
        <v>2294.6298702295921</v>
      </c>
      <c r="L161" s="226"/>
      <c r="M161" s="226"/>
      <c r="T161" s="140"/>
      <c r="AW161" s="127">
        <v>1983</v>
      </c>
      <c r="AX161" s="14">
        <v>6</v>
      </c>
      <c r="AY161" s="14">
        <v>4</v>
      </c>
      <c r="AZ161" s="14">
        <v>47.61</v>
      </c>
      <c r="BA161" s="14">
        <v>3.3109514999999998</v>
      </c>
    </row>
    <row r="162" spans="1:53" ht="14.25">
      <c r="A162" s="14">
        <v>1</v>
      </c>
      <c r="B162" s="14">
        <v>502</v>
      </c>
      <c r="C162" s="14">
        <v>2018</v>
      </c>
      <c r="D162" s="14">
        <v>100</v>
      </c>
      <c r="E162" s="318">
        <v>0.37297000000000002</v>
      </c>
      <c r="F162" s="14">
        <v>97</v>
      </c>
      <c r="I162" s="318">
        <v>3.84505E-3</v>
      </c>
      <c r="J162" s="14">
        <f t="shared" si="36"/>
        <v>1592.2676066378335</v>
      </c>
      <c r="L162" s="226">
        <v>0.51</v>
      </c>
      <c r="M162" s="226">
        <v>0.37</v>
      </c>
      <c r="AW162" s="127">
        <v>1983</v>
      </c>
      <c r="AX162" s="14">
        <v>7</v>
      </c>
      <c r="AY162" s="14">
        <v>4</v>
      </c>
      <c r="AZ162" s="14">
        <v>37.417499999999997</v>
      </c>
      <c r="BA162" s="14">
        <v>5.2229517999999997</v>
      </c>
    </row>
    <row r="163" spans="1:53">
      <c r="A163" s="14" t="s">
        <v>102</v>
      </c>
      <c r="AW163" s="127">
        <v>1984</v>
      </c>
      <c r="AX163" s="14">
        <v>2</v>
      </c>
      <c r="AY163" s="14">
        <v>4</v>
      </c>
      <c r="AZ163" s="14">
        <v>33.365000000000002</v>
      </c>
      <c r="BA163" s="14">
        <v>3.1396443999999999</v>
      </c>
    </row>
    <row r="164" spans="1:53" ht="15">
      <c r="B164" s="426" t="s">
        <v>103</v>
      </c>
      <c r="C164" s="426" t="s">
        <v>0</v>
      </c>
      <c r="D164" s="426" t="s">
        <v>56</v>
      </c>
      <c r="E164" s="426" t="s">
        <v>104</v>
      </c>
      <c r="F164" s="426" t="s">
        <v>105</v>
      </c>
      <c r="G164" s="172"/>
      <c r="H164" s="172" t="s">
        <v>28</v>
      </c>
      <c r="I164" s="172" t="s">
        <v>106</v>
      </c>
      <c r="J164" s="172" t="s">
        <v>107</v>
      </c>
      <c r="K164" s="172" t="s">
        <v>108</v>
      </c>
      <c r="P164" s="31"/>
      <c r="AW164" s="127">
        <v>1984</v>
      </c>
      <c r="AX164" s="14">
        <v>3</v>
      </c>
      <c r="AY164" s="14">
        <v>4</v>
      </c>
      <c r="AZ164" s="14">
        <v>43.712499999999999</v>
      </c>
      <c r="BA164" s="14">
        <v>2.2390381000000001</v>
      </c>
    </row>
    <row r="165" spans="1:53" ht="15">
      <c r="E165" s="140"/>
      <c r="AW165" s="127">
        <v>1984</v>
      </c>
      <c r="AX165" s="14">
        <v>4</v>
      </c>
      <c r="AY165" s="14">
        <v>4</v>
      </c>
      <c r="AZ165" s="14">
        <v>42.56</v>
      </c>
      <c r="BA165" s="14">
        <v>4.7502912000000004</v>
      </c>
    </row>
    <row r="166" spans="1:53" ht="15">
      <c r="E166" s="140"/>
      <c r="AW166" s="127">
        <v>1984</v>
      </c>
      <c r="AX166" s="14">
        <v>5</v>
      </c>
      <c r="AY166" s="14">
        <v>4</v>
      </c>
      <c r="AZ166" s="14">
        <v>44.6175</v>
      </c>
      <c r="BA166" s="14">
        <v>4.7703344999999997</v>
      </c>
    </row>
    <row r="167" spans="1:53">
      <c r="AW167" s="127">
        <v>1984</v>
      </c>
      <c r="AX167" s="14">
        <v>6</v>
      </c>
      <c r="AY167" s="14">
        <v>4</v>
      </c>
      <c r="AZ167" s="14">
        <v>42.227499999999999</v>
      </c>
      <c r="BA167" s="14">
        <v>2.9416590999999999</v>
      </c>
    </row>
    <row r="168" spans="1:53">
      <c r="AW168" s="127">
        <v>1984</v>
      </c>
      <c r="AX168" s="14">
        <v>7</v>
      </c>
      <c r="AY168" s="14">
        <v>4</v>
      </c>
      <c r="AZ168" s="14">
        <v>40.35</v>
      </c>
      <c r="BA168" s="14">
        <v>2.7843491</v>
      </c>
    </row>
    <row r="169" spans="1:53">
      <c r="AW169" s="127">
        <v>1985</v>
      </c>
      <c r="AX169" s="14">
        <v>2</v>
      </c>
      <c r="AY169" s="14">
        <v>4</v>
      </c>
      <c r="AZ169" s="14">
        <v>20.4175</v>
      </c>
      <c r="BA169" s="14">
        <v>1.0246421999999999</v>
      </c>
    </row>
    <row r="170" spans="1:53">
      <c r="AW170" s="127">
        <v>1985</v>
      </c>
      <c r="AX170" s="14">
        <v>3</v>
      </c>
      <c r="AY170" s="14">
        <v>4</v>
      </c>
      <c r="AZ170" s="14">
        <v>30.4925</v>
      </c>
      <c r="BA170" s="14">
        <v>2.5332374</v>
      </c>
    </row>
    <row r="171" spans="1:53">
      <c r="AW171" s="127">
        <v>1985</v>
      </c>
      <c r="AX171" s="14">
        <v>4</v>
      </c>
      <c r="AY171" s="14">
        <v>4</v>
      </c>
      <c r="AZ171" s="14">
        <v>34.305</v>
      </c>
      <c r="BA171" s="14">
        <v>1.9830028</v>
      </c>
    </row>
    <row r="172" spans="1:53" ht="15">
      <c r="C172" s="37"/>
      <c r="D172" s="37"/>
      <c r="E172" s="37"/>
      <c r="F172" s="37"/>
      <c r="H172" s="24"/>
      <c r="I172" s="24"/>
      <c r="J172" s="24"/>
      <c r="K172" s="24"/>
      <c r="L172" s="24"/>
      <c r="AW172" s="127">
        <v>1985</v>
      </c>
      <c r="AX172" s="14">
        <v>5</v>
      </c>
      <c r="AY172" s="14">
        <v>4</v>
      </c>
      <c r="AZ172" s="14">
        <v>34.664999999999999</v>
      </c>
      <c r="BA172" s="14">
        <v>3.8157961</v>
      </c>
    </row>
    <row r="173" spans="1:53">
      <c r="AW173" s="127">
        <v>1985</v>
      </c>
      <c r="AX173" s="14">
        <v>6</v>
      </c>
      <c r="AY173" s="14">
        <v>4</v>
      </c>
      <c r="AZ173" s="14">
        <v>33.395000000000003</v>
      </c>
      <c r="BA173" s="14">
        <v>3.3120436999999998</v>
      </c>
    </row>
    <row r="174" spans="1:53">
      <c r="AW174" s="127">
        <v>1985</v>
      </c>
      <c r="AX174" s="14">
        <v>7</v>
      </c>
      <c r="AY174" s="14">
        <v>4</v>
      </c>
      <c r="AZ174" s="14">
        <v>30.22</v>
      </c>
      <c r="BA174" s="14">
        <v>2.1180965999999999</v>
      </c>
    </row>
    <row r="175" spans="1:53">
      <c r="AW175" s="127">
        <v>1986</v>
      </c>
      <c r="AX175" s="14">
        <v>2</v>
      </c>
      <c r="AY175" s="14">
        <v>4</v>
      </c>
      <c r="AZ175" s="14">
        <v>40.3825</v>
      </c>
      <c r="BA175" s="14">
        <v>1.8980055</v>
      </c>
    </row>
    <row r="176" spans="1:53">
      <c r="AW176" s="127">
        <v>1986</v>
      </c>
      <c r="AX176" s="14">
        <v>3</v>
      </c>
      <c r="AY176" s="14">
        <v>4</v>
      </c>
      <c r="AZ176" s="14">
        <v>42.44</v>
      </c>
      <c r="BA176" s="14">
        <v>2.2752875000000001</v>
      </c>
    </row>
    <row r="177" spans="49:53">
      <c r="AW177" s="127">
        <v>1986</v>
      </c>
      <c r="AX177" s="14">
        <v>4</v>
      </c>
      <c r="AY177" s="14">
        <v>4</v>
      </c>
      <c r="AZ177" s="14">
        <v>43.077500000000001</v>
      </c>
      <c r="BA177" s="14">
        <v>2.7214135000000002</v>
      </c>
    </row>
    <row r="178" spans="49:53">
      <c r="AW178" s="127">
        <v>1986</v>
      </c>
      <c r="AX178" s="14">
        <v>5</v>
      </c>
      <c r="AY178" s="14">
        <v>4</v>
      </c>
      <c r="AZ178" s="14">
        <v>44.467500000000001</v>
      </c>
      <c r="BA178" s="14">
        <v>2.3770623</v>
      </c>
    </row>
    <row r="179" spans="49:53">
      <c r="AW179" s="127">
        <v>1986</v>
      </c>
      <c r="AX179" s="14">
        <v>6</v>
      </c>
      <c r="AY179" s="14">
        <v>4</v>
      </c>
      <c r="AZ179" s="14">
        <v>45.375</v>
      </c>
      <c r="BA179" s="14">
        <v>1.3200631</v>
      </c>
    </row>
    <row r="180" spans="49:53">
      <c r="AW180" s="127">
        <v>1986</v>
      </c>
      <c r="AX180" s="14">
        <v>7</v>
      </c>
      <c r="AY180" s="14">
        <v>4</v>
      </c>
      <c r="AZ180" s="14">
        <v>46.01</v>
      </c>
      <c r="BA180" s="14">
        <v>1.5517087000000001</v>
      </c>
    </row>
    <row r="181" spans="49:53">
      <c r="AW181" s="127">
        <v>1987</v>
      </c>
      <c r="AX181" s="14">
        <v>2</v>
      </c>
      <c r="AY181" s="14">
        <v>4</v>
      </c>
      <c r="AZ181" s="14">
        <v>30.4925</v>
      </c>
      <c r="BA181" s="14">
        <v>1.9520822</v>
      </c>
    </row>
    <row r="182" spans="49:53">
      <c r="AW182" s="127">
        <v>1987</v>
      </c>
      <c r="AX182" s="14">
        <v>3</v>
      </c>
      <c r="AY182" s="14">
        <v>4</v>
      </c>
      <c r="AZ182" s="14">
        <v>37.055</v>
      </c>
      <c r="BA182" s="14">
        <v>4.9571867000000003</v>
      </c>
    </row>
    <row r="183" spans="49:53">
      <c r="AW183" s="127">
        <v>1987</v>
      </c>
      <c r="AX183" s="14">
        <v>4</v>
      </c>
      <c r="AY183" s="14">
        <v>4</v>
      </c>
      <c r="AZ183" s="14">
        <v>41.112499999999997</v>
      </c>
      <c r="BA183" s="14">
        <v>4.4593674999999999</v>
      </c>
    </row>
    <row r="184" spans="49:53">
      <c r="AW184" s="127">
        <v>1987</v>
      </c>
      <c r="AX184" s="14">
        <v>5</v>
      </c>
      <c r="AY184" s="14">
        <v>4</v>
      </c>
      <c r="AZ184" s="14">
        <v>42.652500000000003</v>
      </c>
      <c r="BA184" s="14">
        <v>0.861873</v>
      </c>
    </row>
    <row r="185" spans="49:53">
      <c r="AW185" s="127">
        <v>1987</v>
      </c>
      <c r="AX185" s="14">
        <v>6</v>
      </c>
      <c r="AY185" s="14">
        <v>4</v>
      </c>
      <c r="AZ185" s="14">
        <v>42.982500000000002</v>
      </c>
      <c r="BA185" s="14">
        <v>1.4803687999999999</v>
      </c>
    </row>
    <row r="186" spans="49:53">
      <c r="AW186" s="127">
        <v>1987</v>
      </c>
      <c r="AX186" s="14">
        <v>7</v>
      </c>
      <c r="AY186" s="14">
        <v>4</v>
      </c>
      <c r="AZ186" s="14">
        <v>41.502499999999998</v>
      </c>
      <c r="BA186" s="14">
        <v>1.6312443999999999</v>
      </c>
    </row>
    <row r="187" spans="49:53">
      <c r="AW187" s="127">
        <v>1988</v>
      </c>
      <c r="AX187" s="14">
        <v>2</v>
      </c>
      <c r="AY187" s="14">
        <v>4</v>
      </c>
      <c r="AZ187" s="14">
        <v>27.072500000000002</v>
      </c>
      <c r="BA187" s="14">
        <v>2.2961181000000002</v>
      </c>
    </row>
    <row r="188" spans="49:53">
      <c r="AW188" s="127">
        <v>1988</v>
      </c>
      <c r="AX188" s="14">
        <v>3</v>
      </c>
      <c r="AY188" s="14">
        <v>4</v>
      </c>
      <c r="AZ188" s="14">
        <v>40.957500000000003</v>
      </c>
      <c r="BA188" s="14">
        <v>5.7675087999999999</v>
      </c>
    </row>
    <row r="189" spans="49:53">
      <c r="AW189" s="127">
        <v>1988</v>
      </c>
      <c r="AX189" s="14">
        <v>4</v>
      </c>
      <c r="AY189" s="14">
        <v>4</v>
      </c>
      <c r="AZ189" s="14">
        <v>47.975000000000001</v>
      </c>
      <c r="BA189" s="14">
        <v>12.372034299999999</v>
      </c>
    </row>
    <row r="190" spans="49:53">
      <c r="AW190" s="127">
        <v>1988</v>
      </c>
      <c r="AX190" s="14">
        <v>5</v>
      </c>
      <c r="AY190" s="14">
        <v>4</v>
      </c>
      <c r="AZ190" s="14">
        <v>57.292499999999997</v>
      </c>
      <c r="BA190" s="14">
        <v>7.0736052999999997</v>
      </c>
    </row>
    <row r="191" spans="49:53">
      <c r="AW191" s="127">
        <v>1988</v>
      </c>
      <c r="AX191" s="14">
        <v>6</v>
      </c>
      <c r="AY191" s="14">
        <v>4</v>
      </c>
      <c r="AZ191" s="14">
        <v>65.067499999999995</v>
      </c>
      <c r="BA191" s="14">
        <v>5.5121767000000004</v>
      </c>
    </row>
    <row r="192" spans="49:53">
      <c r="AW192" s="127">
        <v>1988</v>
      </c>
      <c r="AX192" s="14">
        <v>7</v>
      </c>
      <c r="AY192" s="14">
        <v>4</v>
      </c>
      <c r="AZ192" s="14">
        <v>63.16</v>
      </c>
      <c r="BA192" s="14">
        <v>4.0935477999999996</v>
      </c>
    </row>
    <row r="193" spans="49:53">
      <c r="AW193" s="127">
        <v>1989</v>
      </c>
      <c r="AX193" s="14">
        <v>2</v>
      </c>
      <c r="AY193" s="14">
        <v>4</v>
      </c>
      <c r="AZ193" s="14">
        <v>18.09</v>
      </c>
      <c r="BA193" s="14">
        <v>2.4518835999999999</v>
      </c>
    </row>
    <row r="194" spans="49:53">
      <c r="AW194" s="127">
        <v>1989</v>
      </c>
      <c r="AX194" s="14">
        <v>3</v>
      </c>
      <c r="AY194" s="14">
        <v>4</v>
      </c>
      <c r="AZ194" s="14">
        <v>34.727499999999999</v>
      </c>
      <c r="BA194" s="14">
        <v>5.7613620000000001</v>
      </c>
    </row>
    <row r="195" spans="49:53">
      <c r="AW195" s="127">
        <v>1989</v>
      </c>
      <c r="AX195" s="14">
        <v>4</v>
      </c>
      <c r="AY195" s="14">
        <v>4</v>
      </c>
      <c r="AZ195" s="14">
        <v>37.51</v>
      </c>
      <c r="BA195" s="14">
        <v>3.3824252000000001</v>
      </c>
    </row>
    <row r="196" spans="49:53">
      <c r="AW196" s="127">
        <v>1989</v>
      </c>
      <c r="AX196" s="14">
        <v>5</v>
      </c>
      <c r="AY196" s="14">
        <v>4</v>
      </c>
      <c r="AZ196" s="14">
        <v>39.534999999999997</v>
      </c>
      <c r="BA196" s="14">
        <v>2.359216</v>
      </c>
    </row>
    <row r="197" spans="49:53">
      <c r="AW197" s="127">
        <v>1989</v>
      </c>
      <c r="AX197" s="14">
        <v>6</v>
      </c>
      <c r="AY197" s="14">
        <v>4</v>
      </c>
      <c r="AZ197" s="14">
        <v>42.4375</v>
      </c>
      <c r="BA197" s="14">
        <v>4.4970239999999997</v>
      </c>
    </row>
    <row r="198" spans="49:53">
      <c r="AW198" s="127">
        <v>1989</v>
      </c>
      <c r="AX198" s="14">
        <v>7</v>
      </c>
      <c r="AY198" s="14">
        <v>4</v>
      </c>
      <c r="AZ198" s="14">
        <v>40.322499999999998</v>
      </c>
      <c r="BA198" s="14">
        <v>3.6890773000000001</v>
      </c>
    </row>
    <row r="199" spans="49:53">
      <c r="AW199" s="127">
        <v>1990</v>
      </c>
      <c r="AX199" s="14">
        <v>2</v>
      </c>
      <c r="AY199" s="14">
        <v>4</v>
      </c>
      <c r="AZ199" s="14">
        <v>26.4375</v>
      </c>
      <c r="BA199" s="14">
        <v>2.9910909000000001</v>
      </c>
    </row>
    <row r="200" spans="49:53">
      <c r="AW200" s="127">
        <v>1990</v>
      </c>
      <c r="AX200" s="14">
        <v>3</v>
      </c>
      <c r="AY200" s="14">
        <v>4</v>
      </c>
      <c r="AZ200" s="14">
        <v>41.832500000000003</v>
      </c>
      <c r="BA200" s="14">
        <v>6.8878751999999999</v>
      </c>
    </row>
    <row r="201" spans="49:53">
      <c r="AW201" s="127">
        <v>1990</v>
      </c>
      <c r="AX201" s="14">
        <v>4</v>
      </c>
      <c r="AY201" s="14">
        <v>4</v>
      </c>
      <c r="AZ201" s="14">
        <v>48.46</v>
      </c>
      <c r="BA201" s="14">
        <v>6.9969374000000002</v>
      </c>
    </row>
    <row r="202" spans="49:53">
      <c r="AW202" s="127">
        <v>1990</v>
      </c>
      <c r="AX202" s="14">
        <v>5</v>
      </c>
      <c r="AY202" s="14">
        <v>4</v>
      </c>
      <c r="AZ202" s="14">
        <v>49.274999999999999</v>
      </c>
      <c r="BA202" s="14">
        <v>3.5286493999999999</v>
      </c>
    </row>
    <row r="203" spans="49:53">
      <c r="AW203" s="127">
        <v>1990</v>
      </c>
      <c r="AX203" s="14">
        <v>6</v>
      </c>
      <c r="AY203" s="14">
        <v>4</v>
      </c>
      <c r="AZ203" s="14">
        <v>48.28</v>
      </c>
      <c r="BA203" s="14">
        <v>1.5131865</v>
      </c>
    </row>
    <row r="204" spans="49:53">
      <c r="AW204" s="127">
        <v>1990</v>
      </c>
      <c r="AX204" s="14">
        <v>7</v>
      </c>
      <c r="AY204" s="14">
        <v>4</v>
      </c>
      <c r="AZ204" s="14">
        <v>43.862499999999997</v>
      </c>
      <c r="BA204" s="14">
        <v>3.6462251999999999</v>
      </c>
    </row>
    <row r="205" spans="49:53">
      <c r="AW205" s="127">
        <v>1991</v>
      </c>
      <c r="AX205" s="14">
        <v>2</v>
      </c>
      <c r="AY205" s="14">
        <v>4</v>
      </c>
      <c r="AZ205" s="14">
        <v>22.655000000000001</v>
      </c>
      <c r="BA205" s="14">
        <v>3.1149585000000002</v>
      </c>
    </row>
    <row r="206" spans="49:53">
      <c r="AW206" s="127">
        <v>1991</v>
      </c>
      <c r="AX206" s="14">
        <v>3</v>
      </c>
      <c r="AY206" s="14">
        <v>4</v>
      </c>
      <c r="AZ206" s="14">
        <v>27.195</v>
      </c>
      <c r="BA206" s="14">
        <v>5.7573401999999998</v>
      </c>
    </row>
    <row r="207" spans="49:53">
      <c r="AW207" s="127">
        <v>1991</v>
      </c>
      <c r="AX207" s="14">
        <v>4</v>
      </c>
      <c r="AY207" s="14">
        <v>4</v>
      </c>
      <c r="AZ207" s="14">
        <v>28.1325</v>
      </c>
      <c r="BA207" s="14">
        <v>5.0490089999999999</v>
      </c>
    </row>
    <row r="208" spans="49:53">
      <c r="AW208" s="127">
        <v>1991</v>
      </c>
      <c r="AX208" s="14">
        <v>5</v>
      </c>
      <c r="AY208" s="14">
        <v>4</v>
      </c>
      <c r="AZ208" s="14">
        <v>28.98</v>
      </c>
      <c r="BA208" s="14">
        <v>3.2847425000000001</v>
      </c>
    </row>
    <row r="209" spans="49:53">
      <c r="AW209" s="127">
        <v>1991</v>
      </c>
      <c r="AX209" s="14">
        <v>6</v>
      </c>
      <c r="AY209" s="14">
        <v>4</v>
      </c>
      <c r="AZ209" s="14">
        <v>27.83</v>
      </c>
      <c r="BA209" s="14">
        <v>5.0422415999999997</v>
      </c>
    </row>
    <row r="210" spans="49:53">
      <c r="AW210" s="127">
        <v>1991</v>
      </c>
      <c r="AX210" s="14">
        <v>7</v>
      </c>
      <c r="AY210" s="14">
        <v>4</v>
      </c>
      <c r="AZ210" s="14">
        <v>29.49</v>
      </c>
      <c r="BA210" s="14">
        <v>4.1940989999999996</v>
      </c>
    </row>
    <row r="211" spans="49:53">
      <c r="AW211" s="127">
        <v>1992</v>
      </c>
      <c r="AX211" s="14">
        <v>2</v>
      </c>
      <c r="AY211" s="14">
        <v>4</v>
      </c>
      <c r="AZ211" s="14">
        <v>17.889849999999999</v>
      </c>
      <c r="BA211" s="14">
        <v>3.9067387999999998</v>
      </c>
    </row>
    <row r="212" spans="49:53">
      <c r="AW212" s="127">
        <v>1992</v>
      </c>
      <c r="AX212" s="14">
        <v>3</v>
      </c>
      <c r="AY212" s="14">
        <v>4</v>
      </c>
      <c r="AZ212" s="14">
        <v>27.730174999999999</v>
      </c>
      <c r="BA212" s="14">
        <v>4.7986671000000003</v>
      </c>
    </row>
    <row r="213" spans="49:53">
      <c r="AW213" s="127">
        <v>1992</v>
      </c>
      <c r="AX213" s="14">
        <v>4</v>
      </c>
      <c r="AY213" s="14">
        <v>4</v>
      </c>
      <c r="AZ213" s="14">
        <v>34.530374999999999</v>
      </c>
      <c r="BA213" s="14">
        <v>4.0777343999999998</v>
      </c>
    </row>
    <row r="214" spans="49:53">
      <c r="AW214" s="127">
        <v>1992</v>
      </c>
      <c r="AX214" s="14">
        <v>5</v>
      </c>
      <c r="AY214" s="14">
        <v>4</v>
      </c>
      <c r="AZ214" s="14">
        <v>38.242049999999999</v>
      </c>
      <c r="BA214" s="14">
        <v>3.5612872000000002</v>
      </c>
    </row>
    <row r="215" spans="49:53">
      <c r="AW215" s="127">
        <v>1992</v>
      </c>
      <c r="AX215" s="14">
        <v>6</v>
      </c>
      <c r="AY215" s="14">
        <v>4</v>
      </c>
      <c r="AZ215" s="14">
        <v>41.678449999999998</v>
      </c>
      <c r="BA215" s="14">
        <v>2.5383000999999998</v>
      </c>
    </row>
    <row r="216" spans="49:53">
      <c r="AW216" s="127">
        <v>1992</v>
      </c>
      <c r="AX216" s="14">
        <v>7</v>
      </c>
      <c r="AY216" s="14">
        <v>4</v>
      </c>
      <c r="AZ216" s="14">
        <v>38.747225</v>
      </c>
      <c r="BA216" s="14">
        <v>3.2234843999999998</v>
      </c>
    </row>
    <row r="217" spans="49:53">
      <c r="AW217" s="127">
        <v>1993</v>
      </c>
      <c r="AX217" s="14">
        <v>2</v>
      </c>
      <c r="AY217" s="14">
        <v>4</v>
      </c>
      <c r="AZ217" s="14">
        <v>17.15175</v>
      </c>
      <c r="BA217" s="14">
        <v>3.1719928999999998</v>
      </c>
    </row>
    <row r="218" spans="49:53">
      <c r="AW218" s="127">
        <v>1993</v>
      </c>
      <c r="AX218" s="14">
        <v>3</v>
      </c>
      <c r="AY218" s="14">
        <v>4</v>
      </c>
      <c r="AZ218" s="14">
        <v>24.438974999999999</v>
      </c>
      <c r="BA218" s="14">
        <v>7.1787806999999999</v>
      </c>
    </row>
    <row r="219" spans="49:53">
      <c r="AW219" s="127">
        <v>1993</v>
      </c>
      <c r="AX219" s="14">
        <v>4</v>
      </c>
      <c r="AY219" s="14">
        <v>4</v>
      </c>
      <c r="AZ219" s="14">
        <v>31.611249999999998</v>
      </c>
      <c r="BA219" s="14">
        <v>5.7534831999999998</v>
      </c>
    </row>
    <row r="220" spans="49:53">
      <c r="AW220" s="127">
        <v>1993</v>
      </c>
      <c r="AX220" s="14">
        <v>5</v>
      </c>
      <c r="AY220" s="14">
        <v>4</v>
      </c>
      <c r="AZ220" s="14">
        <v>37.047175000000003</v>
      </c>
      <c r="BA220" s="14">
        <v>6.7760315000000002</v>
      </c>
    </row>
    <row r="221" spans="49:53">
      <c r="AW221" s="127">
        <v>1993</v>
      </c>
      <c r="AX221" s="14">
        <v>6</v>
      </c>
      <c r="AY221" s="14">
        <v>4</v>
      </c>
      <c r="AZ221" s="14">
        <v>43.526724999999999</v>
      </c>
      <c r="BA221" s="14">
        <v>5.9765946999999997</v>
      </c>
    </row>
    <row r="222" spans="49:53">
      <c r="AW222" s="127">
        <v>1993</v>
      </c>
      <c r="AX222" s="14">
        <v>7</v>
      </c>
      <c r="AY222" s="14">
        <v>4</v>
      </c>
      <c r="AZ222" s="14">
        <v>36.318150000000003</v>
      </c>
      <c r="BA222" s="14">
        <v>2.0018706000000002</v>
      </c>
    </row>
    <row r="223" spans="49:53">
      <c r="AW223" s="127">
        <v>1994</v>
      </c>
      <c r="AX223" s="14">
        <v>2</v>
      </c>
      <c r="AY223" s="14">
        <v>4</v>
      </c>
      <c r="AZ223" s="14">
        <v>11.092675</v>
      </c>
      <c r="BA223" s="14">
        <v>0.96630329999999998</v>
      </c>
    </row>
    <row r="224" spans="49:53">
      <c r="AW224" s="127">
        <v>1994</v>
      </c>
      <c r="AX224" s="14">
        <v>3</v>
      </c>
      <c r="AY224" s="14">
        <v>4</v>
      </c>
      <c r="AZ224" s="14">
        <v>16.952100000000002</v>
      </c>
      <c r="BA224" s="14">
        <v>3.983492</v>
      </c>
    </row>
    <row r="225" spans="49:53">
      <c r="AW225" s="127">
        <v>1994</v>
      </c>
      <c r="AX225" s="14">
        <v>4</v>
      </c>
      <c r="AY225" s="14">
        <v>4</v>
      </c>
      <c r="AZ225" s="14">
        <v>22.569524999999999</v>
      </c>
      <c r="BA225" s="14">
        <v>6.5557913000000001</v>
      </c>
    </row>
    <row r="226" spans="49:53">
      <c r="AW226" s="127">
        <v>1994</v>
      </c>
      <c r="AX226" s="14">
        <v>5</v>
      </c>
      <c r="AY226" s="14">
        <v>4</v>
      </c>
      <c r="AZ226" s="14">
        <v>33.002749999999999</v>
      </c>
      <c r="BA226" s="14">
        <v>4.5855062000000002</v>
      </c>
    </row>
    <row r="227" spans="49:53">
      <c r="AW227" s="127">
        <v>1994</v>
      </c>
      <c r="AX227" s="14">
        <v>6</v>
      </c>
      <c r="AY227" s="14">
        <v>4</v>
      </c>
      <c r="AZ227" s="14">
        <v>36.408900000000003</v>
      </c>
      <c r="BA227" s="14">
        <v>6.9556304000000004</v>
      </c>
    </row>
    <row r="228" spans="49:53">
      <c r="AW228" s="127">
        <v>1994</v>
      </c>
      <c r="AX228" s="14">
        <v>7</v>
      </c>
      <c r="AY228" s="14">
        <v>4</v>
      </c>
      <c r="AZ228" s="14">
        <v>45.314500000000002</v>
      </c>
      <c r="BA228" s="14">
        <v>4.9545819</v>
      </c>
    </row>
    <row r="229" spans="49:53">
      <c r="AW229" s="127">
        <v>1995</v>
      </c>
      <c r="AX229" s="14">
        <v>2</v>
      </c>
      <c r="AY229" s="14">
        <v>4</v>
      </c>
      <c r="AZ229" s="14">
        <v>29.3863178</v>
      </c>
      <c r="BA229" s="14">
        <v>1.1147400000000001</v>
      </c>
    </row>
    <row r="230" spans="49:53">
      <c r="AW230" s="127">
        <v>1995</v>
      </c>
      <c r="AX230" s="14">
        <v>3</v>
      </c>
      <c r="AY230" s="14">
        <v>4</v>
      </c>
      <c r="AZ230" s="14">
        <v>34.151904199999997</v>
      </c>
      <c r="BA230" s="14">
        <v>6.9848863999999997</v>
      </c>
    </row>
    <row r="231" spans="49:53">
      <c r="AW231" s="127">
        <v>1995</v>
      </c>
      <c r="AX231" s="14">
        <v>4</v>
      </c>
      <c r="AY231" s="14">
        <v>4</v>
      </c>
      <c r="AZ231" s="14">
        <v>37.860841899999997</v>
      </c>
      <c r="BA231" s="14">
        <v>8.4294817000000002</v>
      </c>
    </row>
    <row r="232" spans="49:53">
      <c r="AW232" s="127">
        <v>1995</v>
      </c>
      <c r="AX232" s="14">
        <v>5</v>
      </c>
      <c r="AY232" s="14">
        <v>4</v>
      </c>
      <c r="AZ232" s="14">
        <v>41.355914499999997</v>
      </c>
      <c r="BA232" s="14">
        <v>4.8353405</v>
      </c>
    </row>
    <row r="233" spans="49:53">
      <c r="AW233" s="127">
        <v>1995</v>
      </c>
      <c r="AX233" s="14">
        <v>6</v>
      </c>
      <c r="AY233" s="14">
        <v>4</v>
      </c>
      <c r="AZ233" s="14">
        <v>43.472783399999997</v>
      </c>
      <c r="BA233" s="14">
        <v>5.1174035</v>
      </c>
    </row>
    <row r="234" spans="49:53">
      <c r="AW234" s="127">
        <v>1995</v>
      </c>
      <c r="AX234" s="14">
        <v>7</v>
      </c>
      <c r="AY234" s="14">
        <v>4</v>
      </c>
      <c r="AZ234" s="14">
        <v>45.956331800000001</v>
      </c>
      <c r="BA234" s="14">
        <v>2.1755195000000001</v>
      </c>
    </row>
    <row r="235" spans="49:53">
      <c r="AW235" s="127">
        <v>1996</v>
      </c>
      <c r="AX235" s="14">
        <v>2</v>
      </c>
      <c r="AY235" s="14">
        <v>4</v>
      </c>
      <c r="AZ235" s="14">
        <v>18.013653699999999</v>
      </c>
      <c r="BA235" s="14">
        <v>6.6164040000000002</v>
      </c>
    </row>
    <row r="236" spans="49:53">
      <c r="AW236" s="127">
        <v>1996</v>
      </c>
      <c r="AX236" s="14">
        <v>3</v>
      </c>
      <c r="AY236" s="14">
        <v>4</v>
      </c>
      <c r="AZ236" s="14">
        <v>23.828939500000001</v>
      </c>
      <c r="BA236" s="14">
        <v>2.1550107999999999</v>
      </c>
    </row>
    <row r="237" spans="49:53">
      <c r="AW237" s="127">
        <v>1996</v>
      </c>
      <c r="AX237" s="14">
        <v>4</v>
      </c>
      <c r="AY237" s="14">
        <v>4</v>
      </c>
      <c r="AZ237" s="14">
        <v>27.289170599999999</v>
      </c>
      <c r="BA237" s="14">
        <v>7.3900471999999997</v>
      </c>
    </row>
    <row r="238" spans="49:53">
      <c r="AW238" s="127">
        <v>1996</v>
      </c>
      <c r="AX238" s="14">
        <v>5</v>
      </c>
      <c r="AY238" s="14">
        <v>4</v>
      </c>
      <c r="AZ238" s="14">
        <v>26.554293900000001</v>
      </c>
      <c r="BA238" s="14">
        <v>7.5010180999999996</v>
      </c>
    </row>
    <row r="239" spans="49:53">
      <c r="AW239" s="127">
        <v>1996</v>
      </c>
      <c r="AX239" s="14">
        <v>6</v>
      </c>
      <c r="AY239" s="14">
        <v>4</v>
      </c>
      <c r="AZ239" s="14">
        <v>34.885923200000001</v>
      </c>
      <c r="BA239" s="14">
        <v>5.4062524999999999</v>
      </c>
    </row>
    <row r="240" spans="49:53">
      <c r="AW240" s="127">
        <v>1996</v>
      </c>
      <c r="AX240" s="14">
        <v>7</v>
      </c>
      <c r="AY240" s="14">
        <v>4</v>
      </c>
      <c r="AZ240" s="14">
        <v>38.762908000000003</v>
      </c>
      <c r="BA240" s="14">
        <v>2.7037618999999999</v>
      </c>
    </row>
    <row r="241" spans="49:53">
      <c r="AW241" s="127">
        <v>1997</v>
      </c>
      <c r="AX241" s="14">
        <v>2</v>
      </c>
      <c r="AY241" s="14">
        <v>4</v>
      </c>
      <c r="AZ241" s="14">
        <v>18.807725399999999</v>
      </c>
      <c r="BA241" s="14">
        <v>1.2361351</v>
      </c>
    </row>
    <row r="242" spans="49:53">
      <c r="AW242" s="127">
        <v>1997</v>
      </c>
      <c r="AX242" s="14">
        <v>3</v>
      </c>
      <c r="AY242" s="14">
        <v>4</v>
      </c>
      <c r="AZ242" s="14">
        <v>28.098376500000001</v>
      </c>
      <c r="BA242" s="14">
        <v>7.5811995000000003</v>
      </c>
    </row>
    <row r="243" spans="49:53">
      <c r="AW243" s="127">
        <v>1997</v>
      </c>
      <c r="AX243" s="14">
        <v>4</v>
      </c>
      <c r="AY243" s="14">
        <v>4</v>
      </c>
      <c r="AZ243" s="14">
        <v>29.164850399999999</v>
      </c>
      <c r="BA243" s="14">
        <v>8.4873360000000009</v>
      </c>
    </row>
    <row r="244" spans="49:53">
      <c r="AW244" s="127">
        <v>1997</v>
      </c>
      <c r="AX244" s="14">
        <v>5</v>
      </c>
      <c r="AY244" s="14">
        <v>4</v>
      </c>
      <c r="AZ244" s="14">
        <v>37.790983799999999</v>
      </c>
      <c r="BA244" s="14">
        <v>7.9261552999999996</v>
      </c>
    </row>
    <row r="245" spans="49:53">
      <c r="AW245" s="127">
        <v>1997</v>
      </c>
      <c r="AX245" s="14">
        <v>6</v>
      </c>
      <c r="AY245" s="14">
        <v>4</v>
      </c>
      <c r="AZ245" s="14">
        <v>44.127016900000001</v>
      </c>
      <c r="BA245" s="14">
        <v>10.4851302</v>
      </c>
    </row>
    <row r="246" spans="49:53">
      <c r="AW246" s="127">
        <v>1997</v>
      </c>
      <c r="AX246" s="14">
        <v>7</v>
      </c>
      <c r="AY246" s="14">
        <v>4</v>
      </c>
      <c r="AZ246" s="14">
        <v>53.167639800000003</v>
      </c>
      <c r="BA246" s="14">
        <v>11.387242000000001</v>
      </c>
    </row>
    <row r="247" spans="49:53">
      <c r="AW247" s="127">
        <v>1998</v>
      </c>
      <c r="AX247" s="14">
        <v>2</v>
      </c>
      <c r="AY247" s="14">
        <v>4</v>
      </c>
      <c r="AZ247" s="14">
        <v>28.463773799999998</v>
      </c>
      <c r="BA247" s="14">
        <v>1.9930441999999999</v>
      </c>
    </row>
    <row r="248" spans="49:53">
      <c r="AW248" s="127">
        <v>1998</v>
      </c>
      <c r="AX248" s="14">
        <v>3</v>
      </c>
      <c r="AY248" s="14">
        <v>4</v>
      </c>
      <c r="AZ248" s="14">
        <v>32.7265467</v>
      </c>
      <c r="BA248" s="14">
        <v>3.7799607000000002</v>
      </c>
    </row>
    <row r="249" spans="49:53">
      <c r="AW249" s="127">
        <v>1998</v>
      </c>
      <c r="AX249" s="14">
        <v>4</v>
      </c>
      <c r="AY249" s="14">
        <v>4</v>
      </c>
      <c r="AZ249" s="14">
        <v>41.185587699999999</v>
      </c>
      <c r="BA249" s="14">
        <v>6.2460794999999996</v>
      </c>
    </row>
    <row r="250" spans="49:53">
      <c r="AW250" s="127">
        <v>1998</v>
      </c>
      <c r="AX250" s="14">
        <v>5</v>
      </c>
      <c r="AY250" s="14">
        <v>4</v>
      </c>
      <c r="AZ250" s="14">
        <v>52.240373900000002</v>
      </c>
      <c r="BA250" s="14">
        <v>2.9404772000000001</v>
      </c>
    </row>
    <row r="251" spans="49:53">
      <c r="AW251" s="127">
        <v>1998</v>
      </c>
      <c r="AX251" s="14">
        <v>6</v>
      </c>
      <c r="AY251" s="14">
        <v>4</v>
      </c>
      <c r="AZ251" s="14">
        <v>53.455328000000002</v>
      </c>
      <c r="BA251" s="14">
        <v>3.5596359999999998</v>
      </c>
    </row>
    <row r="252" spans="49:53">
      <c r="AW252" s="127">
        <v>1998</v>
      </c>
      <c r="AX252" s="14">
        <v>7</v>
      </c>
      <c r="AY252" s="14">
        <v>4</v>
      </c>
      <c r="AZ252" s="14">
        <v>56.251839099999998</v>
      </c>
      <c r="BA252" s="14">
        <v>1.9053355999999999</v>
      </c>
    </row>
    <row r="253" spans="49:53">
      <c r="AW253" s="127">
        <v>1999</v>
      </c>
      <c r="AX253" s="14">
        <v>2</v>
      </c>
      <c r="AY253" s="14">
        <v>4</v>
      </c>
      <c r="AZ253" s="14">
        <v>19.1843906</v>
      </c>
      <c r="BA253" s="14">
        <v>1.9212729</v>
      </c>
    </row>
    <row r="254" spans="49:53">
      <c r="AW254" s="127">
        <v>1999</v>
      </c>
      <c r="AX254" s="14">
        <v>3</v>
      </c>
      <c r="AY254" s="14">
        <v>4</v>
      </c>
      <c r="AZ254" s="14">
        <v>23.560070799999998</v>
      </c>
      <c r="BA254" s="14">
        <v>3.8483795999999999</v>
      </c>
    </row>
    <row r="255" spans="49:53">
      <c r="AW255" s="127">
        <v>1999</v>
      </c>
      <c r="AX255" s="14">
        <v>4</v>
      </c>
      <c r="AY255" s="14">
        <v>4</v>
      </c>
      <c r="AZ255" s="14">
        <v>31.011738099999999</v>
      </c>
      <c r="BA255" s="14">
        <v>6.1455200000000003</v>
      </c>
    </row>
    <row r="256" spans="49:53">
      <c r="AW256" s="127">
        <v>1999</v>
      </c>
      <c r="AX256" s="14">
        <v>5</v>
      </c>
      <c r="AY256" s="14">
        <v>4</v>
      </c>
      <c r="AZ256" s="14">
        <v>37.082539400000002</v>
      </c>
      <c r="BA256" s="14">
        <v>4.9284730000000003</v>
      </c>
    </row>
    <row r="257" spans="49:53">
      <c r="AW257" s="127">
        <v>1999</v>
      </c>
      <c r="AX257" s="14">
        <v>6</v>
      </c>
      <c r="AY257" s="14">
        <v>4</v>
      </c>
      <c r="AZ257" s="14">
        <v>47.479795299999999</v>
      </c>
      <c r="BA257" s="14">
        <v>8.2823717000000006</v>
      </c>
    </row>
    <row r="258" spans="49:53">
      <c r="AW258" s="127">
        <v>1999</v>
      </c>
      <c r="AX258" s="14">
        <v>7</v>
      </c>
      <c r="AY258" s="14">
        <v>4</v>
      </c>
      <c r="AZ258" s="14">
        <v>54.026965199999999</v>
      </c>
      <c r="BA258" s="14">
        <v>2.2311418999999999</v>
      </c>
    </row>
    <row r="259" spans="49:53">
      <c r="AW259" s="127">
        <v>2000</v>
      </c>
      <c r="AX259" s="14">
        <v>2</v>
      </c>
      <c r="AY259" s="14">
        <v>4</v>
      </c>
      <c r="AZ259" s="14">
        <v>24.206640199999999</v>
      </c>
      <c r="BA259" s="14">
        <v>6.2416523000000002</v>
      </c>
    </row>
    <row r="260" spans="49:53">
      <c r="AW260" s="127">
        <v>2000</v>
      </c>
      <c r="AX260" s="14">
        <v>3</v>
      </c>
      <c r="AY260" s="14">
        <v>4</v>
      </c>
      <c r="AZ260" s="14">
        <v>32.9565634</v>
      </c>
      <c r="BA260" s="14">
        <v>6.7815314999999998</v>
      </c>
    </row>
    <row r="261" spans="49:53">
      <c r="AW261" s="127">
        <v>2000</v>
      </c>
      <c r="AX261" s="14">
        <v>4</v>
      </c>
      <c r="AY261" s="14">
        <v>4</v>
      </c>
      <c r="AZ261" s="14">
        <v>36.154504899999999</v>
      </c>
      <c r="BA261" s="14">
        <v>4.1475942000000003</v>
      </c>
    </row>
    <row r="262" spans="49:53">
      <c r="AW262" s="127">
        <v>2000</v>
      </c>
      <c r="AX262" s="14">
        <v>5</v>
      </c>
      <c r="AY262" s="14">
        <v>4</v>
      </c>
      <c r="AZ262" s="14">
        <v>41.573239000000001</v>
      </c>
      <c r="BA262" s="14">
        <v>4.2366919999999997</v>
      </c>
    </row>
    <row r="263" spans="49:53">
      <c r="AW263" s="127">
        <v>2000</v>
      </c>
      <c r="AX263" s="14">
        <v>6</v>
      </c>
      <c r="AY263" s="14">
        <v>4</v>
      </c>
      <c r="AZ263" s="14">
        <v>47.880290199999997</v>
      </c>
      <c r="BA263" s="14">
        <v>5.1583617000000004</v>
      </c>
    </row>
    <row r="264" spans="49:53">
      <c r="AW264" s="127">
        <v>2000</v>
      </c>
      <c r="AX264" s="14">
        <v>7</v>
      </c>
      <c r="AY264" s="14">
        <v>4</v>
      </c>
      <c r="AZ264" s="14">
        <v>39.396862200000001</v>
      </c>
      <c r="BA264" s="14">
        <v>7.0774216000000001</v>
      </c>
    </row>
    <row r="265" spans="49:53">
      <c r="AW265" s="127">
        <v>2001</v>
      </c>
      <c r="AX265" s="14">
        <v>2</v>
      </c>
      <c r="AY265" s="14">
        <v>4</v>
      </c>
      <c r="AZ265" s="14">
        <v>27.5221804</v>
      </c>
      <c r="BA265" s="14">
        <v>3.7961008999999999</v>
      </c>
    </row>
    <row r="266" spans="49:53">
      <c r="AW266" s="127">
        <v>2001</v>
      </c>
      <c r="AX266" s="14">
        <v>3</v>
      </c>
      <c r="AY266" s="14">
        <v>3</v>
      </c>
      <c r="AZ266" s="14">
        <v>22.608702399999999</v>
      </c>
      <c r="BA266" s="14">
        <v>6.8178182999999999</v>
      </c>
    </row>
    <row r="267" spans="49:53">
      <c r="AW267" s="127">
        <v>2001</v>
      </c>
      <c r="AX267" s="14">
        <v>4</v>
      </c>
      <c r="AY267" s="14">
        <v>4</v>
      </c>
      <c r="AZ267" s="14">
        <v>27.468674799999999</v>
      </c>
      <c r="BA267" s="14">
        <v>6.4652180000000001</v>
      </c>
    </row>
    <row r="268" spans="49:53">
      <c r="AW268" s="127">
        <v>2001</v>
      </c>
      <c r="AX268" s="14">
        <v>5</v>
      </c>
      <c r="AY268" s="14">
        <v>4</v>
      </c>
      <c r="AZ268" s="14">
        <v>27.9365907</v>
      </c>
      <c r="BA268" s="14">
        <v>2.7976820999999998</v>
      </c>
    </row>
    <row r="269" spans="49:53">
      <c r="AW269" s="127">
        <v>2001</v>
      </c>
      <c r="AX269" s="14">
        <v>6</v>
      </c>
      <c r="AY269" s="14">
        <v>4</v>
      </c>
      <c r="AZ269" s="14">
        <v>25.700200800000001</v>
      </c>
      <c r="BA269" s="14">
        <v>4.3872567</v>
      </c>
    </row>
    <row r="270" spans="49:53">
      <c r="AW270" s="127">
        <v>2001</v>
      </c>
      <c r="AX270" s="14">
        <v>7</v>
      </c>
      <c r="AY270" s="14">
        <v>4</v>
      </c>
      <c r="AZ270" s="14">
        <v>21.164360899999998</v>
      </c>
      <c r="BA270" s="14">
        <v>9.2338296</v>
      </c>
    </row>
    <row r="271" spans="49:53">
      <c r="AW271" s="127">
        <v>2002</v>
      </c>
      <c r="AX271" s="14">
        <v>2</v>
      </c>
      <c r="AY271" s="14">
        <v>4</v>
      </c>
      <c r="AZ271" s="14">
        <v>36.398688800000002</v>
      </c>
      <c r="BA271" s="14">
        <v>2.8599866999999999</v>
      </c>
    </row>
    <row r="272" spans="49:53">
      <c r="AW272" s="127">
        <v>2002</v>
      </c>
      <c r="AX272" s="14">
        <v>3</v>
      </c>
      <c r="AY272" s="14">
        <v>4</v>
      </c>
      <c r="AZ272" s="14">
        <v>46.799952099999999</v>
      </c>
      <c r="BA272" s="14">
        <v>4.5240168000000001</v>
      </c>
    </row>
    <row r="273" spans="49:53">
      <c r="AW273" s="127">
        <v>2002</v>
      </c>
      <c r="AX273" s="14">
        <v>4</v>
      </c>
      <c r="AY273" s="14">
        <v>4</v>
      </c>
      <c r="AZ273" s="14">
        <v>48.093073199999999</v>
      </c>
      <c r="BA273" s="14">
        <v>10.0815587</v>
      </c>
    </row>
    <row r="274" spans="49:53">
      <c r="AW274" s="127">
        <v>2002</v>
      </c>
      <c r="AX274" s="14">
        <v>5</v>
      </c>
      <c r="AY274" s="14">
        <v>4</v>
      </c>
      <c r="AZ274" s="14">
        <v>44.606480300000001</v>
      </c>
      <c r="BA274" s="14">
        <v>8.3322260999999997</v>
      </c>
    </row>
    <row r="275" spans="49:53">
      <c r="AW275" s="127">
        <v>2002</v>
      </c>
      <c r="AX275" s="14">
        <v>6</v>
      </c>
      <c r="AY275" s="14">
        <v>4</v>
      </c>
      <c r="AZ275" s="14">
        <v>42.549199899999998</v>
      </c>
      <c r="BA275" s="14">
        <v>5.2596856000000001</v>
      </c>
    </row>
    <row r="276" spans="49:53">
      <c r="AW276" s="127">
        <v>2002</v>
      </c>
      <c r="AX276" s="14">
        <v>7</v>
      </c>
      <c r="AY276" s="14">
        <v>4</v>
      </c>
      <c r="AZ276" s="14">
        <v>43.915607199999997</v>
      </c>
      <c r="BA276" s="14">
        <v>5.9707492000000002</v>
      </c>
    </row>
    <row r="277" spans="49:53">
      <c r="AW277" s="127">
        <v>2003</v>
      </c>
      <c r="AX277" s="14">
        <v>2</v>
      </c>
      <c r="AY277" s="14">
        <v>4</v>
      </c>
      <c r="AZ277" s="14">
        <v>39.633955800000003</v>
      </c>
      <c r="BA277" s="14">
        <v>6.5838041</v>
      </c>
    </row>
    <row r="278" spans="49:53">
      <c r="AW278" s="127">
        <v>2003</v>
      </c>
      <c r="AX278" s="14">
        <v>3</v>
      </c>
      <c r="AY278" s="14">
        <v>4</v>
      </c>
      <c r="AZ278" s="14">
        <v>54.712842999999999</v>
      </c>
      <c r="BA278" s="14">
        <v>7.9111352000000004</v>
      </c>
    </row>
    <row r="279" spans="49:53">
      <c r="AW279" s="127">
        <v>2003</v>
      </c>
      <c r="AX279" s="14">
        <v>4</v>
      </c>
      <c r="AY279" s="14">
        <v>4</v>
      </c>
      <c r="AZ279" s="14">
        <v>67.785823199999996</v>
      </c>
      <c r="BA279" s="14">
        <v>11.640172700000001</v>
      </c>
    </row>
    <row r="280" spans="49:53">
      <c r="AW280" s="127">
        <v>2003</v>
      </c>
      <c r="AX280" s="14">
        <v>5</v>
      </c>
      <c r="AY280" s="14">
        <v>4</v>
      </c>
      <c r="AZ280" s="14">
        <v>75.740281999999993</v>
      </c>
      <c r="BA280" s="14">
        <v>8.0928958000000009</v>
      </c>
    </row>
    <row r="281" spans="49:53">
      <c r="AW281" s="127">
        <v>2003</v>
      </c>
      <c r="AX281" s="14">
        <v>6</v>
      </c>
      <c r="AY281" s="14">
        <v>4</v>
      </c>
      <c r="AZ281" s="14">
        <v>89.228277399999996</v>
      </c>
      <c r="BA281" s="14">
        <v>7.8141818000000001</v>
      </c>
    </row>
    <row r="282" spans="49:53">
      <c r="AW282" s="127">
        <v>2003</v>
      </c>
      <c r="AX282" s="14">
        <v>7</v>
      </c>
      <c r="AY282" s="14">
        <v>4</v>
      </c>
      <c r="AZ282" s="14">
        <v>88.329077699999999</v>
      </c>
      <c r="BA282" s="14">
        <v>4.0054486000000002</v>
      </c>
    </row>
    <row r="283" spans="49:53">
      <c r="AW283" s="127">
        <v>2004</v>
      </c>
      <c r="AX283" s="14">
        <v>2</v>
      </c>
      <c r="AY283" s="14">
        <v>4</v>
      </c>
      <c r="AZ283" s="14">
        <v>20.040624999999999</v>
      </c>
      <c r="BA283" s="14">
        <v>3.2961421</v>
      </c>
    </row>
    <row r="284" spans="49:53">
      <c r="AW284" s="127">
        <v>2004</v>
      </c>
      <c r="AX284" s="14">
        <v>3</v>
      </c>
      <c r="AY284" s="14">
        <v>4</v>
      </c>
      <c r="AZ284" s="14">
        <v>28.862004599999999</v>
      </c>
      <c r="BA284" s="14">
        <v>5.0462692999999996</v>
      </c>
    </row>
    <row r="285" spans="49:53">
      <c r="AW285" s="127">
        <v>2004</v>
      </c>
      <c r="AX285" s="14">
        <v>4</v>
      </c>
      <c r="AY285" s="14">
        <v>4</v>
      </c>
      <c r="AZ285" s="14">
        <v>36.092492399999998</v>
      </c>
      <c r="BA285" s="14">
        <v>6.8786930999999996</v>
      </c>
    </row>
    <row r="286" spans="49:53">
      <c r="AW286" s="127">
        <v>2004</v>
      </c>
      <c r="AX286" s="14">
        <v>5</v>
      </c>
      <c r="AY286" s="14">
        <v>4</v>
      </c>
      <c r="AZ286" s="14">
        <v>53.767530499999999</v>
      </c>
      <c r="BA286" s="14">
        <v>6.8258083999999997</v>
      </c>
    </row>
    <row r="287" spans="49:53">
      <c r="AW287" s="127">
        <v>2004</v>
      </c>
      <c r="AX287" s="14">
        <v>6</v>
      </c>
      <c r="AY287" s="14">
        <v>4</v>
      </c>
      <c r="AZ287" s="14">
        <v>56.225343000000002</v>
      </c>
      <c r="BA287" s="14">
        <v>8.4827291999999996</v>
      </c>
    </row>
    <row r="288" spans="49:53">
      <c r="AW288" s="127">
        <v>2004</v>
      </c>
      <c r="AX288" s="14">
        <v>7</v>
      </c>
      <c r="AY288" s="14">
        <v>4</v>
      </c>
      <c r="AZ288" s="14">
        <v>60.795121999999999</v>
      </c>
      <c r="BA288" s="14">
        <v>3.0594817999999999</v>
      </c>
    </row>
    <row r="289" spans="49:53">
      <c r="AW289" s="127">
        <v>2005</v>
      </c>
      <c r="AX289" s="14">
        <v>2</v>
      </c>
      <c r="AY289" s="14">
        <v>4</v>
      </c>
      <c r="AZ289" s="14">
        <v>23.916775000000001</v>
      </c>
      <c r="BA289" s="14">
        <v>1.6296037000000001</v>
      </c>
    </row>
    <row r="290" spans="49:53">
      <c r="AW290" s="127">
        <v>2005</v>
      </c>
      <c r="AX290" s="14">
        <v>3</v>
      </c>
      <c r="AY290" s="14">
        <v>4</v>
      </c>
      <c r="AZ290" s="14">
        <v>28.694932099999999</v>
      </c>
      <c r="BA290" s="14">
        <v>3.1893034999999998</v>
      </c>
    </row>
    <row r="291" spans="49:53">
      <c r="AW291" s="127">
        <v>2005</v>
      </c>
      <c r="AX291" s="14">
        <v>4</v>
      </c>
      <c r="AY291" s="14">
        <v>4</v>
      </c>
      <c r="AZ291" s="14">
        <v>33.319544299999997</v>
      </c>
      <c r="BA291" s="14">
        <v>2.2856030000000001</v>
      </c>
    </row>
    <row r="292" spans="49:53">
      <c r="AW292" s="127">
        <v>2005</v>
      </c>
      <c r="AX292" s="14">
        <v>5</v>
      </c>
      <c r="AY292" s="14">
        <v>4</v>
      </c>
      <c r="AZ292" s="14">
        <v>38.118406299999997</v>
      </c>
      <c r="BA292" s="14">
        <v>5.2852820999999999</v>
      </c>
    </row>
    <row r="293" spans="49:53">
      <c r="AW293" s="127">
        <v>2005</v>
      </c>
      <c r="AX293" s="14">
        <v>6</v>
      </c>
      <c r="AY293" s="14">
        <v>4</v>
      </c>
      <c r="AZ293" s="14">
        <v>38.795962899999999</v>
      </c>
      <c r="BA293" s="14">
        <v>7.6068454000000001</v>
      </c>
    </row>
    <row r="294" spans="49:53">
      <c r="AW294" s="127">
        <v>2005</v>
      </c>
      <c r="AX294" s="14">
        <v>7</v>
      </c>
      <c r="AY294" s="14">
        <v>4</v>
      </c>
      <c r="AZ294" s="14">
        <v>42.7795463</v>
      </c>
      <c r="BA294" s="14">
        <v>8.8418834000000004</v>
      </c>
    </row>
    <row r="295" spans="49:53">
      <c r="AW295" s="127">
        <v>2006</v>
      </c>
      <c r="AX295" s="14">
        <v>2</v>
      </c>
      <c r="AY295" s="14">
        <v>4</v>
      </c>
      <c r="AZ295" s="14">
        <v>34.4634754</v>
      </c>
      <c r="BA295" s="14">
        <v>2.2653527000000002</v>
      </c>
    </row>
    <row r="296" spans="49:53">
      <c r="AW296" s="127">
        <v>2006</v>
      </c>
      <c r="AX296" s="14">
        <v>3</v>
      </c>
      <c r="AY296" s="14">
        <v>4</v>
      </c>
      <c r="AZ296" s="14">
        <v>38.460653600000001</v>
      </c>
      <c r="BA296" s="14">
        <v>5.3532849999999996</v>
      </c>
    </row>
    <row r="297" spans="49:53">
      <c r="AW297" s="127">
        <v>2006</v>
      </c>
      <c r="AX297" s="14">
        <v>4</v>
      </c>
      <c r="AY297" s="14">
        <v>3</v>
      </c>
      <c r="AZ297" s="14">
        <v>43.103391000000002</v>
      </c>
      <c r="BA297" s="14">
        <v>4.3890899000000001</v>
      </c>
    </row>
    <row r="298" spans="49:53">
      <c r="AW298" s="127">
        <v>2006</v>
      </c>
      <c r="AX298" s="14">
        <v>5</v>
      </c>
      <c r="AY298" s="14">
        <v>4</v>
      </c>
      <c r="AZ298" s="14">
        <v>33.828997100000002</v>
      </c>
      <c r="BA298" s="14">
        <v>8.5634941999999992</v>
      </c>
    </row>
    <row r="299" spans="49:53">
      <c r="AW299" s="127">
        <v>2006</v>
      </c>
      <c r="AX299" s="14">
        <v>6</v>
      </c>
      <c r="AY299" s="14">
        <v>4</v>
      </c>
      <c r="AZ299" s="14">
        <v>40.2958772</v>
      </c>
      <c r="BA299" s="14">
        <v>8.5574455</v>
      </c>
    </row>
    <row r="300" spans="49:53">
      <c r="AW300" s="127">
        <v>2006</v>
      </c>
      <c r="AX300" s="14">
        <v>7</v>
      </c>
      <c r="AY300" s="14">
        <v>4</v>
      </c>
      <c r="AZ300" s="14">
        <v>40.714831699999998</v>
      </c>
      <c r="BA300" s="14">
        <v>1.8589340999999999</v>
      </c>
    </row>
    <row r="301" spans="49:53">
      <c r="AW301" s="127">
        <v>2007</v>
      </c>
      <c r="AX301" s="14">
        <v>2</v>
      </c>
      <c r="AY301" s="14">
        <v>4</v>
      </c>
      <c r="AZ301" s="14">
        <v>38.729999999999997</v>
      </c>
      <c r="BA301" s="14">
        <v>6.9480405000000003</v>
      </c>
    </row>
    <row r="302" spans="49:53">
      <c r="AW302" s="127">
        <v>2007</v>
      </c>
      <c r="AX302" s="14">
        <v>3</v>
      </c>
      <c r="AY302" s="14">
        <v>4</v>
      </c>
      <c r="AZ302" s="14">
        <v>47.262500000000003</v>
      </c>
      <c r="BA302" s="14">
        <v>6.7179728000000001</v>
      </c>
    </row>
    <row r="303" spans="49:53">
      <c r="AW303" s="127">
        <v>2007</v>
      </c>
      <c r="AX303" s="14">
        <v>4</v>
      </c>
      <c r="AY303" s="14">
        <v>4</v>
      </c>
      <c r="AZ303" s="14">
        <v>51.732500000000002</v>
      </c>
      <c r="BA303" s="14">
        <v>3.9331952999999999</v>
      </c>
    </row>
    <row r="304" spans="49:53">
      <c r="AW304" s="127">
        <v>2007</v>
      </c>
      <c r="AX304" s="14">
        <v>5</v>
      </c>
      <c r="AY304" s="14">
        <v>4</v>
      </c>
      <c r="AZ304" s="14">
        <v>46.542499999999997</v>
      </c>
      <c r="BA304" s="14">
        <v>11.0717339</v>
      </c>
    </row>
    <row r="305" spans="49:53">
      <c r="AW305" s="127">
        <v>2007</v>
      </c>
      <c r="AX305" s="14">
        <v>6</v>
      </c>
      <c r="AY305" s="14">
        <v>1</v>
      </c>
      <c r="AZ305" s="14">
        <v>42.35</v>
      </c>
      <c r="BA305" s="14" t="s">
        <v>17</v>
      </c>
    </row>
    <row r="306" spans="49:53">
      <c r="AW306" s="127">
        <v>2007</v>
      </c>
      <c r="AX306" s="14">
        <v>7</v>
      </c>
      <c r="AY306" s="14">
        <v>1</v>
      </c>
      <c r="AZ306" s="14">
        <v>50.31</v>
      </c>
      <c r="BA306" s="14" t="s">
        <v>17</v>
      </c>
    </row>
    <row r="307" spans="49:53">
      <c r="AW307" s="127">
        <v>2008</v>
      </c>
      <c r="AX307" s="14">
        <v>2</v>
      </c>
      <c r="AY307" s="14">
        <v>4</v>
      </c>
      <c r="AZ307" s="14">
        <v>42.282615700000001</v>
      </c>
      <c r="BA307" s="14">
        <v>7.8871041000000002</v>
      </c>
    </row>
    <row r="308" spans="49:53">
      <c r="AW308" s="127">
        <v>2008</v>
      </c>
      <c r="AX308" s="14">
        <v>3</v>
      </c>
      <c r="AY308" s="14">
        <v>4</v>
      </c>
      <c r="AZ308" s="14">
        <v>55.895833400000001</v>
      </c>
      <c r="BA308" s="14">
        <v>4.59504</v>
      </c>
    </row>
    <row r="309" spans="49:53">
      <c r="AW309" s="127">
        <v>2008</v>
      </c>
      <c r="AX309" s="14">
        <v>4</v>
      </c>
      <c r="AY309" s="14">
        <v>4</v>
      </c>
      <c r="AZ309" s="14">
        <v>69.331917599999997</v>
      </c>
      <c r="BA309" s="14">
        <v>13.132404299999999</v>
      </c>
    </row>
    <row r="310" spans="49:53">
      <c r="AW310" s="127">
        <v>2008</v>
      </c>
      <c r="AX310" s="14">
        <v>5</v>
      </c>
      <c r="AY310" s="14">
        <v>4</v>
      </c>
      <c r="AZ310" s="14">
        <v>81.781833599999999</v>
      </c>
      <c r="BA310" s="14">
        <v>4.6893621999999997</v>
      </c>
    </row>
    <row r="311" spans="49:53">
      <c r="AW311" s="127">
        <v>2008</v>
      </c>
      <c r="AX311" s="14">
        <v>6</v>
      </c>
      <c r="AY311" s="14">
        <v>4</v>
      </c>
      <c r="AZ311" s="14">
        <v>86.805154099999996</v>
      </c>
      <c r="BA311" s="14">
        <v>1.7465922</v>
      </c>
    </row>
    <row r="312" spans="49:53">
      <c r="AW312" s="127">
        <v>2008</v>
      </c>
      <c r="AX312" s="14">
        <v>7</v>
      </c>
      <c r="AY312" s="14">
        <v>4</v>
      </c>
      <c r="AZ312" s="14">
        <v>88.324678000000006</v>
      </c>
      <c r="BA312" s="14">
        <v>1.7605493999999999</v>
      </c>
    </row>
    <row r="313" spans="49:53">
      <c r="AW313" s="127">
        <v>2009</v>
      </c>
      <c r="AX313" s="14">
        <v>2</v>
      </c>
      <c r="AY313" s="14">
        <v>4</v>
      </c>
      <c r="AZ313" s="14">
        <v>23.14</v>
      </c>
      <c r="BA313" s="14">
        <v>2.4524002</v>
      </c>
    </row>
    <row r="314" spans="49:53">
      <c r="AW314" s="127">
        <v>2009</v>
      </c>
      <c r="AX314" s="14">
        <v>3</v>
      </c>
      <c r="AY314" s="14">
        <v>4</v>
      </c>
      <c r="AZ314" s="14">
        <v>29.647500000000001</v>
      </c>
      <c r="BA314" s="14">
        <v>5.9414553000000003</v>
      </c>
    </row>
    <row r="315" spans="49:53">
      <c r="AW315" s="127">
        <v>2009</v>
      </c>
      <c r="AX315" s="14">
        <v>4</v>
      </c>
      <c r="AY315" s="14">
        <v>4</v>
      </c>
      <c r="AZ315" s="14">
        <v>37.692500000000003</v>
      </c>
      <c r="BA315" s="14">
        <v>5.8343600999999996</v>
      </c>
    </row>
    <row r="316" spans="49:53">
      <c r="AW316" s="127">
        <v>2009</v>
      </c>
      <c r="AX316" s="14">
        <v>5</v>
      </c>
      <c r="AY316" s="14">
        <v>4</v>
      </c>
      <c r="AZ316" s="14">
        <v>43.51</v>
      </c>
      <c r="BA316" s="14">
        <v>6.6916615000000004</v>
      </c>
    </row>
    <row r="317" spans="49:53">
      <c r="AW317" s="127">
        <v>2009</v>
      </c>
      <c r="AX317" s="14">
        <v>6</v>
      </c>
      <c r="AY317" s="14">
        <v>4</v>
      </c>
      <c r="AZ317" s="14">
        <v>57.272500000000001</v>
      </c>
      <c r="BA317" s="14">
        <v>7.6049122999999996</v>
      </c>
    </row>
    <row r="318" spans="49:53">
      <c r="AW318" s="127">
        <v>2009</v>
      </c>
      <c r="AX318" s="14">
        <v>7</v>
      </c>
      <c r="AY318" s="14">
        <v>4</v>
      </c>
      <c r="AZ318" s="14">
        <v>73.034999999999997</v>
      </c>
      <c r="BA318" s="14">
        <v>8.0040677000000002</v>
      </c>
    </row>
    <row r="319" spans="49:53">
      <c r="AW319" s="127">
        <v>2010</v>
      </c>
      <c r="AX319" s="14">
        <v>2</v>
      </c>
      <c r="AY319" s="14">
        <v>4</v>
      </c>
      <c r="AZ319" s="14">
        <v>13.0204874</v>
      </c>
      <c r="BA319" s="14">
        <v>2.63659</v>
      </c>
    </row>
    <row r="320" spans="49:53">
      <c r="AW320" s="127">
        <v>2010</v>
      </c>
      <c r="AX320" s="14">
        <v>3</v>
      </c>
      <c r="AY320" s="14">
        <v>4</v>
      </c>
      <c r="AZ320" s="14">
        <v>15.384088999999999</v>
      </c>
      <c r="BA320" s="14">
        <v>2.1337445000000002</v>
      </c>
    </row>
    <row r="321" spans="49:53">
      <c r="AW321" s="127">
        <v>2010</v>
      </c>
      <c r="AX321" s="14">
        <v>4</v>
      </c>
      <c r="AY321" s="14">
        <v>4</v>
      </c>
      <c r="AZ321" s="14">
        <v>20.640467399999999</v>
      </c>
      <c r="BA321" s="14">
        <v>4.2287787000000003</v>
      </c>
    </row>
    <row r="322" spans="49:53">
      <c r="AW322" s="127">
        <v>2010</v>
      </c>
      <c r="AX322" s="14">
        <v>5</v>
      </c>
      <c r="AY322" s="14">
        <v>4</v>
      </c>
      <c r="AZ322" s="14">
        <v>23.463007099999999</v>
      </c>
      <c r="BA322" s="14">
        <v>2.2371938</v>
      </c>
    </row>
    <row r="323" spans="49:53">
      <c r="AW323" s="127">
        <v>2010</v>
      </c>
      <c r="AX323" s="14">
        <v>6</v>
      </c>
      <c r="AY323" s="14">
        <v>4</v>
      </c>
      <c r="AZ323" s="14">
        <v>28.530276300000001</v>
      </c>
      <c r="BA323" s="14">
        <v>2.8182982999999999</v>
      </c>
    </row>
    <row r="324" spans="49:53">
      <c r="AW324" s="127">
        <v>2010</v>
      </c>
      <c r="AX324" s="14">
        <v>7</v>
      </c>
      <c r="AY324" s="14">
        <v>4</v>
      </c>
      <c r="AZ324" s="14">
        <v>31.3270424</v>
      </c>
      <c r="BA324" s="14">
        <v>1.4789714</v>
      </c>
    </row>
    <row r="325" spans="49:53">
      <c r="AW325" s="127">
        <v>2011</v>
      </c>
      <c r="AX325" s="14">
        <v>2</v>
      </c>
      <c r="AY325" s="14">
        <v>4</v>
      </c>
      <c r="AZ325" s="14">
        <v>27.515000000000001</v>
      </c>
      <c r="BA325" s="14">
        <v>3.402406</v>
      </c>
    </row>
    <row r="326" spans="49:53">
      <c r="AW326" s="127">
        <v>2011</v>
      </c>
      <c r="AX326" s="14">
        <v>3</v>
      </c>
      <c r="AY326" s="14">
        <v>4</v>
      </c>
      <c r="AZ326" s="14">
        <v>30.2925</v>
      </c>
      <c r="BA326" s="14">
        <v>5.1155669000000001</v>
      </c>
    </row>
    <row r="327" spans="49:53">
      <c r="AW327" s="127">
        <v>2011</v>
      </c>
      <c r="AX327" s="14">
        <v>4</v>
      </c>
      <c r="AY327" s="14">
        <v>4</v>
      </c>
      <c r="AZ327" s="14">
        <v>36.29</v>
      </c>
      <c r="BA327" s="14">
        <v>6.6542969000000003</v>
      </c>
    </row>
    <row r="328" spans="49:53">
      <c r="AW328" s="127">
        <v>2011</v>
      </c>
      <c r="AX328" s="14">
        <v>5</v>
      </c>
      <c r="AY328" s="14">
        <v>4</v>
      </c>
      <c r="AZ328" s="14">
        <v>35.262500000000003</v>
      </c>
      <c r="BA328" s="14">
        <v>9.2866619999999998</v>
      </c>
    </row>
    <row r="329" spans="49:53">
      <c r="AW329" s="127">
        <v>2011</v>
      </c>
      <c r="AX329" s="14">
        <v>6</v>
      </c>
      <c r="AY329" s="14">
        <v>4</v>
      </c>
      <c r="AZ329" s="14">
        <v>40.442500000000003</v>
      </c>
      <c r="BA329" s="14">
        <v>10.461795199999999</v>
      </c>
    </row>
    <row r="330" spans="49:53">
      <c r="AW330" s="127">
        <v>2011</v>
      </c>
      <c r="AX330" s="14">
        <v>7</v>
      </c>
      <c r="AY330" s="14">
        <v>4</v>
      </c>
      <c r="AZ330" s="14">
        <v>44.692500000000003</v>
      </c>
      <c r="BA330" s="14">
        <v>8.5356131000000008</v>
      </c>
    </row>
    <row r="331" spans="49:53">
      <c r="AW331" s="127">
        <v>2012</v>
      </c>
      <c r="AX331" s="14">
        <v>2</v>
      </c>
      <c r="AY331" s="14">
        <v>4</v>
      </c>
      <c r="AZ331" s="14">
        <v>27.074999999999999</v>
      </c>
      <c r="BA331" s="14">
        <v>6.0804029000000002</v>
      </c>
    </row>
    <row r="332" spans="49:53">
      <c r="AW332" s="127">
        <v>2012</v>
      </c>
      <c r="AX332" s="14">
        <v>3</v>
      </c>
      <c r="AY332" s="14">
        <v>4</v>
      </c>
      <c r="AZ332" s="14">
        <v>35.155000000000001</v>
      </c>
      <c r="BA332" s="14">
        <v>4.1160376999999997</v>
      </c>
    </row>
    <row r="333" spans="49:53">
      <c r="AW333" s="127">
        <v>2012</v>
      </c>
      <c r="AX333" s="14">
        <v>4</v>
      </c>
      <c r="AY333" s="14">
        <v>4</v>
      </c>
      <c r="AZ333" s="14">
        <v>48.397500000000001</v>
      </c>
      <c r="BA333" s="14">
        <v>4.4386362000000004</v>
      </c>
    </row>
    <row r="334" spans="49:53">
      <c r="AW334" s="127">
        <v>2012</v>
      </c>
      <c r="AX334" s="14">
        <v>5</v>
      </c>
      <c r="AY334" s="14">
        <v>4</v>
      </c>
      <c r="AZ334" s="14">
        <v>55.384999999999998</v>
      </c>
      <c r="BA334" s="14">
        <v>5.2976755999999998</v>
      </c>
    </row>
    <row r="335" spans="49:53">
      <c r="AW335" s="127">
        <v>2012</v>
      </c>
      <c r="AX335" s="14">
        <v>6</v>
      </c>
      <c r="AY335" s="14">
        <v>4</v>
      </c>
      <c r="AZ335" s="14">
        <v>60.65</v>
      </c>
      <c r="BA335" s="14">
        <v>1.9468265</v>
      </c>
    </row>
    <row r="336" spans="49:53">
      <c r="AW336" s="127">
        <v>2012</v>
      </c>
      <c r="AX336" s="14">
        <v>7</v>
      </c>
      <c r="AY336" s="14">
        <v>4</v>
      </c>
      <c r="AZ336" s="14">
        <v>61.225000000000001</v>
      </c>
      <c r="BA336" s="14">
        <v>3.1434004999999998</v>
      </c>
    </row>
    <row r="337" spans="49:53">
      <c r="AW337" s="127">
        <v>2013</v>
      </c>
      <c r="AX337" s="14">
        <v>2</v>
      </c>
      <c r="AY337" s="14">
        <v>4</v>
      </c>
      <c r="AZ337" s="14">
        <v>23.0102197</v>
      </c>
      <c r="BA337" s="14">
        <v>5.6262189999999999</v>
      </c>
    </row>
    <row r="338" spans="49:53">
      <c r="AW338" s="127">
        <v>2013</v>
      </c>
      <c r="AX338" s="14">
        <v>3</v>
      </c>
      <c r="AY338" s="14">
        <v>4</v>
      </c>
      <c r="AZ338" s="14">
        <v>28.053913300000001</v>
      </c>
      <c r="BA338" s="14">
        <v>4.565537</v>
      </c>
    </row>
    <row r="339" spans="49:53">
      <c r="AW339" s="127">
        <v>2013</v>
      </c>
      <c r="AX339" s="14">
        <v>4</v>
      </c>
      <c r="AY339" s="14">
        <v>4</v>
      </c>
      <c r="AZ339" s="14">
        <v>35.5309423</v>
      </c>
      <c r="BA339" s="14">
        <v>2.1794476999999999</v>
      </c>
    </row>
    <row r="340" spans="49:53">
      <c r="AW340" s="127">
        <v>2013</v>
      </c>
      <c r="AX340" s="14">
        <v>5</v>
      </c>
      <c r="AY340" s="14">
        <v>4</v>
      </c>
      <c r="AZ340" s="14">
        <v>40.0566891</v>
      </c>
      <c r="BA340" s="14">
        <v>5.404433</v>
      </c>
    </row>
    <row r="341" spans="49:53">
      <c r="AW341" s="127">
        <v>2013</v>
      </c>
      <c r="AX341" s="14">
        <v>6</v>
      </c>
      <c r="AY341" s="14">
        <v>4</v>
      </c>
      <c r="AZ341" s="14">
        <v>38.100177600000002</v>
      </c>
      <c r="BA341" s="14">
        <v>1.88073</v>
      </c>
    </row>
    <row r="342" spans="49:53">
      <c r="AW342" s="127">
        <v>2013</v>
      </c>
      <c r="AX342" s="14">
        <v>7</v>
      </c>
      <c r="AY342" s="14">
        <v>4</v>
      </c>
      <c r="AZ342" s="14">
        <v>39.885410299999997</v>
      </c>
      <c r="BA342" s="14">
        <v>0.37710779999999999</v>
      </c>
    </row>
    <row r="343" spans="49:53">
      <c r="AW343" s="127">
        <v>2014</v>
      </c>
      <c r="AX343" s="14">
        <v>2</v>
      </c>
      <c r="AY343" s="14">
        <v>4</v>
      </c>
      <c r="AZ343" s="14">
        <v>29.798127399999998</v>
      </c>
      <c r="BA343" s="14">
        <v>5.4903921999999996</v>
      </c>
    </row>
    <row r="344" spans="49:53">
      <c r="AW344" s="127">
        <v>2014</v>
      </c>
      <c r="AX344" s="14">
        <v>3</v>
      </c>
      <c r="AY344" s="14">
        <v>4</v>
      </c>
      <c r="AZ344" s="14">
        <v>31.3245662</v>
      </c>
      <c r="BA344" s="14">
        <v>2.3527236</v>
      </c>
    </row>
    <row r="345" spans="49:53">
      <c r="AW345" s="127">
        <v>2014</v>
      </c>
      <c r="AX345" s="14">
        <v>4</v>
      </c>
      <c r="AY345" s="14">
        <v>4</v>
      </c>
      <c r="AZ345" s="14">
        <v>27.846269299999999</v>
      </c>
      <c r="BA345" s="14">
        <v>1.2937167999999999</v>
      </c>
    </row>
    <row r="346" spans="49:53">
      <c r="AW346" s="127">
        <v>2014</v>
      </c>
      <c r="AX346" s="14">
        <v>5</v>
      </c>
      <c r="AY346" s="14">
        <v>4</v>
      </c>
      <c r="AZ346" s="14">
        <v>25.885349399999999</v>
      </c>
      <c r="BA346" s="14">
        <v>0.90431550000000005</v>
      </c>
    </row>
    <row r="347" spans="49:53">
      <c r="AW347" s="127">
        <v>2014</v>
      </c>
      <c r="AX347" s="14">
        <v>6</v>
      </c>
      <c r="AY347" s="14">
        <v>4</v>
      </c>
      <c r="AZ347" s="14">
        <v>27.2862735</v>
      </c>
      <c r="BA347" s="14">
        <v>1.9200721000000001</v>
      </c>
    </row>
    <row r="348" spans="49:53">
      <c r="AW348" s="127">
        <v>2014</v>
      </c>
      <c r="AX348" s="14">
        <v>7</v>
      </c>
      <c r="AY348" s="14">
        <v>4</v>
      </c>
      <c r="AZ348" s="14">
        <v>28.236882600000001</v>
      </c>
      <c r="BA348" s="14">
        <v>2.9346971000000002</v>
      </c>
    </row>
    <row r="349" spans="49:53">
      <c r="AW349" s="127">
        <v>2015</v>
      </c>
      <c r="AX349" s="14">
        <v>2</v>
      </c>
      <c r="AY349" s="14">
        <v>4</v>
      </c>
      <c r="AZ349" s="14">
        <v>28.515000000000001</v>
      </c>
      <c r="BA349" s="14">
        <v>12.880565499999999</v>
      </c>
    </row>
    <row r="350" spans="49:53">
      <c r="AW350" s="127">
        <v>2015</v>
      </c>
      <c r="AX350" s="14">
        <v>3</v>
      </c>
      <c r="AY350" s="14">
        <v>4</v>
      </c>
      <c r="AZ350" s="14">
        <v>34.177500000000002</v>
      </c>
      <c r="BA350" s="14">
        <v>8.3250720999999999</v>
      </c>
    </row>
    <row r="351" spans="49:53">
      <c r="AW351" s="127">
        <v>2015</v>
      </c>
      <c r="AX351" s="14">
        <v>4</v>
      </c>
      <c r="AY351" s="14">
        <v>4</v>
      </c>
      <c r="AZ351" s="14">
        <v>32.770000000000003</v>
      </c>
      <c r="BA351" s="14">
        <v>5.6033977999999998</v>
      </c>
    </row>
    <row r="352" spans="49:53">
      <c r="AW352" s="127">
        <v>2015</v>
      </c>
      <c r="AX352" s="14">
        <v>5</v>
      </c>
      <c r="AY352" s="14">
        <v>4</v>
      </c>
      <c r="AZ352" s="14">
        <v>39.1325</v>
      </c>
      <c r="BA352" s="14">
        <v>9.1209333000000008</v>
      </c>
    </row>
    <row r="353" spans="49:53">
      <c r="AW353" s="127">
        <v>2015</v>
      </c>
      <c r="AX353" s="14">
        <v>6</v>
      </c>
      <c r="AY353" s="14">
        <v>4</v>
      </c>
      <c r="AZ353" s="14">
        <v>43.24</v>
      </c>
      <c r="BA353" s="14">
        <v>6.2596752000000002</v>
      </c>
    </row>
    <row r="354" spans="49:53">
      <c r="AW354" s="127">
        <v>2015</v>
      </c>
      <c r="AX354" s="14">
        <v>7</v>
      </c>
      <c r="AY354" s="14">
        <v>4</v>
      </c>
      <c r="AZ354" s="14">
        <v>40.094999999999999</v>
      </c>
      <c r="BA354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9"/>
  <sheetViews>
    <sheetView topLeftCell="A57" zoomScaleNormal="100" workbookViewId="0">
      <selection activeCell="Q43" sqref="Q43"/>
    </sheetView>
  </sheetViews>
  <sheetFormatPr defaultRowHeight="12.75"/>
  <cols>
    <col min="1" max="1" width="17.85546875" customWidth="1"/>
    <col min="2" max="2" width="17.7109375" customWidth="1"/>
    <col min="10" max="10" width="11" customWidth="1"/>
    <col min="11" max="11" width="11.140625" customWidth="1"/>
    <col min="12" max="12" width="13.140625" customWidth="1"/>
    <col min="13" max="13" width="13" customWidth="1"/>
  </cols>
  <sheetData>
    <row r="1" spans="2:13">
      <c r="D1" s="439"/>
      <c r="E1" s="439"/>
      <c r="F1" s="439" t="s">
        <v>743</v>
      </c>
      <c r="G1" s="439"/>
      <c r="H1" s="439"/>
      <c r="I1" s="439"/>
    </row>
    <row r="2" spans="2:13" ht="13.5" thickBot="1">
      <c r="D2" s="439">
        <v>0</v>
      </c>
      <c r="E2" s="439">
        <v>20</v>
      </c>
      <c r="F2" s="439">
        <v>40</v>
      </c>
      <c r="G2" s="439">
        <v>60</v>
      </c>
      <c r="H2" s="439">
        <v>80</v>
      </c>
      <c r="I2" s="439">
        <v>100</v>
      </c>
    </row>
    <row r="3" spans="2:13" ht="51">
      <c r="B3" s="129" t="s">
        <v>307</v>
      </c>
      <c r="C3" s="264" t="s">
        <v>283</v>
      </c>
      <c r="D3" s="7">
        <v>2</v>
      </c>
      <c r="E3" s="7">
        <v>3</v>
      </c>
      <c r="F3" s="7">
        <v>4</v>
      </c>
      <c r="G3" s="7">
        <v>5</v>
      </c>
      <c r="H3" s="7">
        <v>6</v>
      </c>
      <c r="I3" s="7">
        <v>7</v>
      </c>
      <c r="J3" s="446" t="s">
        <v>750</v>
      </c>
      <c r="K3" s="443" t="s">
        <v>740</v>
      </c>
      <c r="L3" s="443" t="s">
        <v>737</v>
      </c>
      <c r="M3" s="443" t="s">
        <v>747</v>
      </c>
    </row>
    <row r="4" spans="2:13">
      <c r="C4" s="262">
        <v>1971</v>
      </c>
      <c r="D4" s="262">
        <v>36.725000000000001</v>
      </c>
      <c r="E4" s="262">
        <v>35.700000000000003</v>
      </c>
      <c r="F4" s="262">
        <v>35.524999999999999</v>
      </c>
      <c r="G4" s="262">
        <v>35.225000000000001</v>
      </c>
      <c r="H4" s="262">
        <v>35.424999999999997</v>
      </c>
      <c r="I4" s="262">
        <v>37.424999999999997</v>
      </c>
      <c r="K4">
        <v>0</v>
      </c>
      <c r="L4" s="438">
        <v>37.424999999999997</v>
      </c>
      <c r="M4">
        <f>L4*$B$61-(K4*$B$62)</f>
        <v>205.83749999999998</v>
      </c>
    </row>
    <row r="5" spans="2:13">
      <c r="C5" s="262">
        <v>1972</v>
      </c>
      <c r="D5" s="262">
        <v>27.95</v>
      </c>
      <c r="E5" s="262">
        <v>27.557500000000001</v>
      </c>
      <c r="F5" s="262">
        <v>25.377500000000001</v>
      </c>
      <c r="G5" s="262">
        <v>25.017499999999998</v>
      </c>
      <c r="H5" s="262">
        <v>23.047499999999999</v>
      </c>
      <c r="I5" s="262">
        <v>21.84</v>
      </c>
      <c r="K5">
        <v>0</v>
      </c>
      <c r="L5" s="438">
        <v>27.95</v>
      </c>
      <c r="M5">
        <f>L5*$B$61-(K5*$B$62)</f>
        <v>153.72499999999999</v>
      </c>
    </row>
    <row r="6" spans="2:13">
      <c r="C6">
        <v>1973</v>
      </c>
      <c r="L6" s="438"/>
    </row>
    <row r="7" spans="2:13">
      <c r="C7" s="262">
        <v>1974</v>
      </c>
      <c r="D7" s="262">
        <v>16.546800000000001</v>
      </c>
      <c r="E7" s="262">
        <v>27.043500000000002</v>
      </c>
      <c r="F7" s="262">
        <v>32.609499999999997</v>
      </c>
      <c r="G7" s="262">
        <v>30.310500000000001</v>
      </c>
      <c r="H7" s="262">
        <v>29.645</v>
      </c>
      <c r="I7" s="262">
        <v>27.799800000000001</v>
      </c>
      <c r="K7">
        <v>40</v>
      </c>
      <c r="L7" s="438">
        <v>32.609499999999997</v>
      </c>
      <c r="M7">
        <f t="shared" ref="M7:M52" si="0">L7*$B$61-(K7*$B$62)</f>
        <v>159.35224999999997</v>
      </c>
    </row>
    <row r="8" spans="2:13">
      <c r="C8" s="262">
        <v>1975</v>
      </c>
      <c r="D8" s="262">
        <v>26.861999999999998</v>
      </c>
      <c r="E8" s="262">
        <v>34.878300000000003</v>
      </c>
      <c r="F8" s="262">
        <v>39.718299999999999</v>
      </c>
      <c r="G8" s="262">
        <v>46.857300000000002</v>
      </c>
      <c r="H8" s="262">
        <v>51.273800000000001</v>
      </c>
      <c r="I8" s="262">
        <v>50.547800000000002</v>
      </c>
      <c r="K8">
        <v>80</v>
      </c>
      <c r="L8" s="438">
        <v>51.27375</v>
      </c>
      <c r="M8">
        <f t="shared" si="0"/>
        <v>242.00562500000001</v>
      </c>
    </row>
    <row r="9" spans="2:13">
      <c r="C9" s="262">
        <v>1976</v>
      </c>
      <c r="D9" s="262">
        <v>23.2623</v>
      </c>
      <c r="E9" s="262">
        <v>27.497299999999999</v>
      </c>
      <c r="F9" s="262">
        <v>32.064999999999998</v>
      </c>
      <c r="G9" s="262">
        <v>40.111499999999999</v>
      </c>
      <c r="H9" s="262">
        <v>44.588500000000003</v>
      </c>
      <c r="I9" s="262">
        <v>46.7363</v>
      </c>
      <c r="K9">
        <v>100</v>
      </c>
      <c r="L9" s="438">
        <v>46.736249999999998</v>
      </c>
      <c r="M9">
        <f t="shared" si="0"/>
        <v>207.049375</v>
      </c>
    </row>
    <row r="10" spans="2:13">
      <c r="C10" s="262">
        <v>1977</v>
      </c>
      <c r="D10" s="262">
        <v>16.970300000000002</v>
      </c>
      <c r="E10" s="262">
        <v>26.861999999999998</v>
      </c>
      <c r="F10" s="262">
        <v>28.1325</v>
      </c>
      <c r="G10" s="262">
        <v>28.737500000000001</v>
      </c>
      <c r="H10" s="262">
        <v>29.4938</v>
      </c>
      <c r="I10" s="262">
        <v>28.828299999999999</v>
      </c>
      <c r="K10">
        <v>80</v>
      </c>
      <c r="L10" s="438">
        <v>29.493749999999999</v>
      </c>
      <c r="M10">
        <f t="shared" si="0"/>
        <v>122.21562499999999</v>
      </c>
    </row>
    <row r="11" spans="2:13">
      <c r="C11" s="262">
        <v>1978</v>
      </c>
      <c r="D11" s="262">
        <v>20.721299999999999</v>
      </c>
      <c r="E11" s="262">
        <v>26.287299999999998</v>
      </c>
      <c r="F11" s="262">
        <v>33.637999999999998</v>
      </c>
      <c r="G11" s="262">
        <v>39.688000000000002</v>
      </c>
      <c r="H11" s="262">
        <v>44.346499999999999</v>
      </c>
      <c r="I11" s="262">
        <v>38.568800000000003</v>
      </c>
      <c r="K11">
        <v>80</v>
      </c>
      <c r="L11" s="438">
        <v>44.346499999999999</v>
      </c>
      <c r="M11">
        <f t="shared" si="0"/>
        <v>203.90574999999998</v>
      </c>
    </row>
    <row r="12" spans="2:13">
      <c r="C12" s="262">
        <v>1979</v>
      </c>
      <c r="D12" s="262">
        <v>37.674999999999997</v>
      </c>
      <c r="E12" s="262">
        <v>44.68</v>
      </c>
      <c r="F12" s="262">
        <v>35.807499999999997</v>
      </c>
      <c r="G12" s="262">
        <v>38.357500000000002</v>
      </c>
      <c r="H12" s="262">
        <v>42.177500000000002</v>
      </c>
      <c r="I12" s="262">
        <v>39.582500000000003</v>
      </c>
      <c r="K12">
        <v>20</v>
      </c>
      <c r="L12" s="438">
        <v>44.68</v>
      </c>
      <c r="M12">
        <f t="shared" si="0"/>
        <v>235.74</v>
      </c>
    </row>
    <row r="13" spans="2:13">
      <c r="C13" s="262">
        <v>1980</v>
      </c>
      <c r="D13" s="262">
        <v>20.842500000000001</v>
      </c>
      <c r="E13" s="262">
        <v>28.405000000000001</v>
      </c>
      <c r="F13" s="262">
        <v>37.417499999999997</v>
      </c>
      <c r="G13" s="262">
        <v>52.302500000000002</v>
      </c>
      <c r="H13" s="262">
        <v>60.712499999999999</v>
      </c>
      <c r="I13" s="262">
        <v>55.297499999999999</v>
      </c>
      <c r="K13">
        <v>80</v>
      </c>
      <c r="L13" s="438">
        <v>60.712499999999999</v>
      </c>
      <c r="M13">
        <f t="shared" si="0"/>
        <v>293.91874999999999</v>
      </c>
    </row>
    <row r="14" spans="2:13">
      <c r="C14" s="262">
        <v>1981</v>
      </c>
      <c r="D14" s="262">
        <v>19.5425</v>
      </c>
      <c r="E14" s="262">
        <v>31.704999999999998</v>
      </c>
      <c r="F14" s="262">
        <v>32.277500000000003</v>
      </c>
      <c r="G14" s="262">
        <v>34.905000000000001</v>
      </c>
      <c r="H14" s="262">
        <v>37.54</v>
      </c>
      <c r="I14" s="262">
        <v>38.782499999999999</v>
      </c>
      <c r="K14">
        <v>80</v>
      </c>
      <c r="L14" s="438">
        <v>38.782499999999999</v>
      </c>
      <c r="M14">
        <f t="shared" si="0"/>
        <v>173.30374999999998</v>
      </c>
    </row>
    <row r="15" spans="2:13">
      <c r="C15" s="262">
        <v>1982</v>
      </c>
      <c r="D15" s="262">
        <v>27.497499999999999</v>
      </c>
      <c r="E15" s="262">
        <v>36.057499999999997</v>
      </c>
      <c r="F15" s="262">
        <v>32.82</v>
      </c>
      <c r="G15" s="262">
        <v>32.729999999999997</v>
      </c>
      <c r="H15" s="262">
        <v>29.737500000000001</v>
      </c>
      <c r="I15" s="262">
        <v>27.8</v>
      </c>
      <c r="K15">
        <v>20</v>
      </c>
      <c r="L15" s="438">
        <v>36.057499999999997</v>
      </c>
      <c r="M15">
        <f t="shared" si="0"/>
        <v>188.31625</v>
      </c>
    </row>
    <row r="16" spans="2:13">
      <c r="C16" s="262">
        <v>1983</v>
      </c>
      <c r="D16" s="262">
        <v>38.537500000000001</v>
      </c>
      <c r="E16" s="262">
        <v>48.097499999999997</v>
      </c>
      <c r="F16" s="262">
        <v>51.545000000000002</v>
      </c>
      <c r="G16" s="262">
        <v>51.0625</v>
      </c>
      <c r="H16" s="262">
        <v>47.61</v>
      </c>
      <c r="I16" s="262">
        <v>37.417499999999997</v>
      </c>
      <c r="K16">
        <v>40</v>
      </c>
      <c r="L16" s="438">
        <v>51.545000000000002</v>
      </c>
      <c r="M16">
        <f t="shared" si="0"/>
        <v>263.4975</v>
      </c>
    </row>
    <row r="17" spans="3:13">
      <c r="C17" s="262">
        <v>1984</v>
      </c>
      <c r="D17" s="262">
        <v>33.365000000000002</v>
      </c>
      <c r="E17" s="262">
        <v>43.712499999999999</v>
      </c>
      <c r="F17" s="262">
        <v>42.56</v>
      </c>
      <c r="G17" s="262">
        <v>44.6175</v>
      </c>
      <c r="H17" s="262">
        <v>42.227499999999999</v>
      </c>
      <c r="I17" s="262">
        <v>40.35</v>
      </c>
      <c r="K17">
        <v>20</v>
      </c>
      <c r="L17" s="438">
        <v>44.6175</v>
      </c>
      <c r="M17">
        <f t="shared" si="0"/>
        <v>235.39625000000001</v>
      </c>
    </row>
    <row r="18" spans="3:13">
      <c r="C18" s="262">
        <v>1985</v>
      </c>
      <c r="D18" s="262">
        <v>20.4175</v>
      </c>
      <c r="E18" s="262">
        <v>30.4925</v>
      </c>
      <c r="F18" s="262">
        <v>34.305</v>
      </c>
      <c r="G18" s="262">
        <v>34.664999999999999</v>
      </c>
      <c r="H18" s="262">
        <v>33.395000000000003</v>
      </c>
      <c r="I18" s="262">
        <v>30.22</v>
      </c>
      <c r="K18">
        <v>40</v>
      </c>
      <c r="L18" s="438">
        <v>34.664999999999999</v>
      </c>
      <c r="M18">
        <f t="shared" si="0"/>
        <v>170.6575</v>
      </c>
    </row>
    <row r="19" spans="3:13">
      <c r="C19" s="262">
        <v>1986</v>
      </c>
      <c r="D19" s="262">
        <v>40.3825</v>
      </c>
      <c r="E19" s="262">
        <v>42.44</v>
      </c>
      <c r="F19" s="262">
        <v>43.077500000000001</v>
      </c>
      <c r="G19" s="262">
        <v>44.467500000000001</v>
      </c>
      <c r="H19" s="262">
        <v>45.375</v>
      </c>
      <c r="I19" s="262">
        <v>46.01</v>
      </c>
      <c r="K19">
        <v>20</v>
      </c>
      <c r="L19" s="438">
        <v>46.01</v>
      </c>
      <c r="M19">
        <f t="shared" si="0"/>
        <v>243.05499999999998</v>
      </c>
    </row>
    <row r="20" spans="3:13">
      <c r="C20" s="262">
        <v>1987</v>
      </c>
      <c r="D20" s="262">
        <v>30.4925</v>
      </c>
      <c r="E20" s="262">
        <v>37.055</v>
      </c>
      <c r="F20" s="262">
        <v>41.112499999999997</v>
      </c>
      <c r="G20" s="262">
        <v>42.652500000000003</v>
      </c>
      <c r="H20" s="262">
        <v>42.982500000000002</v>
      </c>
      <c r="I20" s="262">
        <v>41.502499999999998</v>
      </c>
      <c r="K20">
        <v>60</v>
      </c>
      <c r="L20" s="438">
        <v>42.982500000000002</v>
      </c>
      <c r="M20">
        <f t="shared" si="0"/>
        <v>206.40375</v>
      </c>
    </row>
    <row r="21" spans="3:13">
      <c r="C21" s="262">
        <v>1988</v>
      </c>
      <c r="D21" s="262">
        <v>27.072500000000002</v>
      </c>
      <c r="E21" s="262">
        <v>40.957500000000003</v>
      </c>
      <c r="F21" s="262">
        <v>47.975000000000001</v>
      </c>
      <c r="G21" s="262">
        <v>57.292499999999997</v>
      </c>
      <c r="H21" s="262">
        <v>65.067499999999995</v>
      </c>
      <c r="I21" s="262">
        <v>63.16</v>
      </c>
      <c r="K21">
        <v>80</v>
      </c>
      <c r="L21" s="438">
        <v>65.067499999999995</v>
      </c>
      <c r="M21">
        <f t="shared" si="0"/>
        <v>317.87124999999997</v>
      </c>
    </row>
    <row r="22" spans="3:13">
      <c r="C22" s="262">
        <v>1989</v>
      </c>
      <c r="D22" s="262">
        <v>18.09</v>
      </c>
      <c r="E22" s="262">
        <v>34.727499999999999</v>
      </c>
      <c r="F22" s="262">
        <v>37.51</v>
      </c>
      <c r="G22" s="262">
        <v>39.534999999999997</v>
      </c>
      <c r="H22" s="262">
        <v>42.4375</v>
      </c>
      <c r="I22" s="262">
        <v>40.322499999999998</v>
      </c>
      <c r="K22">
        <v>80</v>
      </c>
      <c r="L22" s="438">
        <v>42.4375</v>
      </c>
      <c r="M22">
        <f t="shared" si="0"/>
        <v>193.40625</v>
      </c>
    </row>
    <row r="23" spans="3:13">
      <c r="C23" s="262">
        <v>1990</v>
      </c>
      <c r="D23" s="262">
        <v>26.4375</v>
      </c>
      <c r="E23" s="262">
        <v>41.832500000000003</v>
      </c>
      <c r="F23" s="262">
        <v>48.46</v>
      </c>
      <c r="G23" s="262">
        <v>49.274999999999999</v>
      </c>
      <c r="H23" s="262">
        <v>48.28</v>
      </c>
      <c r="I23" s="262">
        <v>43.862499999999997</v>
      </c>
      <c r="K23">
        <v>40</v>
      </c>
      <c r="L23" s="438">
        <v>49.274999999999999</v>
      </c>
      <c r="M23">
        <f t="shared" si="0"/>
        <v>251.01249999999999</v>
      </c>
    </row>
    <row r="24" spans="3:13">
      <c r="C24" s="262">
        <v>1991</v>
      </c>
      <c r="D24" s="262">
        <v>22.655000000000001</v>
      </c>
      <c r="E24" s="262">
        <v>27.195</v>
      </c>
      <c r="F24" s="262">
        <v>28.1325</v>
      </c>
      <c r="G24" s="262">
        <v>28.98</v>
      </c>
      <c r="H24" s="262">
        <v>27.83</v>
      </c>
      <c r="I24" s="262">
        <v>29.49</v>
      </c>
      <c r="K24">
        <v>20</v>
      </c>
      <c r="L24" s="438">
        <v>29.49</v>
      </c>
      <c r="M24">
        <f t="shared" si="0"/>
        <v>152.19499999999999</v>
      </c>
    </row>
    <row r="25" spans="3:13">
      <c r="C25" s="262">
        <v>1992</v>
      </c>
      <c r="D25" s="262">
        <v>17.889900000000001</v>
      </c>
      <c r="E25" s="262">
        <v>27.7302</v>
      </c>
      <c r="F25" s="262">
        <v>34.5304</v>
      </c>
      <c r="G25" s="262">
        <v>38.242100000000001</v>
      </c>
      <c r="H25" s="262">
        <v>41.6785</v>
      </c>
      <c r="I25" s="262">
        <v>38.747199999999999</v>
      </c>
      <c r="K25">
        <v>80</v>
      </c>
      <c r="L25" s="438">
        <v>41.678449999999998</v>
      </c>
      <c r="M25">
        <f t="shared" si="0"/>
        <v>189.23147499999999</v>
      </c>
    </row>
    <row r="26" spans="3:13">
      <c r="C26" s="262">
        <v>1993</v>
      </c>
      <c r="D26" s="262">
        <v>17.151800000000001</v>
      </c>
      <c r="E26" s="262">
        <v>24.439</v>
      </c>
      <c r="F26" s="262">
        <v>31.6113</v>
      </c>
      <c r="G26" s="262">
        <v>37.047199999999997</v>
      </c>
      <c r="H26" s="262">
        <v>43.526699999999998</v>
      </c>
      <c r="I26" s="262">
        <v>36.318199999999997</v>
      </c>
      <c r="K26">
        <v>80</v>
      </c>
      <c r="L26" s="438">
        <v>43.526724999999999</v>
      </c>
      <c r="M26">
        <f t="shared" si="0"/>
        <v>199.39698749999999</v>
      </c>
    </row>
    <row r="27" spans="3:13">
      <c r="C27" s="262">
        <v>1994</v>
      </c>
      <c r="D27" s="262">
        <v>11.092700000000001</v>
      </c>
      <c r="E27" s="262">
        <v>16.952100000000002</v>
      </c>
      <c r="F27" s="262">
        <v>22.569500000000001</v>
      </c>
      <c r="G27" s="262">
        <v>33.002800000000001</v>
      </c>
      <c r="H27" s="262">
        <v>36.408900000000003</v>
      </c>
      <c r="I27" s="262">
        <v>45.314500000000002</v>
      </c>
      <c r="K27">
        <v>100</v>
      </c>
      <c r="L27" s="438">
        <v>45.314500000000002</v>
      </c>
      <c r="M27">
        <f t="shared" si="0"/>
        <v>199.22975000000002</v>
      </c>
    </row>
    <row r="28" spans="3:13">
      <c r="C28" s="262">
        <v>1995</v>
      </c>
      <c r="D28" s="262">
        <v>29.386299999999999</v>
      </c>
      <c r="E28" s="262">
        <v>34.151899999999998</v>
      </c>
      <c r="F28" s="262">
        <v>37.860799999999998</v>
      </c>
      <c r="G28" s="262">
        <v>41.355899999999998</v>
      </c>
      <c r="H28" s="262">
        <v>43.472799999999999</v>
      </c>
      <c r="I28" s="262">
        <v>45.956299999999999</v>
      </c>
      <c r="J28">
        <v>583.18399999999997</v>
      </c>
      <c r="K28">
        <v>100</v>
      </c>
      <c r="L28" s="438">
        <v>45.956331800000001</v>
      </c>
      <c r="M28">
        <f t="shared" si="0"/>
        <v>202.75982490000001</v>
      </c>
    </row>
    <row r="29" spans="3:13">
      <c r="C29" s="262">
        <v>1996</v>
      </c>
      <c r="D29" s="262">
        <v>18.0137</v>
      </c>
      <c r="E29" s="262">
        <v>23.828900000000001</v>
      </c>
      <c r="F29" s="262">
        <v>27.289200000000001</v>
      </c>
      <c r="G29" s="262">
        <v>26.554300000000001</v>
      </c>
      <c r="H29" s="262">
        <v>34.885899999999999</v>
      </c>
      <c r="I29" s="262">
        <v>38.762900000000002</v>
      </c>
      <c r="J29">
        <v>201.16800000000001</v>
      </c>
      <c r="K29">
        <v>100</v>
      </c>
      <c r="L29" s="438">
        <v>38.762908000000003</v>
      </c>
      <c r="M29">
        <f t="shared" si="0"/>
        <v>163.19599400000001</v>
      </c>
    </row>
    <row r="30" spans="3:13">
      <c r="C30" s="262">
        <v>1997</v>
      </c>
      <c r="D30" s="262">
        <v>18.807700000000001</v>
      </c>
      <c r="E30" s="262">
        <v>28.098400000000002</v>
      </c>
      <c r="F30" s="262">
        <v>29.164899999999999</v>
      </c>
      <c r="G30" s="262">
        <v>37.790999999999997</v>
      </c>
      <c r="H30" s="262">
        <v>44.127000000000002</v>
      </c>
      <c r="I30" s="262">
        <v>53.1676</v>
      </c>
      <c r="J30">
        <v>660.90800000000002</v>
      </c>
      <c r="K30">
        <v>100</v>
      </c>
      <c r="L30" s="438">
        <v>53.167639800000003</v>
      </c>
      <c r="M30">
        <f t="shared" si="0"/>
        <v>242.42201890000001</v>
      </c>
    </row>
    <row r="31" spans="3:13">
      <c r="C31" s="262">
        <v>1998</v>
      </c>
      <c r="D31" s="262">
        <v>28.463799999999999</v>
      </c>
      <c r="E31" s="262">
        <v>32.726500000000001</v>
      </c>
      <c r="F31" s="262">
        <v>41.185600000000001</v>
      </c>
      <c r="G31" s="262">
        <v>52.240400000000001</v>
      </c>
      <c r="H31" s="262">
        <v>53.455300000000001</v>
      </c>
      <c r="I31" s="262">
        <v>56.251800000000003</v>
      </c>
      <c r="J31">
        <v>667.00399999999991</v>
      </c>
      <c r="K31">
        <v>100</v>
      </c>
      <c r="L31" s="438">
        <v>56.251839099999998</v>
      </c>
      <c r="M31">
        <f t="shared" si="0"/>
        <v>259.38511504999997</v>
      </c>
    </row>
    <row r="32" spans="3:13">
      <c r="C32" s="262">
        <v>1999</v>
      </c>
      <c r="D32" s="262">
        <v>19.1844</v>
      </c>
      <c r="E32" s="262">
        <v>23.560099999999998</v>
      </c>
      <c r="F32" s="262">
        <v>31.011700000000001</v>
      </c>
      <c r="G32" s="262">
        <v>37.082500000000003</v>
      </c>
      <c r="H32" s="262">
        <v>47.479799999999997</v>
      </c>
      <c r="I32" s="262">
        <v>54.027000000000001</v>
      </c>
      <c r="J32">
        <v>884.93600000000004</v>
      </c>
      <c r="K32">
        <v>80</v>
      </c>
      <c r="L32" s="438">
        <v>47.479795299999999</v>
      </c>
      <c r="M32">
        <f t="shared" si="0"/>
        <v>221.13887414999999</v>
      </c>
    </row>
    <row r="33" spans="3:13">
      <c r="C33" s="262">
        <v>2000</v>
      </c>
      <c r="D33" s="262">
        <v>24.206600000000002</v>
      </c>
      <c r="E33" s="262">
        <v>32.956600000000002</v>
      </c>
      <c r="F33" s="262">
        <v>36.154499999999999</v>
      </c>
      <c r="G33" s="262">
        <v>41.5732</v>
      </c>
      <c r="H33" s="262">
        <v>47.880299999999998</v>
      </c>
      <c r="I33" s="262">
        <v>39.396900000000002</v>
      </c>
      <c r="J33">
        <v>522.73199999999997</v>
      </c>
      <c r="K33">
        <v>80</v>
      </c>
      <c r="L33" s="438">
        <v>47.880290199999997</v>
      </c>
      <c r="M33">
        <f t="shared" si="0"/>
        <v>223.3415961</v>
      </c>
    </row>
    <row r="34" spans="3:13">
      <c r="C34" s="262">
        <v>2001</v>
      </c>
      <c r="D34" s="262">
        <v>27.522200000000002</v>
      </c>
      <c r="E34" s="262">
        <v>22.608699999999999</v>
      </c>
      <c r="F34" s="262">
        <v>27.468699999999998</v>
      </c>
      <c r="G34" s="262">
        <v>27.936599999999999</v>
      </c>
      <c r="H34" s="262">
        <v>25.700199999999999</v>
      </c>
      <c r="I34" s="262">
        <v>21.164400000000001</v>
      </c>
      <c r="J34">
        <v>583.18399999999997</v>
      </c>
      <c r="K34">
        <v>0</v>
      </c>
      <c r="L34" s="438">
        <v>27.5221804</v>
      </c>
      <c r="M34">
        <f t="shared" si="0"/>
        <v>151.37199219999999</v>
      </c>
    </row>
    <row r="35" spans="3:13">
      <c r="C35" s="262">
        <v>2002</v>
      </c>
      <c r="D35" s="262">
        <v>36.398699999999998</v>
      </c>
      <c r="E35" s="262">
        <v>46.8</v>
      </c>
      <c r="F35" s="262">
        <v>48.0931</v>
      </c>
      <c r="G35" s="262">
        <v>44.606499999999997</v>
      </c>
      <c r="H35" s="262">
        <v>42.549199999999999</v>
      </c>
      <c r="I35" s="262">
        <v>43.915599999999998</v>
      </c>
      <c r="J35">
        <v>264.15999999999997</v>
      </c>
      <c r="K35">
        <v>20</v>
      </c>
      <c r="L35" s="438">
        <v>48.093073199999999</v>
      </c>
      <c r="M35">
        <f t="shared" si="0"/>
        <v>254.51190259999998</v>
      </c>
    </row>
    <row r="36" spans="3:13">
      <c r="C36" s="262">
        <v>2003</v>
      </c>
      <c r="D36" s="262">
        <v>39.634</v>
      </c>
      <c r="E36" s="262">
        <v>54.712800000000001</v>
      </c>
      <c r="F36" s="262">
        <v>67.785799999999995</v>
      </c>
      <c r="G36" s="262">
        <v>75.740300000000005</v>
      </c>
      <c r="H36" s="262">
        <v>89.228300000000004</v>
      </c>
      <c r="I36" s="262">
        <v>88.329099999999997</v>
      </c>
      <c r="J36">
        <v>460.75600000000009</v>
      </c>
      <c r="K36">
        <v>80</v>
      </c>
      <c r="L36" s="438">
        <v>89.228277399999996</v>
      </c>
      <c r="M36">
        <f t="shared" si="0"/>
        <v>450.75552569999996</v>
      </c>
    </row>
    <row r="37" spans="3:13">
      <c r="C37" s="262">
        <v>2004</v>
      </c>
      <c r="D37" s="262">
        <v>20.040600000000001</v>
      </c>
      <c r="E37" s="262">
        <v>28.861999999999998</v>
      </c>
      <c r="F37" s="262">
        <v>36.092500000000001</v>
      </c>
      <c r="G37" s="262">
        <v>53.767499999999998</v>
      </c>
      <c r="H37" s="262">
        <v>56.225299999999997</v>
      </c>
      <c r="I37" s="262">
        <v>60.795099999999998</v>
      </c>
      <c r="J37">
        <v>385.06399999999996</v>
      </c>
      <c r="K37">
        <v>60</v>
      </c>
      <c r="L37" s="438">
        <v>53.767530499999999</v>
      </c>
      <c r="M37">
        <f t="shared" si="0"/>
        <v>265.72141775</v>
      </c>
    </row>
    <row r="38" spans="3:13">
      <c r="C38" s="262">
        <v>2005</v>
      </c>
      <c r="D38" s="262">
        <v>23.916799999999999</v>
      </c>
      <c r="E38" s="262">
        <v>28.694900000000001</v>
      </c>
      <c r="F38" s="262">
        <v>33.319499999999998</v>
      </c>
      <c r="G38" s="262">
        <v>38.118400000000001</v>
      </c>
      <c r="H38" s="262">
        <v>38.795999999999999</v>
      </c>
      <c r="I38" s="262">
        <v>42.779499999999999</v>
      </c>
      <c r="J38">
        <v>452.12</v>
      </c>
      <c r="K38">
        <v>60</v>
      </c>
      <c r="L38" s="438">
        <v>38.118406299999997</v>
      </c>
      <c r="M38">
        <f t="shared" si="0"/>
        <v>179.65123464999999</v>
      </c>
    </row>
    <row r="39" spans="3:13">
      <c r="C39" s="262">
        <v>2006</v>
      </c>
      <c r="D39" s="262">
        <v>34.463500000000003</v>
      </c>
      <c r="E39" s="262">
        <v>38.460700000000003</v>
      </c>
      <c r="F39" s="262">
        <v>43.103400000000001</v>
      </c>
      <c r="G39" s="262">
        <v>33.829000000000001</v>
      </c>
      <c r="H39" s="262">
        <v>40.295900000000003</v>
      </c>
      <c r="I39" s="262">
        <v>40.714799999999997</v>
      </c>
      <c r="J39">
        <v>246.88800000000001</v>
      </c>
      <c r="K39">
        <v>40</v>
      </c>
      <c r="L39" s="438">
        <v>43.103391000000002</v>
      </c>
      <c r="M39">
        <f t="shared" si="0"/>
        <v>217.06865050000002</v>
      </c>
    </row>
    <row r="40" spans="3:13">
      <c r="C40" s="262">
        <v>2007</v>
      </c>
      <c r="D40" s="262">
        <v>38.729999999999997</v>
      </c>
      <c r="E40" s="262">
        <v>47.262500000000003</v>
      </c>
      <c r="F40" s="262">
        <v>51.732500000000002</v>
      </c>
      <c r="G40" s="262">
        <v>46.542499999999997</v>
      </c>
      <c r="H40" s="262">
        <v>42.35</v>
      </c>
      <c r="I40" s="262">
        <v>50.31</v>
      </c>
      <c r="J40">
        <v>432.30799999999999</v>
      </c>
      <c r="K40">
        <v>40</v>
      </c>
      <c r="L40" s="438">
        <v>51.73</v>
      </c>
      <c r="M40">
        <f t="shared" si="0"/>
        <v>264.51499999999999</v>
      </c>
    </row>
    <row r="41" spans="3:13">
      <c r="C41" s="262">
        <v>2008</v>
      </c>
      <c r="D41" s="262">
        <v>42.282600000000002</v>
      </c>
      <c r="E41" s="262">
        <v>55.895800000000001</v>
      </c>
      <c r="F41" s="262">
        <v>69.331900000000005</v>
      </c>
      <c r="G41" s="262">
        <v>81.781800000000004</v>
      </c>
      <c r="H41" s="262">
        <v>86.805199999999999</v>
      </c>
      <c r="I41" s="262">
        <v>88.324700000000007</v>
      </c>
      <c r="J41">
        <v>560.83199999999988</v>
      </c>
      <c r="K41">
        <v>80</v>
      </c>
      <c r="L41" s="438">
        <v>86.81</v>
      </c>
      <c r="M41">
        <f t="shared" si="0"/>
        <v>437.45500000000004</v>
      </c>
    </row>
    <row r="42" spans="3:13">
      <c r="C42" s="262">
        <v>2009</v>
      </c>
      <c r="D42" s="262">
        <v>23.14</v>
      </c>
      <c r="E42" s="262">
        <v>29.647500000000001</v>
      </c>
      <c r="F42" s="262">
        <v>37.692500000000003</v>
      </c>
      <c r="G42" s="262">
        <v>43.51</v>
      </c>
      <c r="H42" s="262">
        <v>57.272500000000001</v>
      </c>
      <c r="I42" s="262">
        <v>73.034999999999997</v>
      </c>
      <c r="J42">
        <v>422.40199999999999</v>
      </c>
      <c r="K42">
        <v>100</v>
      </c>
      <c r="L42" s="438">
        <v>73.034999999999997</v>
      </c>
      <c r="M42">
        <f t="shared" si="0"/>
        <v>351.6925</v>
      </c>
    </row>
    <row r="43" spans="3:13">
      <c r="C43" s="262">
        <v>2010</v>
      </c>
      <c r="D43" s="262">
        <v>13.0205</v>
      </c>
      <c r="E43" s="262">
        <v>15.3841</v>
      </c>
      <c r="F43" s="262">
        <v>20.640499999999999</v>
      </c>
      <c r="G43" s="262">
        <v>23.463000000000001</v>
      </c>
      <c r="H43" s="262">
        <v>28.5303</v>
      </c>
      <c r="I43" s="262">
        <v>31.327000000000002</v>
      </c>
      <c r="J43">
        <v>446.27799999999991</v>
      </c>
      <c r="K43">
        <v>80</v>
      </c>
      <c r="L43" s="438">
        <v>28.530276300000001</v>
      </c>
      <c r="M43">
        <f t="shared" si="0"/>
        <v>116.91651965</v>
      </c>
    </row>
    <row r="44" spans="3:13">
      <c r="C44" s="262">
        <v>2011</v>
      </c>
      <c r="D44" s="262">
        <v>27.515000000000001</v>
      </c>
      <c r="E44" s="262">
        <v>30.2925</v>
      </c>
      <c r="F44" s="262">
        <v>36.29</v>
      </c>
      <c r="G44" s="262">
        <v>35.262500000000003</v>
      </c>
      <c r="H44" s="262">
        <v>40.442500000000003</v>
      </c>
      <c r="I44" s="262">
        <v>44.692500000000003</v>
      </c>
      <c r="J44">
        <v>399.28800000000001</v>
      </c>
      <c r="K44">
        <v>100</v>
      </c>
      <c r="L44" s="438">
        <v>44.69</v>
      </c>
      <c r="M44">
        <f t="shared" si="0"/>
        <v>195.79499999999999</v>
      </c>
    </row>
    <row r="45" spans="3:13">
      <c r="C45" s="262">
        <v>2012</v>
      </c>
      <c r="D45" s="262">
        <v>27.074999999999999</v>
      </c>
      <c r="E45" s="262">
        <v>35.155000000000001</v>
      </c>
      <c r="F45" s="262">
        <v>48.397500000000001</v>
      </c>
      <c r="G45" s="262">
        <v>55.384999999999998</v>
      </c>
      <c r="H45" s="262">
        <v>60.65</v>
      </c>
      <c r="I45" s="262">
        <v>61.225000000000001</v>
      </c>
      <c r="J45">
        <v>594.3599999999999</v>
      </c>
      <c r="K45">
        <v>80</v>
      </c>
      <c r="L45" s="438">
        <v>60.65</v>
      </c>
      <c r="M45">
        <f t="shared" si="0"/>
        <v>293.57499999999999</v>
      </c>
    </row>
    <row r="46" spans="3:13">
      <c r="C46" s="262">
        <v>2013</v>
      </c>
      <c r="D46" s="262">
        <v>23.010200000000001</v>
      </c>
      <c r="E46" s="262">
        <v>28.053899999999999</v>
      </c>
      <c r="F46" s="262">
        <v>35.530900000000003</v>
      </c>
      <c r="G46" s="262">
        <v>40.056699999999999</v>
      </c>
      <c r="H46" s="262">
        <v>38.100200000000001</v>
      </c>
      <c r="I46" s="262">
        <v>39.885399999999997</v>
      </c>
      <c r="J46">
        <v>363.72800000000001</v>
      </c>
      <c r="K46">
        <v>60</v>
      </c>
      <c r="L46" s="438">
        <v>40.0566891</v>
      </c>
      <c r="M46">
        <f t="shared" si="0"/>
        <v>190.31179005000001</v>
      </c>
    </row>
    <row r="47" spans="3:13">
      <c r="C47" s="262">
        <v>2014</v>
      </c>
      <c r="D47" s="262">
        <v>29.798100000000002</v>
      </c>
      <c r="E47" s="262">
        <v>31.3246</v>
      </c>
      <c r="F47" s="262">
        <v>27.846299999999999</v>
      </c>
      <c r="G47" s="262">
        <v>25.885300000000001</v>
      </c>
      <c r="H47" s="262">
        <v>27.286300000000001</v>
      </c>
      <c r="I47" s="262">
        <v>28.236899999999999</v>
      </c>
      <c r="J47">
        <v>264.41399999999999</v>
      </c>
      <c r="K47">
        <v>20</v>
      </c>
      <c r="L47" s="438">
        <v>31.3245662</v>
      </c>
      <c r="M47">
        <f t="shared" si="0"/>
        <v>162.28511409999999</v>
      </c>
    </row>
    <row r="48" spans="3:13">
      <c r="C48" s="262">
        <v>2015</v>
      </c>
      <c r="D48" s="262">
        <v>28.514800000000001</v>
      </c>
      <c r="E48" s="262">
        <v>34.178400000000003</v>
      </c>
      <c r="F48" s="262">
        <v>32.770299999999999</v>
      </c>
      <c r="G48" s="262">
        <v>39.1327</v>
      </c>
      <c r="H48" s="262">
        <v>43.238900000000001</v>
      </c>
      <c r="I48" s="262">
        <v>40.094299999999997</v>
      </c>
      <c r="J48">
        <v>584.96199999999999</v>
      </c>
      <c r="K48">
        <v>80</v>
      </c>
      <c r="L48" s="438">
        <v>43.24</v>
      </c>
      <c r="M48">
        <f t="shared" si="0"/>
        <v>197.82000000000002</v>
      </c>
    </row>
    <row r="49" spans="1:16">
      <c r="C49" s="262">
        <v>2016</v>
      </c>
      <c r="D49" s="262">
        <v>28.485099999999999</v>
      </c>
      <c r="E49" s="262">
        <v>46.998100000000001</v>
      </c>
      <c r="F49" s="262">
        <v>48.6524</v>
      </c>
      <c r="G49" s="262">
        <v>64.977000000000004</v>
      </c>
      <c r="H49" s="262">
        <v>75.234300000000005</v>
      </c>
      <c r="I49" s="262">
        <v>78.822900000000004</v>
      </c>
      <c r="J49">
        <v>471.67799999999994</v>
      </c>
      <c r="K49">
        <v>80</v>
      </c>
      <c r="L49" s="438">
        <v>75.23</v>
      </c>
      <c r="M49">
        <f t="shared" si="0"/>
        <v>373.76500000000004</v>
      </c>
    </row>
    <row r="50" spans="1:16">
      <c r="C50" s="262">
        <v>2017</v>
      </c>
      <c r="D50" s="262">
        <v>17.812200000000001</v>
      </c>
      <c r="E50" s="262">
        <v>30.935700000000001</v>
      </c>
      <c r="F50" s="262">
        <v>42.314700000000002</v>
      </c>
      <c r="G50" s="262">
        <v>61.084800000000001</v>
      </c>
      <c r="H50" s="262">
        <v>71.3446</v>
      </c>
      <c r="I50" s="262">
        <v>79.718800000000002</v>
      </c>
      <c r="J50">
        <v>638.30199999999991</v>
      </c>
      <c r="K50">
        <v>100</v>
      </c>
      <c r="L50" s="438">
        <v>79.709999999999994</v>
      </c>
      <c r="M50">
        <f t="shared" si="0"/>
        <v>388.40499999999997</v>
      </c>
    </row>
    <row r="51" spans="1:16">
      <c r="C51" s="262">
        <v>2018</v>
      </c>
      <c r="D51" s="262">
        <v>25.171500000000002</v>
      </c>
      <c r="E51" s="262">
        <v>28.823899999999998</v>
      </c>
      <c r="F51" s="262">
        <v>30.7547</v>
      </c>
      <c r="G51" s="262">
        <v>28.095600000000001</v>
      </c>
      <c r="H51" s="262">
        <v>30.282299999999999</v>
      </c>
      <c r="I51" s="262">
        <v>30.976900000000001</v>
      </c>
      <c r="J51">
        <v>307.84799999999996</v>
      </c>
      <c r="K51">
        <v>20</v>
      </c>
      <c r="L51" s="438">
        <v>30.75</v>
      </c>
      <c r="M51">
        <f t="shared" si="0"/>
        <v>159.125</v>
      </c>
    </row>
    <row r="52" spans="1:16">
      <c r="C52" s="262">
        <v>2019</v>
      </c>
      <c r="D52" s="262">
        <v>29.54</v>
      </c>
      <c r="E52" s="262">
        <v>45.14</v>
      </c>
      <c r="F52" s="262">
        <v>55.74</v>
      </c>
      <c r="G52" s="262">
        <v>51.09</v>
      </c>
      <c r="H52" s="262">
        <v>66.77</v>
      </c>
      <c r="I52" s="262">
        <v>71.209999999999994</v>
      </c>
      <c r="K52" s="262">
        <v>100</v>
      </c>
      <c r="L52" s="438">
        <v>71.209999999999994</v>
      </c>
      <c r="M52">
        <f t="shared" si="0"/>
        <v>341.65499999999997</v>
      </c>
    </row>
    <row r="53" spans="1:16">
      <c r="C53" s="262">
        <v>2020</v>
      </c>
      <c r="D53" s="262">
        <v>17.249370684523807</v>
      </c>
      <c r="E53" s="262">
        <v>22.908332142857141</v>
      </c>
      <c r="F53" s="262">
        <v>31.305126041666664</v>
      </c>
      <c r="G53" s="262">
        <v>35.487466964285709</v>
      </c>
      <c r="H53" s="262">
        <v>44.25396086309523</v>
      </c>
      <c r="I53" s="262">
        <v>51.97024538690475</v>
      </c>
      <c r="L53" s="438"/>
    </row>
    <row r="54" spans="1:16">
      <c r="C54" s="262"/>
      <c r="D54" s="262"/>
      <c r="E54" s="262"/>
      <c r="F54" s="262"/>
      <c r="G54" s="262"/>
      <c r="H54" s="262"/>
      <c r="I54" s="262"/>
      <c r="L54" s="438"/>
    </row>
    <row r="55" spans="1:16">
      <c r="C55" s="262"/>
      <c r="D55" s="262"/>
      <c r="E55" s="262"/>
      <c r="F55" s="262"/>
      <c r="G55" s="262"/>
      <c r="H55" s="262"/>
      <c r="I55" s="262"/>
      <c r="L55" s="438"/>
    </row>
    <row r="56" spans="1:16">
      <c r="C56" s="262"/>
      <c r="D56" s="436">
        <v>0</v>
      </c>
      <c r="E56" s="436">
        <v>20</v>
      </c>
      <c r="F56" s="436">
        <v>40</v>
      </c>
      <c r="G56" s="436">
        <v>60</v>
      </c>
      <c r="H56" s="436">
        <v>80</v>
      </c>
      <c r="I56" s="436">
        <v>100</v>
      </c>
      <c r="L56" s="441">
        <v>61.7</v>
      </c>
      <c r="M56" s="441">
        <f>AVERAGE(M4:M52)</f>
        <v>231.48673245416668</v>
      </c>
    </row>
    <row r="57" spans="1:16">
      <c r="D57">
        <f t="shared" ref="D57:I57" si="1">AVERAGE(D4:D52)</f>
        <v>26.08985208333333</v>
      </c>
      <c r="E57">
        <f t="shared" si="1"/>
        <v>33.684545833333338</v>
      </c>
      <c r="F57">
        <f t="shared" si="1"/>
        <v>38.020852083333331</v>
      </c>
      <c r="G57">
        <f t="shared" si="1"/>
        <v>41.915508333333342</v>
      </c>
      <c r="H57">
        <f t="shared" si="1"/>
        <v>45.358537500000011</v>
      </c>
      <c r="I57">
        <f t="shared" si="1"/>
        <v>46.021745833333334</v>
      </c>
      <c r="J57">
        <f t="shared" ref="J57" si="2">AVERAGE(J4:J51)</f>
        <v>474.9376666666667</v>
      </c>
      <c r="K57">
        <f>AVERAGE(K4:K52)</f>
        <v>62.5</v>
      </c>
      <c r="L57" s="442">
        <f>AVERAGE(L4:L56)</f>
        <v>48.054594277551018</v>
      </c>
      <c r="M57" s="444">
        <f>AVERAGE(M4:M56)</f>
        <v>231.48673245416668</v>
      </c>
      <c r="N57" s="445" t="s">
        <v>748</v>
      </c>
      <c r="O57" s="445"/>
      <c r="P57" s="445"/>
    </row>
    <row r="58" spans="1:16">
      <c r="D58">
        <f t="shared" ref="D58:I58" si="3">D57*$B$61-(D56*$B$62)</f>
        <v>143.4941864583333</v>
      </c>
      <c r="E58">
        <f t="shared" si="3"/>
        <v>175.26500208333337</v>
      </c>
      <c r="F58">
        <f t="shared" si="3"/>
        <v>189.11468645833332</v>
      </c>
      <c r="G58">
        <f t="shared" si="3"/>
        <v>200.53529583333338</v>
      </c>
      <c r="H58">
        <f t="shared" si="3"/>
        <v>209.47195625000006</v>
      </c>
      <c r="I58">
        <f t="shared" si="3"/>
        <v>203.11960208333335</v>
      </c>
    </row>
    <row r="59" spans="1:16">
      <c r="C59" s="262"/>
      <c r="G59" t="s">
        <v>220</v>
      </c>
      <c r="H59" s="447">
        <f>MIN(H4:H51)</f>
        <v>23.047499999999999</v>
      </c>
      <c r="K59" s="487">
        <f>AVERAGE(K4:K52)</f>
        <v>62.5</v>
      </c>
      <c r="L59" s="7" t="s">
        <v>749</v>
      </c>
    </row>
    <row r="60" spans="1:16">
      <c r="C60" s="262"/>
      <c r="G60" t="s">
        <v>221</v>
      </c>
      <c r="H60" s="447">
        <f>MAX(H4:H51)</f>
        <v>89.228300000000004</v>
      </c>
      <c r="K60" s="428" t="s">
        <v>790</v>
      </c>
      <c r="L60" s="476" t="s">
        <v>796</v>
      </c>
    </row>
    <row r="61" spans="1:16">
      <c r="A61" s="22" t="s">
        <v>741</v>
      </c>
      <c r="B61" s="437">
        <v>5.5</v>
      </c>
      <c r="C61" s="262"/>
      <c r="G61" t="s">
        <v>67</v>
      </c>
      <c r="H61" s="447">
        <f>AVERAGE(H4:H51)</f>
        <v>44.902974468085119</v>
      </c>
    </row>
    <row r="62" spans="1:16">
      <c r="A62" s="22" t="s">
        <v>742</v>
      </c>
      <c r="B62" s="437">
        <v>0.5</v>
      </c>
      <c r="C62" s="262"/>
      <c r="K62" s="485" t="s">
        <v>794</v>
      </c>
      <c r="L62" s="486" t="s">
        <v>791</v>
      </c>
    </row>
    <row r="63" spans="1:16">
      <c r="C63" s="262"/>
      <c r="K63" s="14" t="s">
        <v>792</v>
      </c>
      <c r="L63" t="s">
        <v>793</v>
      </c>
      <c r="M63" s="129" t="s">
        <v>795</v>
      </c>
    </row>
    <row r="64" spans="1:16">
      <c r="C64" s="262"/>
    </row>
    <row r="65" spans="3:12">
      <c r="C65" s="262"/>
      <c r="K65" s="143" t="s">
        <v>744</v>
      </c>
    </row>
    <row r="66" spans="3:12">
      <c r="C66" s="262"/>
      <c r="K66" s="440">
        <v>184.5</v>
      </c>
    </row>
    <row r="67" spans="3:12">
      <c r="C67" s="262"/>
      <c r="K67" s="14"/>
    </row>
    <row r="68" spans="3:12">
      <c r="C68" s="262"/>
      <c r="K68" s="143" t="s">
        <v>746</v>
      </c>
    </row>
    <row r="69" spans="3:12">
      <c r="C69" s="262"/>
      <c r="K69" s="143" t="s">
        <v>745</v>
      </c>
    </row>
    <row r="70" spans="3:12">
      <c r="C70" s="262"/>
      <c r="K70" s="440">
        <v>207.01</v>
      </c>
      <c r="L70" s="14"/>
    </row>
    <row r="71" spans="3:12">
      <c r="C71" s="262"/>
    </row>
    <row r="72" spans="3:12">
      <c r="C72" s="262"/>
    </row>
    <row r="73" spans="3:12">
      <c r="C73" s="262"/>
    </row>
    <row r="74" spans="3:12">
      <c r="C74" s="262"/>
    </row>
    <row r="75" spans="3:12">
      <c r="C75" s="262"/>
    </row>
    <row r="76" spans="3:12">
      <c r="C76" s="262"/>
    </row>
    <row r="77" spans="3:12">
      <c r="C77" s="262"/>
    </row>
    <row r="78" spans="3:12">
      <c r="C78" s="262"/>
    </row>
    <row r="79" spans="3:12">
      <c r="C79" s="262"/>
    </row>
    <row r="80" spans="3:12">
      <c r="C80" s="262"/>
    </row>
    <row r="81" spans="3:3">
      <c r="C81" s="262"/>
    </row>
    <row r="82" spans="3:3">
      <c r="C82" s="262"/>
    </row>
    <row r="83" spans="3:3">
      <c r="C83" s="262"/>
    </row>
    <row r="84" spans="3:3">
      <c r="C84" s="262"/>
    </row>
    <row r="85" spans="3:3">
      <c r="C85" s="262"/>
    </row>
    <row r="86" spans="3:3">
      <c r="C86" s="262"/>
    </row>
    <row r="87" spans="3:3">
      <c r="C87" s="262"/>
    </row>
    <row r="88" spans="3:3">
      <c r="C88" s="262"/>
    </row>
    <row r="89" spans="3:3">
      <c r="C89" s="262"/>
    </row>
    <row r="90" spans="3:3">
      <c r="C90" s="262"/>
    </row>
    <row r="91" spans="3:3">
      <c r="C91" s="262"/>
    </row>
    <row r="92" spans="3:3">
      <c r="C92" s="262"/>
    </row>
    <row r="93" spans="3:3">
      <c r="C93" s="262"/>
    </row>
    <row r="94" spans="3:3">
      <c r="C94" s="262"/>
    </row>
    <row r="95" spans="3:3">
      <c r="C95" s="262"/>
    </row>
    <row r="96" spans="3:3">
      <c r="C96" s="262"/>
    </row>
    <row r="97" spans="3:3">
      <c r="C97" s="262"/>
    </row>
    <row r="98" spans="3:3">
      <c r="C98" s="262"/>
    </row>
    <row r="99" spans="3:3">
      <c r="C99" s="262"/>
    </row>
    <row r="100" spans="3:3">
      <c r="C100" s="262"/>
    </row>
    <row r="101" spans="3:3">
      <c r="C101" s="262"/>
    </row>
    <row r="102" spans="3:3">
      <c r="C102" s="262"/>
    </row>
    <row r="103" spans="3:3">
      <c r="C103" s="262"/>
    </row>
    <row r="104" spans="3:3">
      <c r="C104" s="262"/>
    </row>
    <row r="105" spans="3:3">
      <c r="C105" s="262"/>
    </row>
    <row r="106" spans="3:3">
      <c r="C106" s="262"/>
    </row>
    <row r="107" spans="3:3">
      <c r="C107" s="262"/>
    </row>
    <row r="108" spans="3:3">
      <c r="C108" s="262"/>
    </row>
    <row r="109" spans="3:3">
      <c r="C109" s="262"/>
    </row>
    <row r="110" spans="3:3">
      <c r="C110" s="262"/>
    </row>
    <row r="111" spans="3:3">
      <c r="C111" s="262"/>
    </row>
    <row r="112" spans="3:3">
      <c r="C112" s="262"/>
    </row>
    <row r="113" spans="3:3">
      <c r="C113" s="262"/>
    </row>
    <row r="114" spans="3:3">
      <c r="C114" s="262"/>
    </row>
    <row r="115" spans="3:3">
      <c r="C115" s="262"/>
    </row>
    <row r="116" spans="3:3">
      <c r="C116" s="262"/>
    </row>
    <row r="117" spans="3:3">
      <c r="C117" s="262"/>
    </row>
    <row r="118" spans="3:3">
      <c r="C118" s="262"/>
    </row>
    <row r="119" spans="3:3">
      <c r="C119" s="262"/>
    </row>
    <row r="120" spans="3:3">
      <c r="C120" s="262"/>
    </row>
    <row r="121" spans="3:3">
      <c r="C121" s="262"/>
    </row>
    <row r="122" spans="3:3">
      <c r="C122" s="262"/>
    </row>
    <row r="123" spans="3:3">
      <c r="C123" s="262"/>
    </row>
    <row r="124" spans="3:3">
      <c r="C124" s="262"/>
    </row>
    <row r="125" spans="3:3">
      <c r="C125" s="262"/>
    </row>
    <row r="126" spans="3:3">
      <c r="C126" s="262"/>
    </row>
    <row r="127" spans="3:3">
      <c r="C127" s="262"/>
    </row>
    <row r="128" spans="3:3">
      <c r="C128" s="262"/>
    </row>
    <row r="129" spans="3:3">
      <c r="C129" s="262"/>
    </row>
    <row r="130" spans="3:3">
      <c r="C130" s="262"/>
    </row>
    <row r="131" spans="3:3">
      <c r="C131" s="262"/>
    </row>
    <row r="132" spans="3:3">
      <c r="C132" s="262"/>
    </row>
    <row r="133" spans="3:3">
      <c r="C133" s="262"/>
    </row>
    <row r="134" spans="3:3">
      <c r="C134" s="262"/>
    </row>
    <row r="135" spans="3:3">
      <c r="C135" s="262"/>
    </row>
    <row r="136" spans="3:3">
      <c r="C136" s="262"/>
    </row>
    <row r="137" spans="3:3">
      <c r="C137" s="262"/>
    </row>
    <row r="138" spans="3:3">
      <c r="C138" s="262"/>
    </row>
    <row r="139" spans="3:3">
      <c r="C139" s="262"/>
    </row>
    <row r="140" spans="3:3">
      <c r="C140" s="262"/>
    </row>
    <row r="141" spans="3:3">
      <c r="C141" s="262"/>
    </row>
    <row r="142" spans="3:3">
      <c r="C142" s="262"/>
    </row>
    <row r="143" spans="3:3">
      <c r="C143" s="262"/>
    </row>
    <row r="144" spans="3:3">
      <c r="C144" s="262"/>
    </row>
    <row r="145" spans="3:3">
      <c r="C145" s="262"/>
    </row>
    <row r="146" spans="3:3">
      <c r="C146" s="262"/>
    </row>
    <row r="147" spans="3:3">
      <c r="C147" s="262"/>
    </row>
    <row r="148" spans="3:3">
      <c r="C148" s="262"/>
    </row>
    <row r="149" spans="3:3">
      <c r="C149" s="262"/>
    </row>
    <row r="150" spans="3:3">
      <c r="C150" s="262"/>
    </row>
    <row r="151" spans="3:3">
      <c r="C151" s="262"/>
    </row>
    <row r="152" spans="3:3">
      <c r="C152" s="262"/>
    </row>
    <row r="153" spans="3:3">
      <c r="C153" s="262"/>
    </row>
    <row r="154" spans="3:3">
      <c r="C154" s="262"/>
    </row>
    <row r="155" spans="3:3">
      <c r="C155" s="262"/>
    </row>
    <row r="156" spans="3:3">
      <c r="C156" s="262"/>
    </row>
    <row r="157" spans="3:3">
      <c r="C157" s="262"/>
    </row>
    <row r="158" spans="3:3">
      <c r="C158" s="262"/>
    </row>
    <row r="159" spans="3:3">
      <c r="C159" s="262"/>
    </row>
    <row r="160" spans="3:3">
      <c r="C160" s="262"/>
    </row>
    <row r="161" spans="3:3">
      <c r="C161" s="262"/>
    </row>
    <row r="162" spans="3:3">
      <c r="C162" s="262"/>
    </row>
    <row r="163" spans="3:3">
      <c r="C163" s="262"/>
    </row>
    <row r="164" spans="3:3">
      <c r="C164" s="262"/>
    </row>
    <row r="165" spans="3:3">
      <c r="C165" s="262"/>
    </row>
    <row r="166" spans="3:3">
      <c r="C166" s="262"/>
    </row>
    <row r="167" spans="3:3">
      <c r="C167" s="262"/>
    </row>
    <row r="168" spans="3:3">
      <c r="C168" s="262"/>
    </row>
    <row r="169" spans="3:3">
      <c r="C169" s="262"/>
    </row>
    <row r="170" spans="3:3">
      <c r="C170" s="262"/>
    </row>
    <row r="171" spans="3:3">
      <c r="C171" s="262"/>
    </row>
    <row r="172" spans="3:3">
      <c r="C172" s="262"/>
    </row>
    <row r="173" spans="3:3">
      <c r="C173" s="262"/>
    </row>
    <row r="174" spans="3:3">
      <c r="C174" s="262"/>
    </row>
    <row r="175" spans="3:3">
      <c r="C175" s="262"/>
    </row>
    <row r="176" spans="3:3">
      <c r="C176" s="262"/>
    </row>
    <row r="177" spans="3:3">
      <c r="C177" s="262"/>
    </row>
    <row r="178" spans="3:3">
      <c r="C178" s="262"/>
    </row>
    <row r="179" spans="3:3">
      <c r="C179" s="262"/>
    </row>
    <row r="180" spans="3:3">
      <c r="C180" s="262"/>
    </row>
    <row r="181" spans="3:3">
      <c r="C181" s="262"/>
    </row>
    <row r="182" spans="3:3">
      <c r="C182" s="262"/>
    </row>
    <row r="183" spans="3:3">
      <c r="C183" s="262"/>
    </row>
    <row r="184" spans="3:3">
      <c r="C184" s="262"/>
    </row>
    <row r="185" spans="3:3">
      <c r="C185" s="262"/>
    </row>
    <row r="186" spans="3:3">
      <c r="C186" s="262"/>
    </row>
    <row r="187" spans="3:3">
      <c r="C187" s="262"/>
    </row>
    <row r="188" spans="3:3">
      <c r="C188" s="262"/>
    </row>
    <row r="189" spans="3:3">
      <c r="C189" s="262"/>
    </row>
    <row r="190" spans="3:3">
      <c r="C190" s="262"/>
    </row>
    <row r="191" spans="3:3">
      <c r="C191" s="262"/>
    </row>
    <row r="192" spans="3:3">
      <c r="C192" s="262"/>
    </row>
    <row r="193" spans="3:3">
      <c r="C193" s="262"/>
    </row>
    <row r="194" spans="3:3">
      <c r="C194" s="262"/>
    </row>
    <row r="195" spans="3:3">
      <c r="C195" s="262"/>
    </row>
    <row r="196" spans="3:3">
      <c r="C196" s="262"/>
    </row>
    <row r="197" spans="3:3">
      <c r="C197" s="262"/>
    </row>
    <row r="198" spans="3:3">
      <c r="C198" s="262"/>
    </row>
    <row r="199" spans="3:3">
      <c r="C199" s="262"/>
    </row>
    <row r="200" spans="3:3">
      <c r="C200" s="262"/>
    </row>
    <row r="201" spans="3:3">
      <c r="C201" s="262"/>
    </row>
    <row r="202" spans="3:3">
      <c r="C202" s="262"/>
    </row>
    <row r="203" spans="3:3">
      <c r="C203" s="262"/>
    </row>
    <row r="204" spans="3:3">
      <c r="C204" s="262"/>
    </row>
    <row r="205" spans="3:3">
      <c r="C205" s="262"/>
    </row>
    <row r="206" spans="3:3">
      <c r="C206" s="262"/>
    </row>
    <row r="207" spans="3:3">
      <c r="C207" s="262"/>
    </row>
    <row r="208" spans="3:3">
      <c r="C208" s="262"/>
    </row>
    <row r="209" spans="3:3">
      <c r="C209" s="262"/>
    </row>
    <row r="210" spans="3:3">
      <c r="C210" s="262"/>
    </row>
    <row r="211" spans="3:3">
      <c r="C211" s="262"/>
    </row>
    <row r="212" spans="3:3">
      <c r="C212" s="262"/>
    </row>
    <row r="213" spans="3:3">
      <c r="C213" s="262"/>
    </row>
    <row r="214" spans="3:3">
      <c r="C214" s="262"/>
    </row>
    <row r="215" spans="3:3">
      <c r="C215" s="262"/>
    </row>
    <row r="216" spans="3:3">
      <c r="C216" s="262"/>
    </row>
    <row r="217" spans="3:3">
      <c r="C217" s="262"/>
    </row>
    <row r="218" spans="3:3">
      <c r="C218" s="262"/>
    </row>
    <row r="219" spans="3:3">
      <c r="C219" s="262"/>
    </row>
    <row r="220" spans="3:3">
      <c r="C220" s="262"/>
    </row>
    <row r="221" spans="3:3">
      <c r="C221" s="262"/>
    </row>
    <row r="222" spans="3:3">
      <c r="C222" s="262"/>
    </row>
    <row r="223" spans="3:3">
      <c r="C223" s="262"/>
    </row>
    <row r="224" spans="3:3">
      <c r="C224" s="262"/>
    </row>
    <row r="225" spans="3:3">
      <c r="C225" s="262"/>
    </row>
    <row r="226" spans="3:3">
      <c r="C226" s="262"/>
    </row>
    <row r="227" spans="3:3">
      <c r="C227" s="262"/>
    </row>
    <row r="228" spans="3:3">
      <c r="C228" s="262"/>
    </row>
    <row r="229" spans="3:3">
      <c r="C229" s="262"/>
    </row>
    <row r="230" spans="3:3">
      <c r="C230" s="262"/>
    </row>
    <row r="231" spans="3:3">
      <c r="C231" s="262"/>
    </row>
    <row r="232" spans="3:3">
      <c r="C232" s="262"/>
    </row>
    <row r="233" spans="3:3">
      <c r="C233" s="262"/>
    </row>
    <row r="234" spans="3:3">
      <c r="C234" s="262"/>
    </row>
    <row r="235" spans="3:3">
      <c r="C235" s="262"/>
    </row>
    <row r="236" spans="3:3">
      <c r="C236" s="262"/>
    </row>
    <row r="237" spans="3:3">
      <c r="C237" s="262"/>
    </row>
    <row r="238" spans="3:3">
      <c r="C238" s="262"/>
    </row>
    <row r="239" spans="3:3">
      <c r="C239" s="262"/>
    </row>
    <row r="240" spans="3:3">
      <c r="C240" s="262"/>
    </row>
    <row r="241" spans="3:3">
      <c r="C241" s="262"/>
    </row>
    <row r="242" spans="3:3">
      <c r="C242" s="262"/>
    </row>
    <row r="243" spans="3:3">
      <c r="C243" s="262"/>
    </row>
    <row r="244" spans="3:3">
      <c r="C244" s="262"/>
    </row>
    <row r="245" spans="3:3">
      <c r="C245" s="262"/>
    </row>
    <row r="246" spans="3:3">
      <c r="C246" s="262"/>
    </row>
    <row r="247" spans="3:3">
      <c r="C247" s="262"/>
    </row>
    <row r="248" spans="3:3">
      <c r="C248" s="262"/>
    </row>
    <row r="249" spans="3:3">
      <c r="C249" s="262"/>
    </row>
    <row r="250" spans="3:3">
      <c r="C250" s="262"/>
    </row>
    <row r="251" spans="3:3">
      <c r="C251" s="262"/>
    </row>
    <row r="252" spans="3:3">
      <c r="C252" s="262"/>
    </row>
    <row r="253" spans="3:3">
      <c r="C253" s="262"/>
    </row>
    <row r="254" spans="3:3">
      <c r="C254" s="262"/>
    </row>
    <row r="255" spans="3:3">
      <c r="C255" s="262"/>
    </row>
    <row r="256" spans="3:3">
      <c r="C256" s="262"/>
    </row>
    <row r="257" spans="3:3">
      <c r="C257" s="262"/>
    </row>
    <row r="258" spans="3:3">
      <c r="C258" s="262"/>
    </row>
    <row r="259" spans="3:3">
      <c r="C259" s="262"/>
    </row>
    <row r="260" spans="3:3">
      <c r="C260" s="262"/>
    </row>
    <row r="261" spans="3:3">
      <c r="C261" s="262"/>
    </row>
    <row r="262" spans="3:3">
      <c r="C262" s="262"/>
    </row>
    <row r="263" spans="3:3">
      <c r="C263" s="262"/>
    </row>
    <row r="264" spans="3:3">
      <c r="C264" s="262"/>
    </row>
    <row r="265" spans="3:3">
      <c r="C265" s="262"/>
    </row>
    <row r="266" spans="3:3">
      <c r="C266" s="262"/>
    </row>
    <row r="267" spans="3:3">
      <c r="C267" s="262"/>
    </row>
    <row r="268" spans="3:3">
      <c r="C268" s="262"/>
    </row>
    <row r="269" spans="3:3">
      <c r="C269" s="262"/>
    </row>
    <row r="270" spans="3:3">
      <c r="C270" s="262"/>
    </row>
    <row r="271" spans="3:3">
      <c r="C271" s="262"/>
    </row>
    <row r="272" spans="3:3">
      <c r="C272" s="262"/>
    </row>
    <row r="273" spans="3:3">
      <c r="C273" s="262"/>
    </row>
    <row r="274" spans="3:3">
      <c r="C274" s="262"/>
    </row>
    <row r="275" spans="3:3">
      <c r="C275" s="262"/>
    </row>
    <row r="276" spans="3:3">
      <c r="C276" s="262"/>
    </row>
    <row r="277" spans="3:3">
      <c r="C277" s="262"/>
    </row>
    <row r="278" spans="3:3">
      <c r="C278" s="262"/>
    </row>
    <row r="279" spans="3:3">
      <c r="C279" s="262"/>
    </row>
    <row r="280" spans="3:3">
      <c r="C280" s="262"/>
    </row>
    <row r="281" spans="3:3">
      <c r="C281" s="262"/>
    </row>
    <row r="282" spans="3:3">
      <c r="C282" s="262"/>
    </row>
    <row r="283" spans="3:3">
      <c r="C283" s="262"/>
    </row>
    <row r="284" spans="3:3">
      <c r="C284" s="262"/>
    </row>
    <row r="285" spans="3:3">
      <c r="C285" s="262"/>
    </row>
    <row r="286" spans="3:3">
      <c r="C286" s="262"/>
    </row>
    <row r="287" spans="3:3">
      <c r="C287" s="262"/>
    </row>
    <row r="288" spans="3:3">
      <c r="C288" s="262"/>
    </row>
    <row r="289" spans="3:3">
      <c r="C289" s="262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topLeftCell="A43" zoomScale="85" zoomScaleNormal="85" workbookViewId="0">
      <selection activeCell="Z6" sqref="Z6"/>
    </sheetView>
  </sheetViews>
  <sheetFormatPr defaultRowHeight="12.75"/>
  <cols>
    <col min="1" max="16384" width="9.140625" style="14"/>
  </cols>
  <sheetData>
    <row r="1" spans="2:21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43" t="s">
        <v>159</v>
      </c>
      <c r="O1" s="143" t="s">
        <v>160</v>
      </c>
      <c r="P1" s="143"/>
    </row>
    <row r="2" spans="2:21">
      <c r="B2" s="24" t="s">
        <v>5</v>
      </c>
      <c r="C2" s="24" t="s">
        <v>6</v>
      </c>
      <c r="D2" s="24" t="s">
        <v>7</v>
      </c>
      <c r="E2" s="24" t="s">
        <v>8</v>
      </c>
      <c r="F2" s="24"/>
      <c r="G2" s="24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72" t="s">
        <v>3</v>
      </c>
      <c r="N2" s="31" t="s">
        <v>158</v>
      </c>
      <c r="O2" s="31" t="s">
        <v>48</v>
      </c>
      <c r="P2" s="31" t="s">
        <v>161</v>
      </c>
    </row>
    <row r="3" spans="2:21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4" si="0">1-(J4/H4)</f>
        <v>8.7035854392847445E-2</v>
      </c>
      <c r="O4" s="14">
        <f t="shared" ref="O4:O45" si="1">(J4-H4)</f>
        <v>-2.3850000000000016</v>
      </c>
      <c r="P4" s="14">
        <f t="shared" ref="P4:P44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 ht="13.5" thickBot="1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ref="N45:N50" si="3">1-(J45/H45)</f>
        <v>-0.14606743877998385</v>
      </c>
      <c r="O45" s="14">
        <f t="shared" si="1"/>
        <v>5.1052650000000028</v>
      </c>
      <c r="P45" s="14">
        <f t="shared" ref="P45:P50" si="4">K45-H45</f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 ht="15" thickBot="1">
      <c r="B46" s="14">
        <v>1971</v>
      </c>
      <c r="C46" s="14">
        <v>4</v>
      </c>
      <c r="D46" s="14">
        <v>2</v>
      </c>
      <c r="E46" s="14">
        <v>39.299999999999997</v>
      </c>
      <c r="G46" s="14">
        <v>2014</v>
      </c>
      <c r="H46" s="318">
        <v>26.581756500000001</v>
      </c>
      <c r="I46" s="318">
        <v>28.973571199999999</v>
      </c>
      <c r="J46" s="318">
        <v>25.885349399999999</v>
      </c>
      <c r="K46" s="318">
        <v>28.628839800000002</v>
      </c>
      <c r="L46" s="318">
        <v>31.388724499999999</v>
      </c>
      <c r="M46" s="411">
        <v>29.798127399999998</v>
      </c>
      <c r="N46" s="14">
        <f t="shared" si="3"/>
        <v>2.6198686305775265E-2</v>
      </c>
      <c r="O46" s="14">
        <f>(J46-H46)</f>
        <v>-0.69640710000000183</v>
      </c>
      <c r="P46" s="14">
        <f t="shared" si="4"/>
        <v>2.0470833000000006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 ht="15" thickBot="1">
      <c r="B47" s="14">
        <v>1971</v>
      </c>
      <c r="C47" s="14">
        <v>4</v>
      </c>
      <c r="D47" s="14">
        <v>3</v>
      </c>
      <c r="E47" s="14">
        <v>35.1</v>
      </c>
      <c r="G47" s="14">
        <v>2015</v>
      </c>
      <c r="H47" s="318">
        <v>30.3686045</v>
      </c>
      <c r="I47" s="318">
        <v>49.149487299999997</v>
      </c>
      <c r="J47" s="318">
        <v>39.132711100000002</v>
      </c>
      <c r="K47" s="318">
        <v>45.829174299999998</v>
      </c>
      <c r="L47" s="318">
        <v>46.476838600000001</v>
      </c>
      <c r="M47" s="411">
        <v>28.5147938</v>
      </c>
      <c r="N47" s="14">
        <f t="shared" si="3"/>
        <v>-0.28859102169149731</v>
      </c>
      <c r="O47" s="14">
        <f>(J47-H47)</f>
        <v>8.7641066000000016</v>
      </c>
      <c r="P47" s="14">
        <f t="shared" si="4"/>
        <v>15.460569799999998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 ht="15" thickBot="1">
      <c r="B48" s="14">
        <v>1971</v>
      </c>
      <c r="C48" s="14">
        <v>4</v>
      </c>
      <c r="D48" s="14">
        <v>4</v>
      </c>
      <c r="E48" s="14">
        <v>39.6</v>
      </c>
      <c r="G48" s="14">
        <v>2016</v>
      </c>
      <c r="H48" s="318">
        <v>53.578800000000001</v>
      </c>
      <c r="I48" s="318">
        <v>70.805742899999998</v>
      </c>
      <c r="J48" s="318">
        <v>64.977000000000004</v>
      </c>
      <c r="K48" s="318">
        <v>71.609528600000004</v>
      </c>
      <c r="L48" s="318">
        <v>72.797057100000004</v>
      </c>
      <c r="M48" s="411">
        <v>28.485128599999999</v>
      </c>
      <c r="N48" s="14">
        <f t="shared" si="3"/>
        <v>-0.2127371273712737</v>
      </c>
      <c r="O48" s="14">
        <f>(J48-H48)</f>
        <v>11.398200000000003</v>
      </c>
      <c r="P48" s="14">
        <f t="shared" si="4"/>
        <v>18.030728600000003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 ht="15" thickBot="1">
      <c r="B49" s="14">
        <v>1971</v>
      </c>
      <c r="C49" s="14">
        <v>4</v>
      </c>
      <c r="D49" s="14">
        <v>5</v>
      </c>
      <c r="E49" s="14">
        <v>35.1</v>
      </c>
      <c r="G49" s="14">
        <v>2017</v>
      </c>
      <c r="H49" s="318">
        <v>50.925874999999998</v>
      </c>
      <c r="I49" s="318">
        <v>63.277958300000002</v>
      </c>
      <c r="J49" s="318">
        <v>61.0848333</v>
      </c>
      <c r="K49" s="318">
        <v>69.615333300000003</v>
      </c>
      <c r="L49" s="318">
        <v>64.861041700000001</v>
      </c>
      <c r="M49" s="411">
        <v>17.812208300000002</v>
      </c>
      <c r="N49" s="14">
        <f t="shared" si="3"/>
        <v>-0.19948519883065341</v>
      </c>
      <c r="O49" s="14">
        <f>(J49-H49)</f>
        <v>10.158958300000002</v>
      </c>
      <c r="P49" s="14">
        <f t="shared" si="4"/>
        <v>18.689458300000005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 ht="14.25">
      <c r="B50" s="14">
        <v>1971</v>
      </c>
      <c r="C50" s="14">
        <v>4</v>
      </c>
      <c r="D50" s="14">
        <v>6</v>
      </c>
      <c r="E50" s="14">
        <v>38.6</v>
      </c>
      <c r="G50" s="14">
        <v>2018</v>
      </c>
      <c r="H50" s="318">
        <v>29.523945300000001</v>
      </c>
      <c r="I50" s="318">
        <v>31.932603</v>
      </c>
      <c r="J50" s="318">
        <v>28.095586399999998</v>
      </c>
      <c r="K50" s="318">
        <v>33.872273300000003</v>
      </c>
      <c r="L50" s="318">
        <v>35.708929400000002</v>
      </c>
      <c r="M50" s="411">
        <v>25.171523400000002</v>
      </c>
      <c r="N50" s="14">
        <f t="shared" si="3"/>
        <v>4.8379675733920435E-2</v>
      </c>
      <c r="O50" s="14">
        <f>(J50-H50)</f>
        <v>-1.4283589000000028</v>
      </c>
      <c r="P50" s="14">
        <f t="shared" si="4"/>
        <v>4.3483280000000022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>
      <c r="B210" s="14">
        <v>1975</v>
      </c>
      <c r="C210" s="14">
        <v>3</v>
      </c>
      <c r="D210" s="14">
        <v>12</v>
      </c>
      <c r="E210" s="14">
        <v>46.948</v>
      </c>
    </row>
    <row r="211" spans="2:10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>
      <c r="B212" s="14">
        <v>1975</v>
      </c>
      <c r="C212" s="14">
        <v>3</v>
      </c>
      <c r="D212" s="14">
        <v>14</v>
      </c>
      <c r="E212" s="14">
        <v>45.012</v>
      </c>
    </row>
    <row r="213" spans="2:10">
      <c r="B213" s="14">
        <v>1975</v>
      </c>
      <c r="C213" s="14">
        <v>4</v>
      </c>
      <c r="D213" s="14">
        <v>1</v>
      </c>
      <c r="E213" s="14">
        <v>33.517000000000003</v>
      </c>
      <c r="J213" s="173"/>
    </row>
    <row r="214" spans="2:10">
      <c r="B214" s="14">
        <v>1975</v>
      </c>
      <c r="C214" s="14">
        <v>4</v>
      </c>
      <c r="D214" s="14">
        <v>2</v>
      </c>
      <c r="E214" s="14">
        <v>30.129000000000001</v>
      </c>
    </row>
    <row r="215" spans="2:10">
      <c r="B215" s="14">
        <v>1975</v>
      </c>
      <c r="C215" s="14">
        <v>4</v>
      </c>
      <c r="D215" s="14">
        <v>3</v>
      </c>
      <c r="E215" s="14">
        <v>40.898000000000003</v>
      </c>
    </row>
    <row r="216" spans="2:10">
      <c r="B216" s="14">
        <v>1975</v>
      </c>
      <c r="C216" s="14">
        <v>4</v>
      </c>
      <c r="D216" s="14">
        <v>4</v>
      </c>
      <c r="E216" s="14">
        <v>42.107999999999997</v>
      </c>
    </row>
    <row r="217" spans="2:10">
      <c r="B217" s="14">
        <v>1975</v>
      </c>
      <c r="C217" s="14">
        <v>4</v>
      </c>
      <c r="D217" s="14">
        <v>5</v>
      </c>
      <c r="E217" s="14">
        <v>50.335999999999999</v>
      </c>
    </row>
    <row r="218" spans="2:10">
      <c r="B218" s="14">
        <v>1975</v>
      </c>
      <c r="C218" s="14">
        <v>4</v>
      </c>
      <c r="D218" s="14">
        <v>6</v>
      </c>
      <c r="E218" s="14">
        <v>53.603000000000002</v>
      </c>
    </row>
    <row r="219" spans="2:10">
      <c r="B219" s="14">
        <v>1975</v>
      </c>
      <c r="C219" s="14">
        <v>4</v>
      </c>
      <c r="D219" s="14">
        <v>7</v>
      </c>
      <c r="E219" s="14">
        <v>52.271999999999998</v>
      </c>
    </row>
    <row r="220" spans="2:10">
      <c r="B220" s="14">
        <v>1975</v>
      </c>
      <c r="C220" s="14">
        <v>4</v>
      </c>
      <c r="D220" s="14">
        <v>8</v>
      </c>
      <c r="E220" s="14">
        <v>50.457000000000001</v>
      </c>
    </row>
    <row r="221" spans="2:10">
      <c r="B221" s="14">
        <v>1975</v>
      </c>
      <c r="C221" s="14">
        <v>4</v>
      </c>
      <c r="D221" s="14">
        <v>9</v>
      </c>
      <c r="E221" s="14">
        <v>49.731000000000002</v>
      </c>
    </row>
    <row r="222" spans="2:10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>
      <c r="B224" s="14">
        <v>1975</v>
      </c>
      <c r="C224" s="14">
        <v>4</v>
      </c>
      <c r="D224" s="14">
        <v>12</v>
      </c>
      <c r="E224" s="14">
        <v>47.552999999999997</v>
      </c>
    </row>
    <row r="225" spans="2:5">
      <c r="B225" s="14">
        <v>1975</v>
      </c>
      <c r="C225" s="14">
        <v>4</v>
      </c>
      <c r="D225" s="14">
        <v>13</v>
      </c>
      <c r="E225" s="14">
        <v>49.731000000000002</v>
      </c>
    </row>
    <row r="226" spans="2:5">
      <c r="B226" s="14">
        <v>1975</v>
      </c>
      <c r="C226" s="14">
        <v>4</v>
      </c>
      <c r="D226" s="14">
        <v>14</v>
      </c>
      <c r="E226" s="14">
        <v>54.087000000000003</v>
      </c>
    </row>
    <row r="227" spans="2:5">
      <c r="B227" s="14">
        <v>1976</v>
      </c>
      <c r="C227" s="14">
        <v>1</v>
      </c>
      <c r="D227" s="14">
        <v>1</v>
      </c>
      <c r="E227" s="14">
        <v>21.78</v>
      </c>
    </row>
    <row r="228" spans="2:5">
      <c r="B228" s="14">
        <v>1976</v>
      </c>
      <c r="C228" s="14">
        <v>1</v>
      </c>
      <c r="D228" s="14">
        <v>2</v>
      </c>
      <c r="E228" s="14">
        <v>19.239000000000001</v>
      </c>
    </row>
    <row r="229" spans="2:5">
      <c r="B229" s="14">
        <v>1976</v>
      </c>
      <c r="C229" s="14">
        <v>1</v>
      </c>
      <c r="D229" s="14">
        <v>3</v>
      </c>
      <c r="E229" s="14">
        <v>24.805</v>
      </c>
    </row>
    <row r="230" spans="2:5">
      <c r="B230" s="14">
        <v>1976</v>
      </c>
      <c r="C230" s="14">
        <v>1</v>
      </c>
      <c r="D230" s="14">
        <v>4</v>
      </c>
      <c r="E230" s="14">
        <v>29.04</v>
      </c>
    </row>
    <row r="231" spans="2:5">
      <c r="B231" s="14">
        <v>1976</v>
      </c>
      <c r="C231" s="14">
        <v>1</v>
      </c>
      <c r="D231" s="14">
        <v>5</v>
      </c>
      <c r="E231" s="14">
        <v>39.808999999999997</v>
      </c>
    </row>
    <row r="232" spans="2:5">
      <c r="B232" s="14">
        <v>1976</v>
      </c>
      <c r="C232" s="14">
        <v>1</v>
      </c>
      <c r="D232" s="14">
        <v>6</v>
      </c>
      <c r="E232" s="14">
        <v>40.898000000000003</v>
      </c>
    </row>
    <row r="233" spans="2:5">
      <c r="B233" s="14">
        <v>1976</v>
      </c>
      <c r="C233" s="14">
        <v>1</v>
      </c>
      <c r="D233" s="14">
        <v>7</v>
      </c>
      <c r="E233" s="14">
        <v>47.915999999999997</v>
      </c>
    </row>
    <row r="234" spans="2:5">
      <c r="B234" s="14">
        <v>1976</v>
      </c>
      <c r="C234" s="14">
        <v>1</v>
      </c>
      <c r="D234" s="14">
        <v>8</v>
      </c>
      <c r="E234" s="14">
        <v>34.606000000000002</v>
      </c>
    </row>
    <row r="235" spans="2:5">
      <c r="B235" s="14">
        <v>1976</v>
      </c>
      <c r="C235" s="14">
        <v>1</v>
      </c>
      <c r="D235" s="14">
        <v>9</v>
      </c>
      <c r="E235" s="14">
        <v>37.026000000000003</v>
      </c>
    </row>
    <row r="236" spans="2:5">
      <c r="B236" s="14">
        <v>1976</v>
      </c>
      <c r="C236" s="14">
        <v>1</v>
      </c>
      <c r="D236" s="14">
        <v>10</v>
      </c>
      <c r="E236" s="14">
        <v>37.872999999999998</v>
      </c>
    </row>
    <row r="237" spans="2:5">
      <c r="B237" s="14">
        <v>1976</v>
      </c>
      <c r="C237" s="14">
        <v>1</v>
      </c>
      <c r="D237" s="14">
        <v>11</v>
      </c>
      <c r="E237" s="14">
        <v>42.107999999999997</v>
      </c>
    </row>
    <row r="238" spans="2:5">
      <c r="B238" s="14">
        <v>1976</v>
      </c>
      <c r="C238" s="14">
        <v>1</v>
      </c>
      <c r="D238" s="14">
        <v>12</v>
      </c>
      <c r="E238" s="14">
        <v>36.905000000000001</v>
      </c>
    </row>
    <row r="239" spans="2:5">
      <c r="B239" s="14">
        <v>1976</v>
      </c>
      <c r="C239" s="14">
        <v>1</v>
      </c>
      <c r="D239" s="14">
        <v>13</v>
      </c>
      <c r="E239" s="14">
        <v>46.343000000000004</v>
      </c>
    </row>
    <row r="240" spans="2:5">
      <c r="B240" s="14">
        <v>1976</v>
      </c>
      <c r="C240" s="14">
        <v>1</v>
      </c>
      <c r="D240" s="14">
        <v>14</v>
      </c>
      <c r="E240" s="14">
        <v>40.292999999999999</v>
      </c>
    </row>
    <row r="241" spans="2:5">
      <c r="B241" s="14">
        <v>1976</v>
      </c>
      <c r="C241" s="14">
        <v>2</v>
      </c>
      <c r="D241" s="14">
        <v>1</v>
      </c>
      <c r="E241" s="14">
        <v>23.474</v>
      </c>
    </row>
    <row r="242" spans="2:5">
      <c r="B242" s="14">
        <v>1976</v>
      </c>
      <c r="C242" s="14">
        <v>2</v>
      </c>
      <c r="D242" s="14">
        <v>2</v>
      </c>
      <c r="E242" s="14">
        <v>24.805</v>
      </c>
    </row>
    <row r="243" spans="2:5">
      <c r="B243" s="14">
        <v>1976</v>
      </c>
      <c r="C243" s="14">
        <v>2</v>
      </c>
      <c r="D243" s="14">
        <v>3</v>
      </c>
      <c r="E243" s="14">
        <v>25.289000000000001</v>
      </c>
    </row>
    <row r="244" spans="2:5">
      <c r="B244" s="14">
        <v>1976</v>
      </c>
      <c r="C244" s="14">
        <v>2</v>
      </c>
      <c r="D244" s="14">
        <v>4</v>
      </c>
      <c r="E244" s="14">
        <v>32.064999999999998</v>
      </c>
    </row>
    <row r="245" spans="2:5">
      <c r="B245" s="14">
        <v>1976</v>
      </c>
      <c r="C245" s="14">
        <v>2</v>
      </c>
      <c r="D245" s="14">
        <v>5</v>
      </c>
      <c r="E245" s="14">
        <v>41.261000000000003</v>
      </c>
    </row>
    <row r="246" spans="2:5">
      <c r="B246" s="14">
        <v>1976</v>
      </c>
      <c r="C246" s="14">
        <v>2</v>
      </c>
      <c r="D246" s="14">
        <v>6</v>
      </c>
      <c r="E246" s="14">
        <v>46.463999999999999</v>
      </c>
    </row>
    <row r="247" spans="2:5">
      <c r="B247" s="14">
        <v>1976</v>
      </c>
      <c r="C247" s="14">
        <v>2</v>
      </c>
      <c r="D247" s="14">
        <v>7</v>
      </c>
      <c r="E247" s="14">
        <v>48.884</v>
      </c>
    </row>
    <row r="248" spans="2:5">
      <c r="B248" s="14">
        <v>1976</v>
      </c>
      <c r="C248" s="14">
        <v>2</v>
      </c>
      <c r="D248" s="14">
        <v>8</v>
      </c>
      <c r="E248" s="14">
        <v>35.695</v>
      </c>
    </row>
    <row r="249" spans="2:5">
      <c r="B249" s="14">
        <v>1976</v>
      </c>
      <c r="C249" s="14">
        <v>2</v>
      </c>
      <c r="D249" s="14">
        <v>9</v>
      </c>
      <c r="E249" s="14">
        <v>42.35</v>
      </c>
    </row>
    <row r="250" spans="2:5">
      <c r="B250" s="14">
        <v>1976</v>
      </c>
      <c r="C250" s="14">
        <v>2</v>
      </c>
      <c r="D250" s="14">
        <v>10</v>
      </c>
      <c r="E250" s="14">
        <v>39.808999999999997</v>
      </c>
    </row>
    <row r="251" spans="2:5">
      <c r="B251" s="14">
        <v>1976</v>
      </c>
      <c r="C251" s="14">
        <v>2</v>
      </c>
      <c r="D251" s="14">
        <v>11</v>
      </c>
      <c r="E251" s="14">
        <v>39.445999999999998</v>
      </c>
    </row>
    <row r="252" spans="2:5">
      <c r="B252" s="14">
        <v>1976</v>
      </c>
      <c r="C252" s="14">
        <v>2</v>
      </c>
      <c r="D252" s="14">
        <v>12</v>
      </c>
      <c r="E252" s="14">
        <v>44.890999999999998</v>
      </c>
    </row>
    <row r="253" spans="2:5">
      <c r="B253" s="14">
        <v>1976</v>
      </c>
      <c r="C253" s="14">
        <v>2</v>
      </c>
      <c r="D253" s="14">
        <v>13</v>
      </c>
      <c r="E253" s="14">
        <v>47.915999999999997</v>
      </c>
    </row>
    <row r="254" spans="2:5">
      <c r="B254" s="14">
        <v>1976</v>
      </c>
      <c r="C254" s="14">
        <v>2</v>
      </c>
      <c r="D254" s="14">
        <v>14</v>
      </c>
      <c r="E254" s="14">
        <v>45.012</v>
      </c>
    </row>
    <row r="255" spans="2:5">
      <c r="B255" s="14">
        <v>1976</v>
      </c>
      <c r="C255" s="14">
        <v>3</v>
      </c>
      <c r="D255" s="14">
        <v>1</v>
      </c>
      <c r="E255" s="14">
        <v>26.135999999999999</v>
      </c>
    </row>
    <row r="256" spans="2:5">
      <c r="B256" s="14">
        <v>1976</v>
      </c>
      <c r="C256" s="14">
        <v>3</v>
      </c>
      <c r="D256" s="14">
        <v>2</v>
      </c>
      <c r="E256" s="14">
        <v>24.2</v>
      </c>
    </row>
    <row r="257" spans="2:5">
      <c r="B257" s="14">
        <v>1976</v>
      </c>
      <c r="C257" s="14">
        <v>3</v>
      </c>
      <c r="D257" s="14">
        <v>3</v>
      </c>
      <c r="E257" s="14">
        <v>29.887</v>
      </c>
    </row>
    <row r="258" spans="2:5">
      <c r="B258" s="14">
        <v>1976</v>
      </c>
      <c r="C258" s="14">
        <v>3</v>
      </c>
      <c r="D258" s="14">
        <v>4</v>
      </c>
      <c r="E258" s="14">
        <v>35.816000000000003</v>
      </c>
    </row>
    <row r="259" spans="2:5">
      <c r="B259" s="14">
        <v>1976</v>
      </c>
      <c r="C259" s="14">
        <v>3</v>
      </c>
      <c r="D259" s="14">
        <v>5</v>
      </c>
      <c r="E259" s="14">
        <v>38.356999999999999</v>
      </c>
    </row>
    <row r="260" spans="2:5">
      <c r="B260" s="14">
        <v>1976</v>
      </c>
      <c r="C260" s="14">
        <v>3</v>
      </c>
      <c r="D260" s="14">
        <v>6</v>
      </c>
      <c r="E260" s="14">
        <v>45.738</v>
      </c>
    </row>
    <row r="261" spans="2:5">
      <c r="B261" s="14">
        <v>1976</v>
      </c>
      <c r="C261" s="14">
        <v>3</v>
      </c>
      <c r="D261" s="14">
        <v>7</v>
      </c>
      <c r="E261" s="14">
        <v>45.738</v>
      </c>
    </row>
    <row r="262" spans="2:5">
      <c r="B262" s="14">
        <v>1976</v>
      </c>
      <c r="C262" s="14">
        <v>3</v>
      </c>
      <c r="D262" s="14">
        <v>8</v>
      </c>
      <c r="E262" s="14">
        <v>44.890999999999998</v>
      </c>
    </row>
    <row r="263" spans="2:5">
      <c r="B263" s="14">
        <v>1976</v>
      </c>
      <c r="C263" s="14">
        <v>3</v>
      </c>
      <c r="D263" s="14">
        <v>9</v>
      </c>
      <c r="E263" s="14">
        <v>38.115000000000002</v>
      </c>
    </row>
    <row r="264" spans="2:5">
      <c r="B264" s="14">
        <v>1976</v>
      </c>
      <c r="C264" s="14">
        <v>3</v>
      </c>
      <c r="D264" s="14">
        <v>10</v>
      </c>
      <c r="E264" s="14">
        <v>40.777000000000001</v>
      </c>
    </row>
    <row r="265" spans="2:5">
      <c r="B265" s="14">
        <v>1976</v>
      </c>
      <c r="C265" s="14">
        <v>3</v>
      </c>
      <c r="D265" s="14">
        <v>11</v>
      </c>
      <c r="E265" s="14">
        <v>39.082999999999998</v>
      </c>
    </row>
    <row r="266" spans="2:5">
      <c r="B266" s="14">
        <v>1976</v>
      </c>
      <c r="C266" s="14">
        <v>3</v>
      </c>
      <c r="D266" s="14">
        <v>12</v>
      </c>
      <c r="E266" s="14">
        <v>36.299999999999997</v>
      </c>
    </row>
    <row r="267" spans="2:5">
      <c r="B267" s="14">
        <v>1976</v>
      </c>
      <c r="C267" s="14">
        <v>3</v>
      </c>
      <c r="D267" s="14">
        <v>13</v>
      </c>
      <c r="E267" s="14">
        <v>44.406999999999996</v>
      </c>
    </row>
    <row r="268" spans="2:5">
      <c r="B268" s="14">
        <v>1976</v>
      </c>
      <c r="C268" s="14">
        <v>3</v>
      </c>
      <c r="D268" s="14">
        <v>14</v>
      </c>
      <c r="E268" s="14">
        <v>39.082999999999998</v>
      </c>
    </row>
    <row r="269" spans="2:5">
      <c r="B269" s="14">
        <v>1976</v>
      </c>
      <c r="C269" s="14">
        <v>4</v>
      </c>
      <c r="D269" s="14">
        <v>1</v>
      </c>
      <c r="E269" s="14">
        <v>30.370999999999999</v>
      </c>
    </row>
    <row r="270" spans="2:5">
      <c r="B270" s="14">
        <v>1976</v>
      </c>
      <c r="C270" s="14">
        <v>4</v>
      </c>
      <c r="D270" s="14">
        <v>2</v>
      </c>
      <c r="E270" s="14">
        <v>24.805</v>
      </c>
    </row>
    <row r="271" spans="2:5">
      <c r="B271" s="14">
        <v>1976</v>
      </c>
      <c r="C271" s="14">
        <v>4</v>
      </c>
      <c r="D271" s="14">
        <v>3</v>
      </c>
      <c r="E271" s="14">
        <v>30.007999999999999</v>
      </c>
    </row>
    <row r="272" spans="2:5">
      <c r="B272" s="14">
        <v>1976</v>
      </c>
      <c r="C272" s="14">
        <v>4</v>
      </c>
      <c r="D272" s="14">
        <v>4</v>
      </c>
      <c r="E272" s="14">
        <v>31.338999999999999</v>
      </c>
    </row>
    <row r="273" spans="2:5">
      <c r="B273" s="14">
        <v>1976</v>
      </c>
      <c r="C273" s="14">
        <v>4</v>
      </c>
      <c r="D273" s="14">
        <v>5</v>
      </c>
      <c r="E273" s="14">
        <v>41.018999999999998</v>
      </c>
    </row>
    <row r="274" spans="2:5">
      <c r="B274" s="14">
        <v>1976</v>
      </c>
      <c r="C274" s="14">
        <v>4</v>
      </c>
      <c r="D274" s="14">
        <v>6</v>
      </c>
      <c r="E274" s="14">
        <v>45.253999999999998</v>
      </c>
    </row>
    <row r="275" spans="2:5">
      <c r="B275" s="14">
        <v>1976</v>
      </c>
      <c r="C275" s="14">
        <v>4</v>
      </c>
      <c r="D275" s="14">
        <v>7</v>
      </c>
      <c r="E275" s="14">
        <v>44.406999999999996</v>
      </c>
    </row>
    <row r="276" spans="2:5">
      <c r="B276" s="14">
        <v>1976</v>
      </c>
      <c r="C276" s="14">
        <v>4</v>
      </c>
      <c r="D276" s="14">
        <v>8</v>
      </c>
      <c r="E276" s="14">
        <v>44.649000000000001</v>
      </c>
    </row>
    <row r="277" spans="2:5">
      <c r="B277" s="14">
        <v>1976</v>
      </c>
      <c r="C277" s="14">
        <v>4</v>
      </c>
      <c r="D277" s="14">
        <v>9</v>
      </c>
      <c r="E277" s="14">
        <v>40.534999999999997</v>
      </c>
    </row>
    <row r="278" spans="2:5">
      <c r="B278" s="14">
        <v>1976</v>
      </c>
      <c r="C278" s="14">
        <v>4</v>
      </c>
      <c r="D278" s="14">
        <v>10</v>
      </c>
      <c r="E278" s="14">
        <v>33.154000000000003</v>
      </c>
    </row>
    <row r="279" spans="2:5">
      <c r="B279" s="14">
        <v>1976</v>
      </c>
      <c r="C279" s="14">
        <v>4</v>
      </c>
      <c r="D279" s="14">
        <v>11</v>
      </c>
      <c r="E279" s="14">
        <v>36.542000000000002</v>
      </c>
    </row>
    <row r="280" spans="2:5">
      <c r="B280" s="14">
        <v>1976</v>
      </c>
      <c r="C280" s="14">
        <v>4</v>
      </c>
      <c r="D280" s="14">
        <v>12</v>
      </c>
      <c r="E280" s="14">
        <v>38.841000000000001</v>
      </c>
    </row>
    <row r="281" spans="2:5">
      <c r="B281" s="14">
        <v>1976</v>
      </c>
      <c r="C281" s="14">
        <v>4</v>
      </c>
      <c r="D281" s="14">
        <v>13</v>
      </c>
      <c r="E281" s="14">
        <v>45.616999999999997</v>
      </c>
    </row>
    <row r="282" spans="2:5">
      <c r="B282" s="14">
        <v>1976</v>
      </c>
      <c r="C282" s="14">
        <v>4</v>
      </c>
      <c r="D282" s="14">
        <v>14</v>
      </c>
      <c r="E282" s="14">
        <v>47.673999999999999</v>
      </c>
    </row>
    <row r="283" spans="2:5">
      <c r="B283" s="14">
        <v>1977</v>
      </c>
      <c r="C283" s="14">
        <v>1</v>
      </c>
      <c r="D283" s="14">
        <v>1</v>
      </c>
      <c r="E283" s="14">
        <v>14.882999999999999</v>
      </c>
    </row>
    <row r="284" spans="2:5">
      <c r="B284" s="14">
        <v>1977</v>
      </c>
      <c r="C284" s="14">
        <v>1</v>
      </c>
      <c r="D284" s="14">
        <v>2</v>
      </c>
      <c r="E284" s="14">
        <v>14.641</v>
      </c>
    </row>
    <row r="285" spans="2:5">
      <c r="B285" s="14">
        <v>1977</v>
      </c>
      <c r="C285" s="14">
        <v>1</v>
      </c>
      <c r="D285" s="14">
        <v>3</v>
      </c>
      <c r="E285" s="14">
        <v>26.983000000000001</v>
      </c>
    </row>
    <row r="286" spans="2:5">
      <c r="B286" s="14">
        <v>1977</v>
      </c>
      <c r="C286" s="14">
        <v>1</v>
      </c>
      <c r="D286" s="14">
        <v>4</v>
      </c>
      <c r="E286" s="14">
        <v>26.861999999999998</v>
      </c>
    </row>
    <row r="287" spans="2:5">
      <c r="B287" s="14">
        <v>1977</v>
      </c>
      <c r="C287" s="14">
        <v>1</v>
      </c>
      <c r="D287" s="14">
        <v>5</v>
      </c>
      <c r="E287" s="14">
        <v>30.25</v>
      </c>
    </row>
    <row r="288" spans="2:5">
      <c r="B288" s="14">
        <v>1977</v>
      </c>
      <c r="C288" s="14">
        <v>1</v>
      </c>
      <c r="D288" s="14">
        <v>6</v>
      </c>
      <c r="E288" s="14">
        <v>29.04</v>
      </c>
    </row>
    <row r="289" spans="2:5">
      <c r="B289" s="14">
        <v>1977</v>
      </c>
      <c r="C289" s="14">
        <v>1</v>
      </c>
      <c r="D289" s="14">
        <v>7</v>
      </c>
      <c r="E289" s="14">
        <v>26.015000000000001</v>
      </c>
    </row>
    <row r="290" spans="2:5">
      <c r="B290" s="14">
        <v>1977</v>
      </c>
      <c r="C290" s="14">
        <v>1</v>
      </c>
      <c r="D290" s="14">
        <v>8</v>
      </c>
      <c r="E290" s="14">
        <v>21.053999999999998</v>
      </c>
    </row>
    <row r="291" spans="2:5">
      <c r="B291" s="14">
        <v>1977</v>
      </c>
      <c r="C291" s="14">
        <v>1</v>
      </c>
      <c r="D291" s="14">
        <v>9</v>
      </c>
      <c r="E291" s="14">
        <v>30.734000000000002</v>
      </c>
    </row>
    <row r="292" spans="2:5">
      <c r="B292" s="14">
        <v>1977</v>
      </c>
      <c r="C292" s="14">
        <v>1</v>
      </c>
      <c r="D292" s="14">
        <v>10</v>
      </c>
      <c r="E292" s="14">
        <v>34.122</v>
      </c>
    </row>
    <row r="293" spans="2:5">
      <c r="B293" s="14">
        <v>1977</v>
      </c>
      <c r="C293" s="14">
        <v>1</v>
      </c>
      <c r="D293" s="14">
        <v>11</v>
      </c>
      <c r="E293" s="14">
        <v>32.427999999999997</v>
      </c>
    </row>
    <row r="294" spans="2:5">
      <c r="B294" s="14">
        <v>1977</v>
      </c>
      <c r="C294" s="14">
        <v>1</v>
      </c>
      <c r="D294" s="14">
        <v>12</v>
      </c>
      <c r="E294" s="14">
        <v>30.007999999999999</v>
      </c>
    </row>
    <row r="295" spans="2:5">
      <c r="B295" s="14">
        <v>1977</v>
      </c>
      <c r="C295" s="14">
        <v>1</v>
      </c>
      <c r="D295" s="14">
        <v>13</v>
      </c>
      <c r="E295" s="14">
        <v>26.257000000000001</v>
      </c>
    </row>
    <row r="296" spans="2:5">
      <c r="B296" s="14">
        <v>1977</v>
      </c>
      <c r="C296" s="14">
        <v>1</v>
      </c>
      <c r="D296" s="14">
        <v>14</v>
      </c>
      <c r="E296" s="14">
        <v>31.702000000000002</v>
      </c>
    </row>
    <row r="297" spans="2:5">
      <c r="B297" s="14">
        <v>1977</v>
      </c>
      <c r="C297" s="14">
        <v>2</v>
      </c>
      <c r="D297" s="14">
        <v>1</v>
      </c>
      <c r="E297" s="14">
        <v>13.552</v>
      </c>
    </row>
    <row r="298" spans="2:5">
      <c r="B298" s="14">
        <v>1977</v>
      </c>
      <c r="C298" s="14">
        <v>2</v>
      </c>
      <c r="D298" s="14">
        <v>2</v>
      </c>
      <c r="E298" s="14">
        <v>16.818999999999999</v>
      </c>
    </row>
    <row r="299" spans="2:5">
      <c r="B299" s="14">
        <v>1977</v>
      </c>
      <c r="C299" s="14">
        <v>2</v>
      </c>
      <c r="D299" s="14">
        <v>3</v>
      </c>
      <c r="E299" s="14">
        <v>23.837</v>
      </c>
    </row>
    <row r="300" spans="2:5">
      <c r="B300" s="14">
        <v>1977</v>
      </c>
      <c r="C300" s="14">
        <v>2</v>
      </c>
      <c r="D300" s="14">
        <v>4</v>
      </c>
      <c r="E300" s="14">
        <v>26.015000000000001</v>
      </c>
    </row>
    <row r="301" spans="2:5">
      <c r="B301" s="14">
        <v>1977</v>
      </c>
      <c r="C301" s="14">
        <v>2</v>
      </c>
      <c r="D301" s="14">
        <v>5</v>
      </c>
      <c r="E301" s="14">
        <v>28.434999999999999</v>
      </c>
    </row>
    <row r="302" spans="2:5">
      <c r="B302" s="14">
        <v>1977</v>
      </c>
      <c r="C302" s="14">
        <v>2</v>
      </c>
      <c r="D302" s="14">
        <v>6</v>
      </c>
      <c r="E302" s="14">
        <v>31.46</v>
      </c>
    </row>
    <row r="303" spans="2:5">
      <c r="B303" s="14">
        <v>1977</v>
      </c>
      <c r="C303" s="14">
        <v>2</v>
      </c>
      <c r="D303" s="14">
        <v>7</v>
      </c>
      <c r="E303" s="14">
        <v>32.307000000000002</v>
      </c>
    </row>
    <row r="304" spans="2:5">
      <c r="B304" s="14">
        <v>1977</v>
      </c>
      <c r="C304" s="14">
        <v>2</v>
      </c>
      <c r="D304" s="14">
        <v>8</v>
      </c>
      <c r="E304" s="14">
        <v>23.837</v>
      </c>
    </row>
    <row r="305" spans="2:5">
      <c r="B305" s="14">
        <v>1977</v>
      </c>
      <c r="C305" s="14">
        <v>2</v>
      </c>
      <c r="D305" s="14">
        <v>9</v>
      </c>
      <c r="E305" s="14">
        <v>31.097000000000001</v>
      </c>
    </row>
    <row r="306" spans="2:5">
      <c r="B306" s="14">
        <v>1977</v>
      </c>
      <c r="C306" s="14">
        <v>2</v>
      </c>
      <c r="D306" s="14">
        <v>10</v>
      </c>
      <c r="E306" s="14">
        <v>30.007999999999999</v>
      </c>
    </row>
    <row r="307" spans="2:5">
      <c r="B307" s="14">
        <v>1977</v>
      </c>
      <c r="C307" s="14">
        <v>2</v>
      </c>
      <c r="D307" s="14">
        <v>11</v>
      </c>
      <c r="E307" s="14">
        <v>32.307000000000002</v>
      </c>
    </row>
    <row r="308" spans="2:5">
      <c r="B308" s="14">
        <v>1977</v>
      </c>
      <c r="C308" s="14">
        <v>2</v>
      </c>
      <c r="D308" s="14">
        <v>12</v>
      </c>
      <c r="E308" s="14">
        <v>32.790999999999997</v>
      </c>
    </row>
    <row r="309" spans="2:5">
      <c r="B309" s="14">
        <v>1977</v>
      </c>
      <c r="C309" s="14">
        <v>2</v>
      </c>
      <c r="D309" s="14">
        <v>13</v>
      </c>
      <c r="E309" s="14">
        <v>31.097000000000001</v>
      </c>
    </row>
    <row r="310" spans="2:5">
      <c r="B310" s="14">
        <v>1977</v>
      </c>
      <c r="C310" s="14">
        <v>2</v>
      </c>
      <c r="D310" s="14">
        <v>14</v>
      </c>
      <c r="E310" s="14">
        <v>37.026000000000003</v>
      </c>
    </row>
    <row r="311" spans="2:5">
      <c r="B311" s="14">
        <v>1977</v>
      </c>
      <c r="C311" s="14">
        <v>3</v>
      </c>
      <c r="D311" s="14">
        <v>1</v>
      </c>
      <c r="E311" s="14">
        <v>12.221</v>
      </c>
    </row>
    <row r="312" spans="2:5">
      <c r="B312" s="14">
        <v>1977</v>
      </c>
      <c r="C312" s="14">
        <v>3</v>
      </c>
      <c r="D312" s="14">
        <v>2</v>
      </c>
      <c r="E312" s="14">
        <v>15.972</v>
      </c>
    </row>
    <row r="313" spans="2:5">
      <c r="B313" s="14">
        <v>1977</v>
      </c>
      <c r="C313" s="14">
        <v>3</v>
      </c>
      <c r="D313" s="14">
        <v>3</v>
      </c>
      <c r="E313" s="14">
        <v>28.677</v>
      </c>
    </row>
    <row r="314" spans="2:5">
      <c r="B314" s="14">
        <v>1977</v>
      </c>
      <c r="C314" s="14">
        <v>3</v>
      </c>
      <c r="D314" s="14">
        <v>4</v>
      </c>
      <c r="E314" s="14">
        <v>30.25</v>
      </c>
    </row>
    <row r="315" spans="2:5">
      <c r="B315" s="14">
        <v>1977</v>
      </c>
      <c r="C315" s="14">
        <v>3</v>
      </c>
      <c r="D315" s="14">
        <v>5</v>
      </c>
      <c r="E315" s="14">
        <v>26.861999999999998</v>
      </c>
    </row>
    <row r="316" spans="2:5">
      <c r="B316" s="14">
        <v>1977</v>
      </c>
      <c r="C316" s="14">
        <v>3</v>
      </c>
      <c r="D316" s="14">
        <v>6</v>
      </c>
      <c r="E316" s="14">
        <v>30.370999999999999</v>
      </c>
    </row>
    <row r="317" spans="2:5">
      <c r="B317" s="14">
        <v>1977</v>
      </c>
      <c r="C317" s="14">
        <v>3</v>
      </c>
      <c r="D317" s="14">
        <v>7</v>
      </c>
      <c r="E317" s="14">
        <v>29.524000000000001</v>
      </c>
    </row>
    <row r="318" spans="2:5">
      <c r="B318" s="14">
        <v>1977</v>
      </c>
      <c r="C318" s="14">
        <v>3</v>
      </c>
      <c r="D318" s="14">
        <v>8</v>
      </c>
      <c r="E318" s="14">
        <v>28.919</v>
      </c>
    </row>
    <row r="319" spans="2:5">
      <c r="B319" s="14">
        <v>1977</v>
      </c>
      <c r="C319" s="14">
        <v>3</v>
      </c>
      <c r="D319" s="14">
        <v>9</v>
      </c>
      <c r="E319" s="14">
        <v>32.064999999999998</v>
      </c>
    </row>
    <row r="320" spans="2:5">
      <c r="B320" s="14">
        <v>1977</v>
      </c>
      <c r="C320" s="14">
        <v>3</v>
      </c>
      <c r="D320" s="14">
        <v>10</v>
      </c>
      <c r="E320" s="14">
        <v>31.46</v>
      </c>
    </row>
    <row r="321" spans="2:5">
      <c r="B321" s="14">
        <v>1977</v>
      </c>
      <c r="C321" s="14">
        <v>3</v>
      </c>
      <c r="D321" s="14">
        <v>11</v>
      </c>
      <c r="E321" s="14">
        <v>31.943999999999999</v>
      </c>
    </row>
    <row r="322" spans="2:5">
      <c r="B322" s="14">
        <v>1977</v>
      </c>
      <c r="C322" s="14">
        <v>3</v>
      </c>
      <c r="D322" s="14">
        <v>12</v>
      </c>
      <c r="E322" s="14">
        <v>29.161000000000001</v>
      </c>
    </row>
    <row r="323" spans="2:5">
      <c r="B323" s="14">
        <v>1977</v>
      </c>
      <c r="C323" s="14">
        <v>3</v>
      </c>
      <c r="D323" s="14">
        <v>13</v>
      </c>
      <c r="E323" s="14">
        <v>25.047000000000001</v>
      </c>
    </row>
    <row r="324" spans="2:5">
      <c r="B324" s="14">
        <v>1977</v>
      </c>
      <c r="C324" s="14">
        <v>3</v>
      </c>
      <c r="D324" s="14">
        <v>14</v>
      </c>
      <c r="E324" s="14">
        <v>32.911999999999999</v>
      </c>
    </row>
    <row r="325" spans="2:5">
      <c r="B325" s="14">
        <v>1977</v>
      </c>
      <c r="C325" s="14">
        <v>4</v>
      </c>
      <c r="D325" s="14">
        <v>1</v>
      </c>
      <c r="E325" s="14">
        <v>21.78</v>
      </c>
    </row>
    <row r="326" spans="2:5">
      <c r="B326" s="14">
        <v>1977</v>
      </c>
      <c r="C326" s="14">
        <v>4</v>
      </c>
      <c r="D326" s="14">
        <v>2</v>
      </c>
      <c r="E326" s="14">
        <v>20.449000000000002</v>
      </c>
    </row>
    <row r="327" spans="2:5">
      <c r="B327" s="14">
        <v>1977</v>
      </c>
      <c r="C327" s="14">
        <v>4</v>
      </c>
      <c r="D327" s="14">
        <v>3</v>
      </c>
      <c r="E327" s="14">
        <v>27.951000000000001</v>
      </c>
    </row>
    <row r="328" spans="2:5">
      <c r="B328" s="14">
        <v>1977</v>
      </c>
      <c r="C328" s="14">
        <v>4</v>
      </c>
      <c r="D328" s="14">
        <v>4</v>
      </c>
      <c r="E328" s="14">
        <v>29.402999999999999</v>
      </c>
    </row>
    <row r="329" spans="2:5">
      <c r="B329" s="14">
        <v>1977</v>
      </c>
      <c r="C329" s="14">
        <v>4</v>
      </c>
      <c r="D329" s="14">
        <v>5</v>
      </c>
      <c r="E329" s="14">
        <v>29.402999999999999</v>
      </c>
    </row>
    <row r="330" spans="2:5">
      <c r="B330" s="14">
        <v>1977</v>
      </c>
      <c r="C330" s="14">
        <v>4</v>
      </c>
      <c r="D330" s="14">
        <v>6</v>
      </c>
      <c r="E330" s="14">
        <v>27.103999999999999</v>
      </c>
    </row>
    <row r="331" spans="2:5">
      <c r="B331" s="14">
        <v>1977</v>
      </c>
      <c r="C331" s="14">
        <v>4</v>
      </c>
      <c r="D331" s="14">
        <v>7</v>
      </c>
      <c r="E331" s="14">
        <v>27.466999999999999</v>
      </c>
    </row>
    <row r="332" spans="2:5">
      <c r="B332" s="14">
        <v>1977</v>
      </c>
      <c r="C332" s="14">
        <v>4</v>
      </c>
      <c r="D332" s="14">
        <v>8</v>
      </c>
      <c r="E332" s="14">
        <v>30.492000000000001</v>
      </c>
    </row>
    <row r="333" spans="2:5">
      <c r="B333" s="14">
        <v>1977</v>
      </c>
      <c r="C333" s="14">
        <v>4</v>
      </c>
      <c r="D333" s="14">
        <v>9</v>
      </c>
      <c r="E333" s="14">
        <v>33.154000000000003</v>
      </c>
    </row>
    <row r="334" spans="2:5">
      <c r="B334" s="14">
        <v>1977</v>
      </c>
      <c r="C334" s="14">
        <v>4</v>
      </c>
      <c r="D334" s="14">
        <v>10</v>
      </c>
      <c r="E334" s="14">
        <v>27.103999999999999</v>
      </c>
    </row>
    <row r="335" spans="2:5">
      <c r="B335" s="14">
        <v>1977</v>
      </c>
      <c r="C335" s="14">
        <v>4</v>
      </c>
      <c r="D335" s="14">
        <v>11</v>
      </c>
      <c r="E335" s="14">
        <v>35.936999999999998</v>
      </c>
    </row>
    <row r="336" spans="2:5">
      <c r="B336" s="14">
        <v>1977</v>
      </c>
      <c r="C336" s="14">
        <v>4</v>
      </c>
      <c r="D336" s="14">
        <v>12</v>
      </c>
      <c r="E336" s="14">
        <v>28.314</v>
      </c>
    </row>
    <row r="337" spans="2:5">
      <c r="B337" s="14">
        <v>1977</v>
      </c>
      <c r="C337" s="14">
        <v>4</v>
      </c>
      <c r="D337" s="14">
        <v>13</v>
      </c>
      <c r="E337" s="14">
        <v>21.175000000000001</v>
      </c>
    </row>
    <row r="338" spans="2:5">
      <c r="B338" s="14">
        <v>1977</v>
      </c>
      <c r="C338" s="14">
        <v>4</v>
      </c>
      <c r="D338" s="14">
        <v>14</v>
      </c>
      <c r="E338" s="14">
        <v>36.905000000000001</v>
      </c>
    </row>
    <row r="339" spans="2:5">
      <c r="B339" s="14">
        <v>1978</v>
      </c>
      <c r="C339" s="14">
        <v>1</v>
      </c>
      <c r="D339" s="14">
        <v>1</v>
      </c>
      <c r="E339" s="14">
        <v>19.844000000000001</v>
      </c>
    </row>
    <row r="340" spans="2:5">
      <c r="B340" s="14">
        <v>1978</v>
      </c>
      <c r="C340" s="14">
        <v>1</v>
      </c>
      <c r="D340" s="14">
        <v>2</v>
      </c>
      <c r="E340" s="14">
        <v>18.271000000000001</v>
      </c>
    </row>
    <row r="341" spans="2:5">
      <c r="B341" s="14">
        <v>1978</v>
      </c>
      <c r="C341" s="14">
        <v>1</v>
      </c>
      <c r="D341" s="14">
        <v>3</v>
      </c>
      <c r="E341" s="14">
        <v>21.538</v>
      </c>
    </row>
    <row r="342" spans="2:5">
      <c r="B342" s="14">
        <v>1978</v>
      </c>
      <c r="C342" s="14">
        <v>1</v>
      </c>
      <c r="D342" s="14">
        <v>4</v>
      </c>
      <c r="E342" s="14">
        <v>30.734000000000002</v>
      </c>
    </row>
    <row r="343" spans="2:5">
      <c r="B343" s="14">
        <v>1978</v>
      </c>
      <c r="C343" s="14">
        <v>1</v>
      </c>
      <c r="D343" s="14">
        <v>5</v>
      </c>
      <c r="E343" s="14">
        <v>39.082999999999998</v>
      </c>
    </row>
    <row r="344" spans="2:5">
      <c r="B344" s="14">
        <v>1978</v>
      </c>
      <c r="C344" s="14">
        <v>1</v>
      </c>
      <c r="D344" s="14">
        <v>6</v>
      </c>
      <c r="E344" s="14">
        <v>42.954999999999998</v>
      </c>
    </row>
    <row r="345" spans="2:5">
      <c r="B345" s="14">
        <v>1978</v>
      </c>
      <c r="C345" s="14">
        <v>1</v>
      </c>
      <c r="D345" s="14">
        <v>7</v>
      </c>
      <c r="E345" s="14">
        <v>42.470999999999997</v>
      </c>
    </row>
    <row r="346" spans="2:5">
      <c r="B346" s="14">
        <v>1978</v>
      </c>
      <c r="C346" s="14">
        <v>1</v>
      </c>
      <c r="D346" s="14">
        <v>8</v>
      </c>
      <c r="E346" s="14">
        <v>31.702000000000002</v>
      </c>
    </row>
    <row r="347" spans="2:5">
      <c r="B347" s="14">
        <v>1978</v>
      </c>
      <c r="C347" s="14">
        <v>1</v>
      </c>
      <c r="D347" s="14">
        <v>9</v>
      </c>
      <c r="E347" s="14">
        <v>37.872999999999998</v>
      </c>
    </row>
    <row r="348" spans="2:5">
      <c r="B348" s="14">
        <v>1978</v>
      </c>
      <c r="C348" s="14">
        <v>1</v>
      </c>
      <c r="D348" s="14">
        <v>10</v>
      </c>
      <c r="E348" s="14">
        <v>42.107999999999997</v>
      </c>
    </row>
    <row r="349" spans="2:5">
      <c r="B349" s="14">
        <v>1978</v>
      </c>
      <c r="C349" s="14">
        <v>1</v>
      </c>
      <c r="D349" s="14">
        <v>11</v>
      </c>
      <c r="E349" s="14">
        <v>38.356999999999999</v>
      </c>
    </row>
    <row r="350" spans="2:5">
      <c r="B350" s="14">
        <v>1978</v>
      </c>
      <c r="C350" s="14">
        <v>1</v>
      </c>
      <c r="D350" s="14">
        <v>12</v>
      </c>
      <c r="E350" s="14">
        <v>39.567</v>
      </c>
    </row>
    <row r="351" spans="2:5">
      <c r="B351" s="14">
        <v>1978</v>
      </c>
      <c r="C351" s="14">
        <v>1</v>
      </c>
      <c r="D351" s="14">
        <v>13</v>
      </c>
      <c r="E351" s="14">
        <v>44.77</v>
      </c>
    </row>
    <row r="352" spans="2:5">
      <c r="B352" s="14">
        <v>1978</v>
      </c>
      <c r="C352" s="14">
        <v>1</v>
      </c>
      <c r="D352" s="14">
        <v>14</v>
      </c>
      <c r="E352" s="14">
        <v>35.695</v>
      </c>
    </row>
    <row r="353" spans="2:5">
      <c r="B353" s="14">
        <v>1978</v>
      </c>
      <c r="C353" s="14">
        <v>2</v>
      </c>
      <c r="D353" s="14">
        <v>1</v>
      </c>
      <c r="E353" s="14">
        <v>19.239000000000001</v>
      </c>
    </row>
    <row r="354" spans="2:5">
      <c r="B354" s="14">
        <v>1978</v>
      </c>
      <c r="C354" s="14">
        <v>2</v>
      </c>
      <c r="D354" s="14">
        <v>2</v>
      </c>
      <c r="E354" s="14">
        <v>21.295999999999999</v>
      </c>
    </row>
    <row r="355" spans="2:5">
      <c r="B355" s="14">
        <v>1978</v>
      </c>
      <c r="C355" s="14">
        <v>2</v>
      </c>
      <c r="D355" s="14">
        <v>3</v>
      </c>
      <c r="E355" s="14">
        <v>24.684000000000001</v>
      </c>
    </row>
    <row r="356" spans="2:5">
      <c r="B356" s="14">
        <v>1978</v>
      </c>
      <c r="C356" s="14">
        <v>2</v>
      </c>
      <c r="D356" s="14">
        <v>4</v>
      </c>
      <c r="E356" s="14">
        <v>34.243000000000002</v>
      </c>
    </row>
    <row r="357" spans="2:5">
      <c r="B357" s="14">
        <v>1978</v>
      </c>
      <c r="C357" s="14">
        <v>2</v>
      </c>
      <c r="D357" s="14">
        <v>5</v>
      </c>
      <c r="E357" s="14">
        <v>38.962000000000003</v>
      </c>
    </row>
    <row r="358" spans="2:5">
      <c r="B358" s="14">
        <v>1978</v>
      </c>
      <c r="C358" s="14">
        <v>2</v>
      </c>
      <c r="D358" s="14">
        <v>6</v>
      </c>
      <c r="E358" s="14">
        <v>44.164999999999999</v>
      </c>
    </row>
    <row r="359" spans="2:5">
      <c r="B359" s="14">
        <v>1978</v>
      </c>
      <c r="C359" s="14">
        <v>2</v>
      </c>
      <c r="D359" s="14">
        <v>7</v>
      </c>
      <c r="E359" s="14">
        <v>50.698999999999998</v>
      </c>
    </row>
    <row r="360" spans="2:5">
      <c r="B360" s="14">
        <v>1978</v>
      </c>
      <c r="C360" s="14">
        <v>2</v>
      </c>
      <c r="D360" s="14">
        <v>8</v>
      </c>
      <c r="E360" s="14">
        <v>36.420999999999999</v>
      </c>
    </row>
    <row r="361" spans="2:5">
      <c r="B361" s="14">
        <v>1978</v>
      </c>
      <c r="C361" s="14">
        <v>2</v>
      </c>
      <c r="D361" s="14">
        <v>9</v>
      </c>
      <c r="E361" s="14">
        <v>42.228999999999999</v>
      </c>
    </row>
    <row r="362" spans="2:5">
      <c r="B362" s="14">
        <v>1978</v>
      </c>
      <c r="C362" s="14">
        <v>2</v>
      </c>
      <c r="D362" s="14">
        <v>10</v>
      </c>
      <c r="E362" s="14">
        <v>42.35</v>
      </c>
    </row>
    <row r="363" spans="2:5">
      <c r="B363" s="14">
        <v>1978</v>
      </c>
      <c r="C363" s="14">
        <v>2</v>
      </c>
      <c r="D363" s="14">
        <v>11</v>
      </c>
      <c r="E363" s="14">
        <v>39.688000000000002</v>
      </c>
    </row>
    <row r="364" spans="2:5">
      <c r="B364" s="14">
        <v>1978</v>
      </c>
      <c r="C364" s="14">
        <v>2</v>
      </c>
      <c r="D364" s="14">
        <v>12</v>
      </c>
      <c r="E364" s="14">
        <v>43.802</v>
      </c>
    </row>
    <row r="365" spans="2:5">
      <c r="B365" s="14">
        <v>1978</v>
      </c>
      <c r="C365" s="14">
        <v>2</v>
      </c>
      <c r="D365" s="14">
        <v>13</v>
      </c>
      <c r="E365" s="14">
        <v>51.304000000000002</v>
      </c>
    </row>
    <row r="366" spans="2:5">
      <c r="B366" s="14">
        <v>1978</v>
      </c>
      <c r="C366" s="14">
        <v>2</v>
      </c>
      <c r="D366" s="14">
        <v>14</v>
      </c>
      <c r="E366" s="14">
        <v>37.752000000000002</v>
      </c>
    </row>
    <row r="367" spans="2:5">
      <c r="B367" s="14">
        <v>1978</v>
      </c>
      <c r="C367" s="14">
        <v>3</v>
      </c>
      <c r="D367" s="14">
        <v>1</v>
      </c>
      <c r="E367" s="14">
        <v>20.327999999999999</v>
      </c>
    </row>
    <row r="368" spans="2:5">
      <c r="B368" s="14">
        <v>1978</v>
      </c>
      <c r="C368" s="14">
        <v>3</v>
      </c>
      <c r="D368" s="14">
        <v>2</v>
      </c>
      <c r="E368" s="14">
        <v>21.658999999999999</v>
      </c>
    </row>
    <row r="369" spans="2:5">
      <c r="B369" s="14">
        <v>1978</v>
      </c>
      <c r="C369" s="14">
        <v>3</v>
      </c>
      <c r="D369" s="14">
        <v>3</v>
      </c>
      <c r="E369" s="14">
        <v>27.466999999999999</v>
      </c>
    </row>
    <row r="370" spans="2:5">
      <c r="B370" s="14">
        <v>1978</v>
      </c>
      <c r="C370" s="14">
        <v>3</v>
      </c>
      <c r="D370" s="14">
        <v>4</v>
      </c>
      <c r="E370" s="14">
        <v>34.484999999999999</v>
      </c>
    </row>
    <row r="371" spans="2:5">
      <c r="B371" s="14">
        <v>1978</v>
      </c>
      <c r="C371" s="14">
        <v>3</v>
      </c>
      <c r="D371" s="14">
        <v>5</v>
      </c>
      <c r="E371" s="14">
        <v>36.542000000000002</v>
      </c>
    </row>
    <row r="372" spans="2:5">
      <c r="B372" s="14">
        <v>1978</v>
      </c>
      <c r="C372" s="14">
        <v>3</v>
      </c>
      <c r="D372" s="14">
        <v>6</v>
      </c>
      <c r="E372" s="14">
        <v>45.496000000000002</v>
      </c>
    </row>
    <row r="373" spans="2:5">
      <c r="B373" s="14">
        <v>1978</v>
      </c>
      <c r="C373" s="14">
        <v>3</v>
      </c>
      <c r="D373" s="14">
        <v>7</v>
      </c>
      <c r="E373" s="14">
        <v>14.52</v>
      </c>
    </row>
    <row r="374" spans="2:5">
      <c r="B374" s="14">
        <v>1978</v>
      </c>
      <c r="C374" s="14">
        <v>3</v>
      </c>
      <c r="D374" s="14">
        <v>8</v>
      </c>
      <c r="E374" s="14">
        <v>40.171999999999997</v>
      </c>
    </row>
    <row r="375" spans="2:5">
      <c r="B375" s="14">
        <v>1978</v>
      </c>
      <c r="C375" s="14">
        <v>3</v>
      </c>
      <c r="D375" s="14">
        <v>9</v>
      </c>
      <c r="E375" s="14">
        <v>21.175000000000001</v>
      </c>
    </row>
    <row r="376" spans="2:5">
      <c r="B376" s="14">
        <v>1978</v>
      </c>
      <c r="C376" s="14">
        <v>3</v>
      </c>
      <c r="D376" s="14">
        <v>10</v>
      </c>
      <c r="E376" s="14">
        <v>37.389000000000003</v>
      </c>
    </row>
    <row r="377" spans="2:5">
      <c r="B377" s="14">
        <v>1978</v>
      </c>
      <c r="C377" s="14">
        <v>3</v>
      </c>
      <c r="D377" s="14">
        <v>11</v>
      </c>
      <c r="E377" s="14">
        <v>38.478000000000002</v>
      </c>
    </row>
    <row r="378" spans="2:5">
      <c r="B378" s="14">
        <v>1978</v>
      </c>
      <c r="C378" s="14">
        <v>3</v>
      </c>
      <c r="D378" s="14">
        <v>12</v>
      </c>
      <c r="E378" s="14">
        <v>38.115000000000002</v>
      </c>
    </row>
    <row r="379" spans="2:5">
      <c r="B379" s="14">
        <v>1978</v>
      </c>
      <c r="C379" s="14">
        <v>3</v>
      </c>
      <c r="D379" s="14">
        <v>13</v>
      </c>
      <c r="E379" s="14">
        <v>45.859000000000002</v>
      </c>
    </row>
    <row r="380" spans="2:5">
      <c r="B380" s="14">
        <v>1978</v>
      </c>
      <c r="C380" s="14">
        <v>3</v>
      </c>
      <c r="D380" s="14">
        <v>14</v>
      </c>
      <c r="E380" s="14">
        <v>39.325000000000003</v>
      </c>
    </row>
    <row r="381" spans="2:5">
      <c r="B381" s="14">
        <v>1978</v>
      </c>
      <c r="C381" s="14">
        <v>4</v>
      </c>
      <c r="D381" s="14">
        <v>1</v>
      </c>
      <c r="E381" s="14">
        <v>23.474</v>
      </c>
    </row>
    <row r="382" spans="2:5">
      <c r="B382" s="14">
        <v>1978</v>
      </c>
      <c r="C382" s="14">
        <v>4</v>
      </c>
      <c r="D382" s="14">
        <v>2</v>
      </c>
      <c r="E382" s="14">
        <v>21.658999999999999</v>
      </c>
    </row>
    <row r="383" spans="2:5">
      <c r="B383" s="14">
        <v>1978</v>
      </c>
      <c r="C383" s="14">
        <v>4</v>
      </c>
      <c r="D383" s="14">
        <v>3</v>
      </c>
      <c r="E383" s="14">
        <v>31.46</v>
      </c>
    </row>
    <row r="384" spans="2:5">
      <c r="B384" s="14">
        <v>1978</v>
      </c>
      <c r="C384" s="14">
        <v>4</v>
      </c>
      <c r="D384" s="14">
        <v>4</v>
      </c>
      <c r="E384" s="14">
        <v>35.090000000000003</v>
      </c>
    </row>
    <row r="385" spans="2:5">
      <c r="B385" s="14">
        <v>1978</v>
      </c>
      <c r="C385" s="14">
        <v>4</v>
      </c>
      <c r="D385" s="14">
        <v>5</v>
      </c>
      <c r="E385" s="14">
        <v>44.164999999999999</v>
      </c>
    </row>
    <row r="386" spans="2:5">
      <c r="B386" s="14">
        <v>1978</v>
      </c>
      <c r="C386" s="14">
        <v>4</v>
      </c>
      <c r="D386" s="14">
        <v>6</v>
      </c>
      <c r="E386" s="14">
        <v>44.77</v>
      </c>
    </row>
    <row r="387" spans="2:5">
      <c r="B387" s="14">
        <v>1978</v>
      </c>
      <c r="C387" s="14">
        <v>4</v>
      </c>
      <c r="D387" s="14">
        <v>7</v>
      </c>
      <c r="E387" s="14">
        <v>46.585000000000001</v>
      </c>
    </row>
    <row r="388" spans="2:5">
      <c r="B388" s="14">
        <v>1978</v>
      </c>
      <c r="C388" s="14">
        <v>4</v>
      </c>
      <c r="D388" s="14">
        <v>8</v>
      </c>
      <c r="E388" s="14">
        <v>41.381999999999998</v>
      </c>
    </row>
    <row r="389" spans="2:5">
      <c r="B389" s="14">
        <v>1978</v>
      </c>
      <c r="C389" s="14">
        <v>4</v>
      </c>
      <c r="D389" s="14">
        <v>9</v>
      </c>
      <c r="E389" s="14">
        <v>38.235999999999997</v>
      </c>
    </row>
    <row r="390" spans="2:5">
      <c r="B390" s="14">
        <v>1978</v>
      </c>
      <c r="C390" s="14">
        <v>4</v>
      </c>
      <c r="D390" s="14">
        <v>10</v>
      </c>
      <c r="E390" s="14">
        <v>36.662999999999997</v>
      </c>
    </row>
    <row r="391" spans="2:5">
      <c r="B391" s="14">
        <v>1978</v>
      </c>
      <c r="C391" s="14">
        <v>4</v>
      </c>
      <c r="D391" s="14">
        <v>11</v>
      </c>
      <c r="E391" s="14">
        <v>41.624000000000002</v>
      </c>
    </row>
    <row r="392" spans="2:5">
      <c r="B392" s="14">
        <v>1978</v>
      </c>
      <c r="C392" s="14">
        <v>4</v>
      </c>
      <c r="D392" s="14">
        <v>12</v>
      </c>
      <c r="E392" s="14">
        <v>39.567</v>
      </c>
    </row>
    <row r="393" spans="2:5">
      <c r="B393" s="14">
        <v>1978</v>
      </c>
      <c r="C393" s="14">
        <v>4</v>
      </c>
      <c r="D393" s="14">
        <v>13</v>
      </c>
      <c r="E393" s="14">
        <v>47.673999999999999</v>
      </c>
    </row>
    <row r="394" spans="2:5">
      <c r="B394" s="14">
        <v>1978</v>
      </c>
      <c r="C394" s="14">
        <v>4</v>
      </c>
      <c r="D394" s="14">
        <v>14</v>
      </c>
      <c r="E394" s="14">
        <v>42.35</v>
      </c>
    </row>
    <row r="395" spans="2:5">
      <c r="B395" s="14">
        <v>1979</v>
      </c>
      <c r="C395" s="14">
        <v>1</v>
      </c>
      <c r="D395" s="14">
        <v>1</v>
      </c>
      <c r="E395" s="14">
        <v>38.22</v>
      </c>
    </row>
    <row r="396" spans="2:5">
      <c r="B396" s="14">
        <v>1979</v>
      </c>
      <c r="C396" s="14">
        <v>1</v>
      </c>
      <c r="D396" s="14">
        <v>2</v>
      </c>
      <c r="E396" s="14">
        <v>25.48</v>
      </c>
    </row>
    <row r="397" spans="2:5">
      <c r="B397" s="14">
        <v>1979</v>
      </c>
      <c r="C397" s="14">
        <v>1</v>
      </c>
      <c r="D397" s="14">
        <v>3</v>
      </c>
      <c r="E397" s="14">
        <v>43.68</v>
      </c>
    </row>
    <row r="398" spans="2:5">
      <c r="B398" s="14">
        <v>1979</v>
      </c>
      <c r="C398" s="14">
        <v>1</v>
      </c>
      <c r="D398" s="14">
        <v>4</v>
      </c>
      <c r="E398" s="14">
        <v>29.48</v>
      </c>
    </row>
    <row r="399" spans="2:5">
      <c r="B399" s="14">
        <v>1979</v>
      </c>
      <c r="C399" s="14">
        <v>1</v>
      </c>
      <c r="D399" s="14">
        <v>5</v>
      </c>
      <c r="E399" s="14">
        <v>29.12</v>
      </c>
    </row>
    <row r="400" spans="2:5">
      <c r="B400" s="14">
        <v>1979</v>
      </c>
      <c r="C400" s="14">
        <v>1</v>
      </c>
      <c r="D400" s="14">
        <v>6</v>
      </c>
      <c r="E400" s="14">
        <v>45.5</v>
      </c>
    </row>
    <row r="401" spans="2:5">
      <c r="B401" s="14">
        <v>1979</v>
      </c>
      <c r="C401" s="14">
        <v>1</v>
      </c>
      <c r="D401" s="14">
        <v>7</v>
      </c>
      <c r="E401" s="14">
        <v>31.85</v>
      </c>
    </row>
    <row r="402" spans="2:5">
      <c r="B402" s="14">
        <v>1979</v>
      </c>
      <c r="C402" s="14">
        <v>1</v>
      </c>
      <c r="D402" s="14">
        <v>8</v>
      </c>
      <c r="E402" s="14">
        <v>37.49</v>
      </c>
    </row>
    <row r="403" spans="2:5">
      <c r="B403" s="14">
        <v>1979</v>
      </c>
      <c r="C403" s="14">
        <v>1</v>
      </c>
      <c r="D403" s="14">
        <v>9</v>
      </c>
      <c r="E403" s="14">
        <v>47.32</v>
      </c>
    </row>
    <row r="404" spans="2:5">
      <c r="B404" s="14">
        <v>1979</v>
      </c>
      <c r="C404" s="14">
        <v>1</v>
      </c>
      <c r="D404" s="14">
        <v>10</v>
      </c>
      <c r="E404" s="14">
        <v>21.48</v>
      </c>
    </row>
    <row r="405" spans="2:5">
      <c r="B405" s="14">
        <v>1979</v>
      </c>
      <c r="C405" s="14">
        <v>1</v>
      </c>
      <c r="D405" s="14">
        <v>11</v>
      </c>
      <c r="E405" s="14">
        <v>19.66</v>
      </c>
    </row>
    <row r="406" spans="2:5">
      <c r="B406" s="14">
        <v>1979</v>
      </c>
      <c r="C406" s="14">
        <v>1</v>
      </c>
      <c r="D406" s="14">
        <v>12</v>
      </c>
      <c r="E406" s="14">
        <v>27.12</v>
      </c>
    </row>
    <row r="407" spans="2:5">
      <c r="B407" s="14">
        <v>1979</v>
      </c>
      <c r="C407" s="14">
        <v>1</v>
      </c>
      <c r="D407" s="14">
        <v>13</v>
      </c>
      <c r="E407" s="14">
        <v>50.96</v>
      </c>
    </row>
    <row r="408" spans="2:5">
      <c r="B408" s="14">
        <v>1979</v>
      </c>
      <c r="C408" s="14">
        <v>1</v>
      </c>
      <c r="D408" s="14">
        <v>14</v>
      </c>
      <c r="E408" s="14">
        <v>44.59</v>
      </c>
    </row>
    <row r="409" spans="2:5">
      <c r="B409" s="14">
        <v>1979</v>
      </c>
      <c r="C409" s="14">
        <v>2</v>
      </c>
      <c r="D409" s="14">
        <v>1</v>
      </c>
      <c r="E409" s="14">
        <v>45.68</v>
      </c>
    </row>
    <row r="410" spans="2:5">
      <c r="B410" s="14">
        <v>1979</v>
      </c>
      <c r="C410" s="14">
        <v>2</v>
      </c>
      <c r="D410" s="14">
        <v>2</v>
      </c>
      <c r="E410" s="14">
        <v>41.68</v>
      </c>
    </row>
    <row r="411" spans="2:5">
      <c r="B411" s="14">
        <v>1979</v>
      </c>
      <c r="C411" s="14">
        <v>2</v>
      </c>
      <c r="D411" s="14">
        <v>3</v>
      </c>
      <c r="E411" s="14">
        <v>45.5</v>
      </c>
    </row>
    <row r="412" spans="2:5">
      <c r="B412" s="14">
        <v>1979</v>
      </c>
      <c r="C412" s="14">
        <v>2</v>
      </c>
      <c r="D412" s="14">
        <v>4</v>
      </c>
      <c r="E412" s="14">
        <v>47.32</v>
      </c>
    </row>
    <row r="413" spans="2:5">
      <c r="B413" s="14">
        <v>1979</v>
      </c>
      <c r="C413" s="14">
        <v>2</v>
      </c>
      <c r="D413" s="14">
        <v>5</v>
      </c>
      <c r="E413" s="14">
        <v>42.41</v>
      </c>
    </row>
    <row r="414" spans="2:5">
      <c r="B414" s="14">
        <v>1979</v>
      </c>
      <c r="C414" s="14">
        <v>2</v>
      </c>
      <c r="D414" s="14">
        <v>6</v>
      </c>
      <c r="E414" s="14">
        <v>41.13</v>
      </c>
    </row>
    <row r="415" spans="2:5">
      <c r="B415" s="14">
        <v>1979</v>
      </c>
      <c r="C415" s="14">
        <v>2</v>
      </c>
      <c r="D415" s="14">
        <v>7</v>
      </c>
      <c r="E415" s="14">
        <v>40.4</v>
      </c>
    </row>
    <row r="416" spans="2:5">
      <c r="B416" s="14">
        <v>1979</v>
      </c>
      <c r="C416" s="14">
        <v>2</v>
      </c>
      <c r="D416" s="14">
        <v>8</v>
      </c>
      <c r="E416" s="14">
        <v>40.4</v>
      </c>
    </row>
    <row r="417" spans="2:5">
      <c r="B417" s="14">
        <v>1979</v>
      </c>
      <c r="C417" s="14">
        <v>2</v>
      </c>
      <c r="D417" s="14">
        <v>9</v>
      </c>
      <c r="E417" s="14">
        <v>47.32</v>
      </c>
    </row>
    <row r="418" spans="2:5">
      <c r="B418" s="14">
        <v>1979</v>
      </c>
      <c r="C418" s="14">
        <v>2</v>
      </c>
      <c r="D418" s="14">
        <v>10</v>
      </c>
      <c r="E418" s="14">
        <v>45.5</v>
      </c>
    </row>
    <row r="419" spans="2:5">
      <c r="B419" s="14">
        <v>1979</v>
      </c>
      <c r="C419" s="14">
        <v>2</v>
      </c>
      <c r="D419" s="14">
        <v>11</v>
      </c>
      <c r="E419" s="14">
        <v>46.41</v>
      </c>
    </row>
    <row r="420" spans="2:5">
      <c r="B420" s="14">
        <v>1979</v>
      </c>
      <c r="C420" s="14">
        <v>2</v>
      </c>
      <c r="D420" s="14">
        <v>12</v>
      </c>
      <c r="E420" s="14">
        <v>32.76</v>
      </c>
    </row>
    <row r="421" spans="2:5">
      <c r="B421" s="14">
        <v>1979</v>
      </c>
      <c r="C421" s="14">
        <v>2</v>
      </c>
      <c r="D421" s="14">
        <v>13</v>
      </c>
      <c r="E421" s="14">
        <v>22.2</v>
      </c>
    </row>
    <row r="422" spans="2:5">
      <c r="B422" s="14">
        <v>1979</v>
      </c>
      <c r="C422" s="14">
        <v>2</v>
      </c>
      <c r="D422" s="14">
        <v>14</v>
      </c>
      <c r="E422" s="14">
        <v>42.77</v>
      </c>
    </row>
    <row r="423" spans="2:5">
      <c r="B423" s="14">
        <v>1979</v>
      </c>
      <c r="C423" s="14">
        <v>3</v>
      </c>
      <c r="D423" s="14">
        <v>1</v>
      </c>
      <c r="E423" s="14">
        <v>38.4</v>
      </c>
    </row>
    <row r="424" spans="2:5">
      <c r="B424" s="14">
        <v>1979</v>
      </c>
      <c r="C424" s="14">
        <v>3</v>
      </c>
      <c r="D424" s="14">
        <v>2</v>
      </c>
      <c r="E424" s="14">
        <v>42.04</v>
      </c>
    </row>
    <row r="425" spans="2:5">
      <c r="B425" s="14">
        <v>1979</v>
      </c>
      <c r="C425" s="14">
        <v>3</v>
      </c>
      <c r="D425" s="14">
        <v>3</v>
      </c>
      <c r="E425" s="14">
        <v>43.13</v>
      </c>
    </row>
    <row r="426" spans="2:5">
      <c r="B426" s="14">
        <v>1979</v>
      </c>
      <c r="C426" s="14">
        <v>3</v>
      </c>
      <c r="D426" s="14">
        <v>4</v>
      </c>
      <c r="E426" s="14">
        <v>44.95</v>
      </c>
    </row>
    <row r="427" spans="2:5">
      <c r="B427" s="14">
        <v>1979</v>
      </c>
      <c r="C427" s="14">
        <v>3</v>
      </c>
      <c r="D427" s="14">
        <v>5</v>
      </c>
      <c r="E427" s="14">
        <v>40.22</v>
      </c>
    </row>
    <row r="428" spans="2:5">
      <c r="B428" s="14">
        <v>1979</v>
      </c>
      <c r="C428" s="14">
        <v>3</v>
      </c>
      <c r="D428" s="14">
        <v>6</v>
      </c>
      <c r="E428" s="14">
        <v>38.22</v>
      </c>
    </row>
    <row r="429" spans="2:5">
      <c r="B429" s="14">
        <v>1979</v>
      </c>
      <c r="C429" s="14">
        <v>3</v>
      </c>
      <c r="D429" s="14">
        <v>7</v>
      </c>
      <c r="E429" s="14">
        <v>43.13</v>
      </c>
    </row>
    <row r="430" spans="2:5">
      <c r="B430" s="14">
        <v>1979</v>
      </c>
      <c r="C430" s="14">
        <v>3</v>
      </c>
      <c r="D430" s="14">
        <v>8</v>
      </c>
      <c r="E430" s="14">
        <v>18.38</v>
      </c>
    </row>
    <row r="431" spans="2:5">
      <c r="B431" s="14">
        <v>1979</v>
      </c>
      <c r="C431" s="14">
        <v>3</v>
      </c>
      <c r="D431" s="14">
        <v>9</v>
      </c>
      <c r="E431" s="14">
        <v>43.86</v>
      </c>
    </row>
    <row r="432" spans="2:5">
      <c r="B432" s="14">
        <v>1979</v>
      </c>
      <c r="C432" s="14">
        <v>3</v>
      </c>
      <c r="D432" s="14">
        <v>10</v>
      </c>
      <c r="E432" s="14">
        <v>41.68</v>
      </c>
    </row>
    <row r="433" spans="2:5">
      <c r="B433" s="14">
        <v>1979</v>
      </c>
      <c r="C433" s="14">
        <v>3</v>
      </c>
      <c r="D433" s="14">
        <v>11</v>
      </c>
      <c r="E433" s="14">
        <v>43.13</v>
      </c>
    </row>
    <row r="434" spans="2:5">
      <c r="B434" s="14">
        <v>1979</v>
      </c>
      <c r="C434" s="14">
        <v>3</v>
      </c>
      <c r="D434" s="14">
        <v>12</v>
      </c>
      <c r="E434" s="14">
        <v>23.84</v>
      </c>
    </row>
    <row r="435" spans="2:5">
      <c r="B435" s="14">
        <v>1979</v>
      </c>
      <c r="C435" s="14">
        <v>3</v>
      </c>
      <c r="D435" s="14">
        <v>13</v>
      </c>
      <c r="E435" s="14">
        <v>41.31</v>
      </c>
    </row>
    <row r="436" spans="2:5">
      <c r="B436" s="14">
        <v>1979</v>
      </c>
      <c r="C436" s="14">
        <v>3</v>
      </c>
      <c r="D436" s="14">
        <v>14</v>
      </c>
      <c r="E436" s="14">
        <v>51.87</v>
      </c>
    </row>
    <row r="437" spans="2:5">
      <c r="B437" s="14">
        <v>1979</v>
      </c>
      <c r="C437" s="14">
        <v>4</v>
      </c>
      <c r="D437" s="14">
        <v>1</v>
      </c>
      <c r="E437" s="14">
        <v>46.41</v>
      </c>
    </row>
    <row r="438" spans="2:5">
      <c r="B438" s="14">
        <v>1979</v>
      </c>
      <c r="C438" s="14">
        <v>4</v>
      </c>
      <c r="D438" s="14">
        <v>2</v>
      </c>
      <c r="E438" s="14">
        <v>41.5</v>
      </c>
    </row>
    <row r="439" spans="2:5">
      <c r="B439" s="14">
        <v>1979</v>
      </c>
      <c r="C439" s="14">
        <v>4</v>
      </c>
      <c r="D439" s="14">
        <v>3</v>
      </c>
      <c r="E439" s="14">
        <v>46.41</v>
      </c>
    </row>
    <row r="440" spans="2:5">
      <c r="B440" s="14">
        <v>1979</v>
      </c>
      <c r="C440" s="14">
        <v>4</v>
      </c>
      <c r="D440" s="14">
        <v>4</v>
      </c>
      <c r="E440" s="14">
        <v>21.48</v>
      </c>
    </row>
    <row r="441" spans="2:5">
      <c r="B441" s="14">
        <v>1979</v>
      </c>
      <c r="C441" s="14">
        <v>4</v>
      </c>
      <c r="D441" s="14">
        <v>5</v>
      </c>
      <c r="E441" s="14">
        <v>41.68</v>
      </c>
    </row>
    <row r="442" spans="2:5">
      <c r="B442" s="14">
        <v>1979</v>
      </c>
      <c r="C442" s="14">
        <v>4</v>
      </c>
      <c r="D442" s="14">
        <v>6</v>
      </c>
      <c r="E442" s="14">
        <v>43.86</v>
      </c>
    </row>
    <row r="443" spans="2:5">
      <c r="B443" s="14">
        <v>1979</v>
      </c>
      <c r="C443" s="14">
        <v>4</v>
      </c>
      <c r="D443" s="14">
        <v>7</v>
      </c>
      <c r="E443" s="14">
        <v>42.95</v>
      </c>
    </row>
    <row r="444" spans="2:5">
      <c r="B444" s="14">
        <v>1979</v>
      </c>
      <c r="C444" s="14">
        <v>4</v>
      </c>
      <c r="D444" s="14">
        <v>8</v>
      </c>
      <c r="E444" s="14">
        <v>46.41</v>
      </c>
    </row>
    <row r="445" spans="2:5">
      <c r="B445" s="14">
        <v>1979</v>
      </c>
      <c r="C445" s="14">
        <v>4</v>
      </c>
      <c r="D445" s="14">
        <v>9</v>
      </c>
      <c r="E445" s="14">
        <v>45.68</v>
      </c>
    </row>
    <row r="446" spans="2:5">
      <c r="B446" s="14">
        <v>1979</v>
      </c>
      <c r="C446" s="14">
        <v>4</v>
      </c>
      <c r="D446" s="14">
        <v>10</v>
      </c>
      <c r="E446" s="14">
        <v>22.39</v>
      </c>
    </row>
    <row r="447" spans="2:5">
      <c r="B447" s="14">
        <v>1979</v>
      </c>
      <c r="C447" s="14">
        <v>4</v>
      </c>
      <c r="D447" s="14">
        <v>11</v>
      </c>
      <c r="E447" s="14">
        <v>45.14</v>
      </c>
    </row>
    <row r="448" spans="2:5">
      <c r="B448" s="14">
        <v>1979</v>
      </c>
      <c r="C448" s="14">
        <v>4</v>
      </c>
      <c r="D448" s="14">
        <v>12</v>
      </c>
      <c r="E448" s="14">
        <v>44.23</v>
      </c>
    </row>
    <row r="449" spans="2:5">
      <c r="B449" s="14">
        <v>1979</v>
      </c>
      <c r="C449" s="14">
        <v>4</v>
      </c>
      <c r="D449" s="14">
        <v>13</v>
      </c>
      <c r="E449" s="14">
        <v>44.59</v>
      </c>
    </row>
    <row r="450" spans="2:5">
      <c r="B450" s="14">
        <v>1979</v>
      </c>
      <c r="C450" s="14">
        <v>4</v>
      </c>
      <c r="D450" s="14">
        <v>14</v>
      </c>
      <c r="E450" s="14">
        <v>44.23</v>
      </c>
    </row>
    <row r="451" spans="2:5">
      <c r="B451" s="14">
        <v>1980</v>
      </c>
      <c r="C451" s="14">
        <v>1</v>
      </c>
      <c r="D451" s="14">
        <v>1</v>
      </c>
      <c r="E451" s="14">
        <v>15.37</v>
      </c>
    </row>
    <row r="452" spans="2:5">
      <c r="B452" s="14">
        <v>1980</v>
      </c>
      <c r="C452" s="14">
        <v>1</v>
      </c>
      <c r="D452" s="14">
        <v>2</v>
      </c>
      <c r="E452" s="14">
        <v>20.57</v>
      </c>
    </row>
    <row r="453" spans="2:5">
      <c r="B453" s="14">
        <v>1980</v>
      </c>
      <c r="C453" s="14">
        <v>1</v>
      </c>
      <c r="D453" s="14">
        <v>3</v>
      </c>
      <c r="E453" s="14">
        <v>25.77</v>
      </c>
    </row>
    <row r="454" spans="2:5">
      <c r="B454" s="14">
        <v>1980</v>
      </c>
      <c r="C454" s="14">
        <v>1</v>
      </c>
      <c r="D454" s="14">
        <v>4</v>
      </c>
      <c r="E454" s="14">
        <v>34.85</v>
      </c>
    </row>
    <row r="455" spans="2:5">
      <c r="B455" s="14">
        <v>1980</v>
      </c>
      <c r="C455" s="14">
        <v>1</v>
      </c>
      <c r="D455" s="14">
        <v>5</v>
      </c>
      <c r="E455" s="14">
        <v>49.85</v>
      </c>
    </row>
    <row r="456" spans="2:5">
      <c r="B456" s="14">
        <v>1980</v>
      </c>
      <c r="C456" s="14">
        <v>1</v>
      </c>
      <c r="D456" s="14">
        <v>6</v>
      </c>
      <c r="E456" s="14">
        <v>58.32</v>
      </c>
    </row>
    <row r="457" spans="2:5">
      <c r="B457" s="14">
        <v>1980</v>
      </c>
      <c r="C457" s="14">
        <v>1</v>
      </c>
      <c r="D457" s="14">
        <v>7</v>
      </c>
      <c r="E457" s="14">
        <v>52.15</v>
      </c>
    </row>
    <row r="458" spans="2:5">
      <c r="B458" s="14">
        <v>1980</v>
      </c>
      <c r="C458" s="14">
        <v>1</v>
      </c>
      <c r="D458" s="14">
        <v>8</v>
      </c>
      <c r="E458" s="14">
        <v>43.08</v>
      </c>
    </row>
    <row r="459" spans="2:5">
      <c r="B459" s="14">
        <v>1980</v>
      </c>
      <c r="C459" s="14">
        <v>1</v>
      </c>
      <c r="D459" s="14">
        <v>9</v>
      </c>
      <c r="E459" s="14">
        <v>42.59</v>
      </c>
    </row>
    <row r="460" spans="2:5">
      <c r="B460" s="14">
        <v>1980</v>
      </c>
      <c r="C460" s="14">
        <v>1</v>
      </c>
      <c r="D460" s="14">
        <v>10</v>
      </c>
      <c r="E460" s="14">
        <v>45.86</v>
      </c>
    </row>
    <row r="461" spans="2:5">
      <c r="B461" s="14">
        <v>1980</v>
      </c>
      <c r="C461" s="14">
        <v>1</v>
      </c>
      <c r="D461" s="14">
        <v>11</v>
      </c>
      <c r="E461" s="14">
        <v>53.6</v>
      </c>
    </row>
    <row r="462" spans="2:5">
      <c r="B462" s="14">
        <v>1980</v>
      </c>
      <c r="C462" s="14">
        <v>1</v>
      </c>
      <c r="D462" s="14">
        <v>12</v>
      </c>
      <c r="E462" s="14">
        <v>52.88</v>
      </c>
    </row>
    <row r="463" spans="2:5">
      <c r="B463" s="14">
        <v>1980</v>
      </c>
      <c r="C463" s="14">
        <v>1</v>
      </c>
      <c r="D463" s="14">
        <v>13</v>
      </c>
      <c r="E463" s="14">
        <v>69.33</v>
      </c>
    </row>
    <row r="464" spans="2:5">
      <c r="B464" s="14">
        <v>1980</v>
      </c>
      <c r="C464" s="14">
        <v>1</v>
      </c>
      <c r="D464" s="14">
        <v>14</v>
      </c>
      <c r="E464" s="14">
        <v>55.78</v>
      </c>
    </row>
    <row r="465" spans="2:5">
      <c r="B465" s="14">
        <v>1980</v>
      </c>
      <c r="C465" s="14">
        <v>2</v>
      </c>
      <c r="D465" s="14">
        <v>1</v>
      </c>
      <c r="E465" s="14">
        <v>15.97</v>
      </c>
    </row>
    <row r="466" spans="2:5">
      <c r="B466" s="14">
        <v>1980</v>
      </c>
      <c r="C466" s="14">
        <v>2</v>
      </c>
      <c r="D466" s="14">
        <v>2</v>
      </c>
      <c r="E466" s="14">
        <v>22.63</v>
      </c>
    </row>
    <row r="467" spans="2:5">
      <c r="B467" s="14">
        <v>1980</v>
      </c>
      <c r="C467" s="14">
        <v>2</v>
      </c>
      <c r="D467" s="14">
        <v>3</v>
      </c>
      <c r="E467" s="14">
        <v>27.47</v>
      </c>
    </row>
    <row r="468" spans="2:5">
      <c r="B468" s="14">
        <v>1980</v>
      </c>
      <c r="C468" s="14">
        <v>2</v>
      </c>
      <c r="D468" s="14">
        <v>4</v>
      </c>
      <c r="E468" s="14">
        <v>41.26</v>
      </c>
    </row>
    <row r="469" spans="2:5">
      <c r="B469" s="14">
        <v>1980</v>
      </c>
      <c r="C469" s="14">
        <v>2</v>
      </c>
      <c r="D469" s="14">
        <v>5</v>
      </c>
      <c r="E469" s="14">
        <v>53.48</v>
      </c>
    </row>
    <row r="470" spans="2:5">
      <c r="B470" s="14">
        <v>1980</v>
      </c>
      <c r="C470" s="14">
        <v>2</v>
      </c>
      <c r="D470" s="14">
        <v>6</v>
      </c>
      <c r="E470" s="14">
        <v>54.33</v>
      </c>
    </row>
    <row r="471" spans="2:5">
      <c r="B471" s="14">
        <v>1980</v>
      </c>
      <c r="C471" s="14">
        <v>2</v>
      </c>
      <c r="D471" s="14">
        <v>7</v>
      </c>
      <c r="E471" s="14">
        <v>56.63</v>
      </c>
    </row>
    <row r="472" spans="2:5">
      <c r="B472" s="14">
        <v>1980</v>
      </c>
      <c r="C472" s="14">
        <v>2</v>
      </c>
      <c r="D472" s="14">
        <v>8</v>
      </c>
      <c r="E472" s="14">
        <v>45.5</v>
      </c>
    </row>
    <row r="473" spans="2:5">
      <c r="B473" s="14">
        <v>1980</v>
      </c>
      <c r="C473" s="14">
        <v>2</v>
      </c>
      <c r="D473" s="14">
        <v>9</v>
      </c>
      <c r="E473" s="14">
        <v>48.76</v>
      </c>
    </row>
    <row r="474" spans="2:5">
      <c r="B474" s="14">
        <v>1980</v>
      </c>
      <c r="C474" s="14">
        <v>2</v>
      </c>
      <c r="D474" s="14">
        <v>10</v>
      </c>
      <c r="E474" s="14">
        <v>53</v>
      </c>
    </row>
    <row r="475" spans="2:5">
      <c r="B475" s="14">
        <v>1980</v>
      </c>
      <c r="C475" s="14">
        <v>2</v>
      </c>
      <c r="D475" s="14">
        <v>11</v>
      </c>
      <c r="E475" s="14">
        <v>51.18</v>
      </c>
    </row>
    <row r="476" spans="2:5">
      <c r="B476" s="14">
        <v>1980</v>
      </c>
      <c r="C476" s="14">
        <v>2</v>
      </c>
      <c r="D476" s="14">
        <v>12</v>
      </c>
      <c r="E476" s="14">
        <v>49.85</v>
      </c>
    </row>
    <row r="477" spans="2:5">
      <c r="B477" s="14">
        <v>1980</v>
      </c>
      <c r="C477" s="14">
        <v>2</v>
      </c>
      <c r="D477" s="14">
        <v>13</v>
      </c>
      <c r="E477" s="14">
        <v>51.42</v>
      </c>
    </row>
    <row r="478" spans="2:5">
      <c r="B478" s="14">
        <v>1980</v>
      </c>
      <c r="C478" s="14">
        <v>2</v>
      </c>
      <c r="D478" s="14">
        <v>14</v>
      </c>
      <c r="E478" s="14">
        <v>52.88</v>
      </c>
    </row>
    <row r="479" spans="2:5">
      <c r="B479" s="14">
        <v>1980</v>
      </c>
      <c r="C479" s="14">
        <v>3</v>
      </c>
      <c r="D479" s="14">
        <v>1</v>
      </c>
      <c r="E479" s="14">
        <v>21.66</v>
      </c>
    </row>
    <row r="480" spans="2:5">
      <c r="B480" s="14">
        <v>1980</v>
      </c>
      <c r="C480" s="14">
        <v>3</v>
      </c>
      <c r="D480" s="14">
        <v>2</v>
      </c>
      <c r="E480" s="14">
        <v>22.87</v>
      </c>
    </row>
    <row r="481" spans="2:5">
      <c r="B481" s="14">
        <v>1980</v>
      </c>
      <c r="C481" s="14">
        <v>3</v>
      </c>
      <c r="D481" s="14">
        <v>3</v>
      </c>
      <c r="E481" s="14">
        <v>27.95</v>
      </c>
    </row>
    <row r="482" spans="2:5">
      <c r="B482" s="14">
        <v>1980</v>
      </c>
      <c r="C482" s="14">
        <v>3</v>
      </c>
      <c r="D482" s="14">
        <v>4</v>
      </c>
      <c r="E482" s="14">
        <v>36.78</v>
      </c>
    </row>
    <row r="483" spans="2:5">
      <c r="B483" s="14">
        <v>1980</v>
      </c>
      <c r="C483" s="14">
        <v>3</v>
      </c>
      <c r="D483" s="14">
        <v>5</v>
      </c>
      <c r="E483" s="14">
        <v>51.79</v>
      </c>
    </row>
    <row r="484" spans="2:5">
      <c r="B484" s="14">
        <v>1980</v>
      </c>
      <c r="C484" s="14">
        <v>3</v>
      </c>
      <c r="D484" s="14">
        <v>6</v>
      </c>
      <c r="E484" s="14">
        <v>71.03</v>
      </c>
    </row>
    <row r="485" spans="2:5">
      <c r="B485" s="14">
        <v>1980</v>
      </c>
      <c r="C485" s="14">
        <v>3</v>
      </c>
      <c r="D485" s="14">
        <v>7</v>
      </c>
      <c r="E485" s="14">
        <v>57.84</v>
      </c>
    </row>
    <row r="486" spans="2:5">
      <c r="B486" s="14">
        <v>1980</v>
      </c>
      <c r="C486" s="14">
        <v>3</v>
      </c>
      <c r="D486" s="14">
        <v>8</v>
      </c>
      <c r="E486" s="14">
        <v>40.78</v>
      </c>
    </row>
    <row r="487" spans="2:5">
      <c r="B487" s="14">
        <v>1980</v>
      </c>
      <c r="C487" s="14">
        <v>3</v>
      </c>
      <c r="D487" s="14">
        <v>9</v>
      </c>
      <c r="E487" s="14">
        <v>49.37</v>
      </c>
    </row>
    <row r="488" spans="2:5">
      <c r="B488" s="14">
        <v>1980</v>
      </c>
      <c r="C488" s="14">
        <v>3</v>
      </c>
      <c r="D488" s="14">
        <v>10</v>
      </c>
      <c r="E488" s="14">
        <v>53</v>
      </c>
    </row>
    <row r="489" spans="2:5">
      <c r="B489" s="14">
        <v>1980</v>
      </c>
      <c r="C489" s="14">
        <v>3</v>
      </c>
      <c r="D489" s="14">
        <v>11</v>
      </c>
      <c r="E489" s="14">
        <v>53.84</v>
      </c>
    </row>
    <row r="490" spans="2:5">
      <c r="B490" s="14">
        <v>1980</v>
      </c>
      <c r="C490" s="14">
        <v>3</v>
      </c>
      <c r="D490" s="14">
        <v>12</v>
      </c>
      <c r="E490" s="14">
        <v>48.4</v>
      </c>
    </row>
    <row r="491" spans="2:5">
      <c r="B491" s="14">
        <v>1980</v>
      </c>
      <c r="C491" s="14">
        <v>3</v>
      </c>
      <c r="D491" s="14">
        <v>13</v>
      </c>
      <c r="E491" s="14">
        <v>53.72</v>
      </c>
    </row>
    <row r="492" spans="2:5">
      <c r="B492" s="14">
        <v>1980</v>
      </c>
      <c r="C492" s="14">
        <v>3</v>
      </c>
      <c r="D492" s="14">
        <v>14</v>
      </c>
      <c r="E492" s="14">
        <v>54.57</v>
      </c>
    </row>
    <row r="493" spans="2:5">
      <c r="B493" s="14">
        <v>1980</v>
      </c>
      <c r="C493" s="14">
        <v>4</v>
      </c>
      <c r="D493" s="14">
        <v>1</v>
      </c>
      <c r="E493" s="14">
        <v>22.99</v>
      </c>
    </row>
    <row r="494" spans="2:5">
      <c r="B494" s="14">
        <v>1980</v>
      </c>
      <c r="C494" s="14">
        <v>4</v>
      </c>
      <c r="D494" s="14">
        <v>2</v>
      </c>
      <c r="E494" s="14">
        <v>17.3</v>
      </c>
    </row>
    <row r="495" spans="2:5">
      <c r="B495" s="14">
        <v>1980</v>
      </c>
      <c r="C495" s="14">
        <v>4</v>
      </c>
      <c r="D495" s="14">
        <v>3</v>
      </c>
      <c r="E495" s="14">
        <v>32.43</v>
      </c>
    </row>
    <row r="496" spans="2:5">
      <c r="B496" s="14">
        <v>1980</v>
      </c>
      <c r="C496" s="14">
        <v>4</v>
      </c>
      <c r="D496" s="14">
        <v>4</v>
      </c>
      <c r="E496" s="14">
        <v>36.78</v>
      </c>
    </row>
    <row r="497" spans="2:5">
      <c r="B497" s="14">
        <v>1980</v>
      </c>
      <c r="C497" s="14">
        <v>4</v>
      </c>
      <c r="D497" s="14">
        <v>5</v>
      </c>
      <c r="E497" s="14">
        <v>54.09</v>
      </c>
    </row>
    <row r="498" spans="2:5">
      <c r="B498" s="14">
        <v>1980</v>
      </c>
      <c r="C498" s="14">
        <v>4</v>
      </c>
      <c r="D498" s="14">
        <v>6</v>
      </c>
      <c r="E498" s="14">
        <v>59.17</v>
      </c>
    </row>
    <row r="499" spans="2:5">
      <c r="B499" s="14">
        <v>1980</v>
      </c>
      <c r="C499" s="14">
        <v>4</v>
      </c>
      <c r="D499" s="14">
        <v>7</v>
      </c>
      <c r="E499" s="14">
        <v>54.57</v>
      </c>
    </row>
    <row r="500" spans="2:5">
      <c r="B500" s="14">
        <v>1980</v>
      </c>
      <c r="C500" s="14">
        <v>4</v>
      </c>
      <c r="D500" s="14">
        <v>8</v>
      </c>
      <c r="E500" s="14">
        <v>40.659999999999997</v>
      </c>
    </row>
    <row r="501" spans="2:5">
      <c r="B501" s="14">
        <v>1980</v>
      </c>
      <c r="C501" s="14">
        <v>4</v>
      </c>
      <c r="D501" s="14">
        <v>9</v>
      </c>
      <c r="E501" s="14">
        <v>50.94</v>
      </c>
    </row>
    <row r="502" spans="2:5">
      <c r="B502" s="14">
        <v>1980</v>
      </c>
      <c r="C502" s="14">
        <v>4</v>
      </c>
      <c r="D502" s="14">
        <v>10</v>
      </c>
      <c r="E502" s="14">
        <v>52.51</v>
      </c>
    </row>
    <row r="503" spans="2:5">
      <c r="B503" s="14">
        <v>1980</v>
      </c>
      <c r="C503" s="14">
        <v>4</v>
      </c>
      <c r="D503" s="14">
        <v>11</v>
      </c>
      <c r="E503" s="14">
        <v>53.36</v>
      </c>
    </row>
    <row r="504" spans="2:5">
      <c r="B504" s="14">
        <v>1980</v>
      </c>
      <c r="C504" s="14">
        <v>4</v>
      </c>
      <c r="D504" s="14">
        <v>12</v>
      </c>
      <c r="E504" s="14">
        <v>55.54</v>
      </c>
    </row>
    <row r="505" spans="2:5">
      <c r="B505" s="14">
        <v>1980</v>
      </c>
      <c r="C505" s="14">
        <v>4</v>
      </c>
      <c r="D505" s="14">
        <v>13</v>
      </c>
      <c r="E505" s="14">
        <v>50.7</v>
      </c>
    </row>
    <row r="506" spans="2:5">
      <c r="B506" s="14">
        <v>1980</v>
      </c>
      <c r="C506" s="14">
        <v>4</v>
      </c>
      <c r="D506" s="14">
        <v>14</v>
      </c>
      <c r="E506" s="14">
        <v>45.01</v>
      </c>
    </row>
    <row r="507" spans="2:5">
      <c r="B507" s="14">
        <v>1981</v>
      </c>
      <c r="C507" s="14">
        <v>1</v>
      </c>
      <c r="D507" s="14">
        <v>1</v>
      </c>
      <c r="E507" s="14">
        <v>20.45</v>
      </c>
    </row>
    <row r="508" spans="2:5">
      <c r="B508" s="14">
        <v>1981</v>
      </c>
      <c r="C508" s="14">
        <v>1</v>
      </c>
      <c r="D508" s="14">
        <v>2</v>
      </c>
      <c r="E508" s="14">
        <v>19.600000000000001</v>
      </c>
    </row>
    <row r="509" spans="2:5">
      <c r="B509" s="14">
        <v>1981</v>
      </c>
      <c r="C509" s="14">
        <v>1</v>
      </c>
      <c r="D509" s="14">
        <v>3</v>
      </c>
      <c r="E509" s="14">
        <v>32.31</v>
      </c>
    </row>
    <row r="510" spans="2:5">
      <c r="B510" s="14">
        <v>1981</v>
      </c>
      <c r="C510" s="14">
        <v>1</v>
      </c>
      <c r="D510" s="14">
        <v>4</v>
      </c>
      <c r="E510" s="14">
        <v>18.149999999999999</v>
      </c>
    </row>
    <row r="511" spans="2:5">
      <c r="B511" s="14">
        <v>1981</v>
      </c>
      <c r="C511" s="14">
        <v>1</v>
      </c>
      <c r="D511" s="14">
        <v>5</v>
      </c>
      <c r="E511" s="14">
        <v>42.47</v>
      </c>
    </row>
    <row r="512" spans="2:5">
      <c r="B512" s="14">
        <v>1981</v>
      </c>
      <c r="C512" s="14">
        <v>1</v>
      </c>
      <c r="D512" s="14">
        <v>6</v>
      </c>
      <c r="E512" s="14">
        <v>38.36</v>
      </c>
    </row>
    <row r="513" spans="2:5">
      <c r="B513" s="14">
        <v>1981</v>
      </c>
      <c r="C513" s="14">
        <v>1</v>
      </c>
      <c r="D513" s="14">
        <v>7</v>
      </c>
      <c r="E513" s="14">
        <v>41.26</v>
      </c>
    </row>
    <row r="514" spans="2:5">
      <c r="B514" s="14">
        <v>1981</v>
      </c>
      <c r="C514" s="14">
        <v>1</v>
      </c>
      <c r="D514" s="14">
        <v>8</v>
      </c>
      <c r="E514" s="14">
        <v>34</v>
      </c>
    </row>
    <row r="515" spans="2:5">
      <c r="B515" s="14">
        <v>1981</v>
      </c>
      <c r="C515" s="14">
        <v>1</v>
      </c>
      <c r="D515" s="14">
        <v>9</v>
      </c>
      <c r="E515" s="14">
        <v>34.97</v>
      </c>
    </row>
    <row r="516" spans="2:5">
      <c r="B516" s="14">
        <v>1981</v>
      </c>
      <c r="C516" s="14">
        <v>1</v>
      </c>
      <c r="D516" s="14">
        <v>10</v>
      </c>
      <c r="E516" s="14">
        <v>29.77</v>
      </c>
    </row>
    <row r="517" spans="2:5">
      <c r="B517" s="14">
        <v>1981</v>
      </c>
      <c r="C517" s="14">
        <v>1</v>
      </c>
      <c r="D517" s="14">
        <v>11</v>
      </c>
      <c r="E517" s="14">
        <v>40.659999999999997</v>
      </c>
    </row>
    <row r="518" spans="2:5">
      <c r="B518" s="14">
        <v>1981</v>
      </c>
      <c r="C518" s="14">
        <v>1</v>
      </c>
      <c r="D518" s="14">
        <v>12</v>
      </c>
      <c r="E518" s="14">
        <v>29.64</v>
      </c>
    </row>
    <row r="519" spans="2:5">
      <c r="B519" s="14">
        <v>1981</v>
      </c>
      <c r="C519" s="14">
        <v>1</v>
      </c>
      <c r="D519" s="14">
        <v>13</v>
      </c>
      <c r="E519" s="14">
        <v>38.479999999999997</v>
      </c>
    </row>
    <row r="520" spans="2:5">
      <c r="B520" s="14">
        <v>1981</v>
      </c>
      <c r="C520" s="14">
        <v>1</v>
      </c>
      <c r="D520" s="14">
        <v>14</v>
      </c>
      <c r="E520" s="14">
        <v>43.92</v>
      </c>
    </row>
    <row r="521" spans="2:5">
      <c r="B521" s="14">
        <v>1981</v>
      </c>
      <c r="C521" s="14">
        <v>2</v>
      </c>
      <c r="D521" s="14">
        <v>1</v>
      </c>
      <c r="E521" s="14">
        <v>18.149999999999999</v>
      </c>
    </row>
    <row r="522" spans="2:5">
      <c r="B522" s="14">
        <v>1981</v>
      </c>
      <c r="C522" s="14">
        <v>2</v>
      </c>
      <c r="D522" s="14">
        <v>2</v>
      </c>
      <c r="E522" s="14">
        <v>20.329999999999998</v>
      </c>
    </row>
    <row r="523" spans="2:5">
      <c r="B523" s="14">
        <v>1981</v>
      </c>
      <c r="C523" s="14">
        <v>2</v>
      </c>
      <c r="D523" s="14">
        <v>3</v>
      </c>
      <c r="E523" s="14">
        <v>28.68</v>
      </c>
    </row>
    <row r="524" spans="2:5">
      <c r="B524" s="14">
        <v>1981</v>
      </c>
      <c r="C524" s="14">
        <v>2</v>
      </c>
      <c r="D524" s="14">
        <v>4</v>
      </c>
      <c r="E524" s="14">
        <v>39.93</v>
      </c>
    </row>
    <row r="525" spans="2:5">
      <c r="B525" s="14">
        <v>1981</v>
      </c>
      <c r="C525" s="14">
        <v>2</v>
      </c>
      <c r="D525" s="14">
        <v>5</v>
      </c>
      <c r="E525" s="14">
        <v>19.72</v>
      </c>
    </row>
    <row r="526" spans="2:5">
      <c r="B526" s="14">
        <v>1981</v>
      </c>
      <c r="C526" s="14">
        <v>2</v>
      </c>
      <c r="D526" s="14">
        <v>6</v>
      </c>
      <c r="E526" s="14">
        <v>41.62</v>
      </c>
    </row>
    <row r="527" spans="2:5">
      <c r="B527" s="14">
        <v>1981</v>
      </c>
      <c r="C527" s="14">
        <v>2</v>
      </c>
      <c r="D527" s="14">
        <v>7</v>
      </c>
      <c r="E527" s="14">
        <v>42.23</v>
      </c>
    </row>
    <row r="528" spans="2:5">
      <c r="B528" s="14">
        <v>1981</v>
      </c>
      <c r="C528" s="14">
        <v>2</v>
      </c>
      <c r="D528" s="14">
        <v>8</v>
      </c>
      <c r="E528" s="14">
        <v>36.54</v>
      </c>
    </row>
    <row r="529" spans="2:5">
      <c r="B529" s="14">
        <v>1981</v>
      </c>
      <c r="C529" s="14">
        <v>2</v>
      </c>
      <c r="D529" s="14">
        <v>9</v>
      </c>
      <c r="E529" s="14">
        <v>34.61</v>
      </c>
    </row>
    <row r="530" spans="2:5">
      <c r="B530" s="14">
        <v>1981</v>
      </c>
      <c r="C530" s="14">
        <v>2</v>
      </c>
      <c r="D530" s="14">
        <v>10</v>
      </c>
      <c r="E530" s="14">
        <v>39.08</v>
      </c>
    </row>
    <row r="531" spans="2:5">
      <c r="B531" s="14">
        <v>1981</v>
      </c>
      <c r="C531" s="14">
        <v>2</v>
      </c>
      <c r="D531" s="14">
        <v>11</v>
      </c>
      <c r="E531" s="14">
        <v>41.26</v>
      </c>
    </row>
    <row r="532" spans="2:5">
      <c r="B532" s="14">
        <v>1981</v>
      </c>
      <c r="C532" s="14">
        <v>2</v>
      </c>
      <c r="D532" s="14">
        <v>12</v>
      </c>
      <c r="E532" s="14">
        <v>43.08</v>
      </c>
    </row>
    <row r="533" spans="2:5">
      <c r="B533" s="14">
        <v>1981</v>
      </c>
      <c r="C533" s="14">
        <v>2</v>
      </c>
      <c r="D533" s="14">
        <v>13</v>
      </c>
      <c r="E533" s="14">
        <v>44.04</v>
      </c>
    </row>
    <row r="534" spans="2:5">
      <c r="B534" s="14">
        <v>1981</v>
      </c>
      <c r="C534" s="14">
        <v>2</v>
      </c>
      <c r="D534" s="14">
        <v>14</v>
      </c>
      <c r="E534" s="14">
        <v>44.16</v>
      </c>
    </row>
    <row r="535" spans="2:5">
      <c r="B535" s="14">
        <v>1981</v>
      </c>
      <c r="C535" s="14">
        <v>3</v>
      </c>
      <c r="D535" s="14">
        <v>1</v>
      </c>
      <c r="E535" s="14">
        <v>23.11</v>
      </c>
    </row>
    <row r="536" spans="2:5">
      <c r="B536" s="14">
        <v>1981</v>
      </c>
      <c r="C536" s="14">
        <v>3</v>
      </c>
      <c r="D536" s="14">
        <v>2</v>
      </c>
      <c r="E536" s="14">
        <v>21.42</v>
      </c>
    </row>
    <row r="537" spans="2:5">
      <c r="B537" s="14">
        <v>1981</v>
      </c>
      <c r="C537" s="14">
        <v>3</v>
      </c>
      <c r="D537" s="14">
        <v>3</v>
      </c>
      <c r="E537" s="14">
        <v>33.520000000000003</v>
      </c>
    </row>
    <row r="538" spans="2:5">
      <c r="B538" s="14">
        <v>1981</v>
      </c>
      <c r="C538" s="14">
        <v>3</v>
      </c>
      <c r="D538" s="14">
        <v>4</v>
      </c>
      <c r="E538" s="14">
        <v>38.479999999999997</v>
      </c>
    </row>
    <row r="539" spans="2:5">
      <c r="B539" s="14">
        <v>1981</v>
      </c>
      <c r="C539" s="14">
        <v>3</v>
      </c>
      <c r="D539" s="14">
        <v>5</v>
      </c>
      <c r="E539" s="14">
        <v>41.74</v>
      </c>
    </row>
    <row r="540" spans="2:5">
      <c r="B540" s="14">
        <v>1981</v>
      </c>
      <c r="C540" s="14">
        <v>3</v>
      </c>
      <c r="D540" s="14">
        <v>6</v>
      </c>
      <c r="E540" s="14">
        <v>35.090000000000003</v>
      </c>
    </row>
    <row r="541" spans="2:5">
      <c r="B541" s="14">
        <v>1981</v>
      </c>
      <c r="C541" s="14">
        <v>3</v>
      </c>
      <c r="D541" s="14">
        <v>7</v>
      </c>
      <c r="E541" s="14">
        <v>38.24</v>
      </c>
    </row>
    <row r="542" spans="2:5">
      <c r="B542" s="14">
        <v>1981</v>
      </c>
      <c r="C542" s="14">
        <v>3</v>
      </c>
      <c r="D542" s="14">
        <v>8</v>
      </c>
      <c r="E542" s="14">
        <v>34.85</v>
      </c>
    </row>
    <row r="543" spans="2:5">
      <c r="B543" s="14">
        <v>1981</v>
      </c>
      <c r="C543" s="14">
        <v>3</v>
      </c>
      <c r="D543" s="14">
        <v>9</v>
      </c>
      <c r="E543" s="14">
        <v>38.24</v>
      </c>
    </row>
    <row r="544" spans="2:5">
      <c r="B544" s="14">
        <v>1981</v>
      </c>
      <c r="C544" s="14">
        <v>3</v>
      </c>
      <c r="D544" s="14">
        <v>10</v>
      </c>
      <c r="E544" s="14">
        <v>37.270000000000003</v>
      </c>
    </row>
    <row r="545" spans="2:5">
      <c r="B545" s="14">
        <v>1981</v>
      </c>
      <c r="C545" s="14">
        <v>3</v>
      </c>
      <c r="D545" s="14">
        <v>11</v>
      </c>
      <c r="E545" s="14">
        <v>44.16</v>
      </c>
    </row>
    <row r="546" spans="2:5">
      <c r="B546" s="14">
        <v>1981</v>
      </c>
      <c r="C546" s="14">
        <v>3</v>
      </c>
      <c r="D546" s="14">
        <v>12</v>
      </c>
      <c r="E546" s="14">
        <v>35.94</v>
      </c>
    </row>
    <row r="547" spans="2:5">
      <c r="B547" s="14">
        <v>1981</v>
      </c>
      <c r="C547" s="14">
        <v>3</v>
      </c>
      <c r="D547" s="14">
        <v>13</v>
      </c>
      <c r="E547" s="14">
        <v>36.659999999999997</v>
      </c>
    </row>
    <row r="548" spans="2:5">
      <c r="B548" s="14">
        <v>1981</v>
      </c>
      <c r="C548" s="14">
        <v>3</v>
      </c>
      <c r="D548" s="14">
        <v>14</v>
      </c>
      <c r="E548" s="14">
        <v>42.95</v>
      </c>
    </row>
    <row r="549" spans="2:5">
      <c r="B549" s="14">
        <v>1981</v>
      </c>
      <c r="C549" s="14">
        <v>4</v>
      </c>
      <c r="D549" s="14">
        <v>1</v>
      </c>
      <c r="E549" s="14">
        <v>24.93</v>
      </c>
    </row>
    <row r="550" spans="2:5">
      <c r="B550" s="14">
        <v>1981</v>
      </c>
      <c r="C550" s="14">
        <v>4</v>
      </c>
      <c r="D550" s="14">
        <v>2</v>
      </c>
      <c r="E550" s="14">
        <v>16.82</v>
      </c>
    </row>
    <row r="551" spans="2:5">
      <c r="B551" s="14">
        <v>1981</v>
      </c>
      <c r="C551" s="14">
        <v>4</v>
      </c>
      <c r="D551" s="14">
        <v>3</v>
      </c>
      <c r="E551" s="14">
        <v>32.31</v>
      </c>
    </row>
    <row r="552" spans="2:5">
      <c r="B552" s="14">
        <v>1981</v>
      </c>
      <c r="C552" s="14">
        <v>4</v>
      </c>
      <c r="D552" s="14">
        <v>4</v>
      </c>
      <c r="E552" s="14">
        <v>32.549999999999997</v>
      </c>
    </row>
    <row r="553" spans="2:5">
      <c r="B553" s="14">
        <v>1981</v>
      </c>
      <c r="C553" s="14">
        <v>4</v>
      </c>
      <c r="D553" s="14">
        <v>5</v>
      </c>
      <c r="E553" s="14">
        <v>35.69</v>
      </c>
    </row>
    <row r="554" spans="2:5">
      <c r="B554" s="14">
        <v>1981</v>
      </c>
      <c r="C554" s="14">
        <v>4</v>
      </c>
      <c r="D554" s="14">
        <v>6</v>
      </c>
      <c r="E554" s="14">
        <v>35.090000000000003</v>
      </c>
    </row>
    <row r="555" spans="2:5">
      <c r="B555" s="14">
        <v>1981</v>
      </c>
      <c r="C555" s="14">
        <v>4</v>
      </c>
      <c r="D555" s="14">
        <v>7</v>
      </c>
      <c r="E555" s="14">
        <v>33.4</v>
      </c>
    </row>
    <row r="556" spans="2:5">
      <c r="B556" s="14">
        <v>1981</v>
      </c>
      <c r="C556" s="14">
        <v>4</v>
      </c>
      <c r="D556" s="14">
        <v>8</v>
      </c>
      <c r="E556" s="14">
        <v>33.880000000000003</v>
      </c>
    </row>
    <row r="557" spans="2:5">
      <c r="B557" s="14">
        <v>1981</v>
      </c>
      <c r="C557" s="14">
        <v>4</v>
      </c>
      <c r="D557" s="14">
        <v>9</v>
      </c>
      <c r="E557" s="14">
        <v>39.32</v>
      </c>
    </row>
    <row r="558" spans="2:5">
      <c r="B558" s="14">
        <v>1981</v>
      </c>
      <c r="C558" s="14">
        <v>4</v>
      </c>
      <c r="D558" s="14">
        <v>10</v>
      </c>
      <c r="E558" s="14">
        <v>28.43</v>
      </c>
    </row>
    <row r="559" spans="2:5">
      <c r="B559" s="14">
        <v>1981</v>
      </c>
      <c r="C559" s="14">
        <v>4</v>
      </c>
      <c r="D559" s="14">
        <v>11</v>
      </c>
      <c r="E559" s="14">
        <v>37.03</v>
      </c>
    </row>
    <row r="560" spans="2:5">
      <c r="B560" s="14">
        <v>1981</v>
      </c>
      <c r="C560" s="14">
        <v>4</v>
      </c>
      <c r="D560" s="14">
        <v>12</v>
      </c>
      <c r="E560" s="14">
        <v>37.03</v>
      </c>
    </row>
    <row r="561" spans="2:5">
      <c r="B561" s="14">
        <v>1981</v>
      </c>
      <c r="C561" s="14">
        <v>4</v>
      </c>
      <c r="D561" s="14">
        <v>13</v>
      </c>
      <c r="E561" s="14">
        <v>28.31</v>
      </c>
    </row>
    <row r="562" spans="2:5">
      <c r="B562" s="14">
        <v>1981</v>
      </c>
      <c r="C562" s="14">
        <v>4</v>
      </c>
      <c r="D562" s="14">
        <v>14</v>
      </c>
      <c r="E562" s="14">
        <v>46.22</v>
      </c>
    </row>
    <row r="563" spans="2:5">
      <c r="B563" s="14">
        <v>1982</v>
      </c>
      <c r="C563" s="14">
        <v>1</v>
      </c>
      <c r="D563" s="14">
        <v>1</v>
      </c>
      <c r="E563" s="14">
        <v>25.41</v>
      </c>
    </row>
    <row r="564" spans="2:5">
      <c r="B564" s="14">
        <v>1982</v>
      </c>
      <c r="C564" s="14">
        <v>1</v>
      </c>
      <c r="D564" s="14">
        <v>2</v>
      </c>
      <c r="E564" s="14">
        <v>23.23</v>
      </c>
    </row>
    <row r="565" spans="2:5">
      <c r="B565" s="14">
        <v>1982</v>
      </c>
      <c r="C565" s="14">
        <v>1</v>
      </c>
      <c r="D565" s="14">
        <v>3</v>
      </c>
      <c r="E565" s="14">
        <v>37.630000000000003</v>
      </c>
    </row>
    <row r="566" spans="2:5">
      <c r="B566" s="14">
        <v>1982</v>
      </c>
      <c r="C566" s="14">
        <v>1</v>
      </c>
      <c r="D566" s="14">
        <v>4</v>
      </c>
      <c r="E566" s="14">
        <v>36.78</v>
      </c>
    </row>
    <row r="567" spans="2:5">
      <c r="B567" s="14">
        <v>1982</v>
      </c>
      <c r="C567" s="14">
        <v>1</v>
      </c>
      <c r="D567" s="14">
        <v>5</v>
      </c>
      <c r="E567" s="14">
        <v>31.34</v>
      </c>
    </row>
    <row r="568" spans="2:5">
      <c r="B568" s="14">
        <v>1982</v>
      </c>
      <c r="C568" s="14">
        <v>1</v>
      </c>
      <c r="D568" s="14">
        <v>6</v>
      </c>
      <c r="E568" s="14">
        <v>29.77</v>
      </c>
    </row>
    <row r="569" spans="2:5">
      <c r="B569" s="14">
        <v>1982</v>
      </c>
      <c r="C569" s="14">
        <v>1</v>
      </c>
      <c r="D569" s="14">
        <v>7</v>
      </c>
      <c r="E569" s="14">
        <v>28.68</v>
      </c>
    </row>
    <row r="570" spans="2:5">
      <c r="B570" s="14">
        <v>1982</v>
      </c>
      <c r="C570" s="14">
        <v>1</v>
      </c>
      <c r="D570" s="14">
        <v>8</v>
      </c>
      <c r="E570" s="14">
        <v>13.19</v>
      </c>
    </row>
    <row r="571" spans="2:5">
      <c r="B571" s="14">
        <v>1982</v>
      </c>
      <c r="C571" s="14">
        <v>1</v>
      </c>
      <c r="D571" s="14">
        <v>9</v>
      </c>
      <c r="E571" s="14">
        <v>27.95</v>
      </c>
    </row>
    <row r="572" spans="2:5">
      <c r="B572" s="14">
        <v>1982</v>
      </c>
      <c r="C572" s="14">
        <v>1</v>
      </c>
      <c r="D572" s="14">
        <v>10</v>
      </c>
      <c r="E572" s="14">
        <v>30.25</v>
      </c>
    </row>
    <row r="573" spans="2:5">
      <c r="B573" s="14">
        <v>1982</v>
      </c>
      <c r="C573" s="14">
        <v>1</v>
      </c>
      <c r="D573" s="14">
        <v>11</v>
      </c>
      <c r="E573" s="14">
        <v>32.549999999999997</v>
      </c>
    </row>
    <row r="574" spans="2:5">
      <c r="B574" s="14">
        <v>1982</v>
      </c>
      <c r="C574" s="14">
        <v>1</v>
      </c>
      <c r="D574" s="14">
        <v>12</v>
      </c>
      <c r="E574" s="14">
        <v>32.79</v>
      </c>
    </row>
    <row r="575" spans="2:5">
      <c r="B575" s="14">
        <v>1982</v>
      </c>
      <c r="C575" s="14">
        <v>1</v>
      </c>
      <c r="D575" s="14">
        <v>13</v>
      </c>
      <c r="E575" s="14">
        <v>35.21</v>
      </c>
    </row>
    <row r="576" spans="2:5">
      <c r="B576" s="14">
        <v>1982</v>
      </c>
      <c r="C576" s="14">
        <v>1</v>
      </c>
      <c r="D576" s="14">
        <v>14</v>
      </c>
      <c r="E576" s="14">
        <v>30.13</v>
      </c>
    </row>
    <row r="577" spans="2:5">
      <c r="B577" s="14">
        <v>1982</v>
      </c>
      <c r="C577" s="14">
        <v>2</v>
      </c>
      <c r="D577" s="14">
        <v>1</v>
      </c>
      <c r="E577" s="14">
        <v>19</v>
      </c>
    </row>
    <row r="578" spans="2:5">
      <c r="B578" s="14">
        <v>1982</v>
      </c>
      <c r="C578" s="14">
        <v>2</v>
      </c>
      <c r="D578" s="14">
        <v>2</v>
      </c>
      <c r="E578" s="14">
        <v>29.28</v>
      </c>
    </row>
    <row r="579" spans="2:5">
      <c r="B579" s="14">
        <v>1982</v>
      </c>
      <c r="C579" s="14">
        <v>2</v>
      </c>
      <c r="D579" s="14">
        <v>3</v>
      </c>
      <c r="E579" s="14">
        <v>34.97</v>
      </c>
    </row>
    <row r="580" spans="2:5">
      <c r="B580" s="14">
        <v>1982</v>
      </c>
      <c r="C580" s="14">
        <v>2</v>
      </c>
      <c r="D580" s="14">
        <v>4</v>
      </c>
      <c r="E580" s="14">
        <v>32.549999999999997</v>
      </c>
    </row>
    <row r="581" spans="2:5">
      <c r="B581" s="14">
        <v>1982</v>
      </c>
      <c r="C581" s="14">
        <v>2</v>
      </c>
      <c r="D581" s="14">
        <v>5</v>
      </c>
      <c r="E581" s="14">
        <v>38.96</v>
      </c>
    </row>
    <row r="582" spans="2:5">
      <c r="B582" s="14">
        <v>1982</v>
      </c>
      <c r="C582" s="14">
        <v>2</v>
      </c>
      <c r="D582" s="14">
        <v>6</v>
      </c>
      <c r="E582" s="14">
        <v>26.62</v>
      </c>
    </row>
    <row r="583" spans="2:5">
      <c r="B583" s="14">
        <v>1982</v>
      </c>
      <c r="C583" s="14">
        <v>2</v>
      </c>
      <c r="D583" s="14">
        <v>7</v>
      </c>
      <c r="E583" s="14">
        <v>27.71</v>
      </c>
    </row>
    <row r="584" spans="2:5">
      <c r="B584" s="14">
        <v>1982</v>
      </c>
      <c r="C584" s="14">
        <v>2</v>
      </c>
      <c r="D584" s="14">
        <v>8</v>
      </c>
      <c r="E584" s="14">
        <v>17.3</v>
      </c>
    </row>
    <row r="585" spans="2:5">
      <c r="B585" s="14">
        <v>1982</v>
      </c>
      <c r="C585" s="14">
        <v>2</v>
      </c>
      <c r="D585" s="14">
        <v>9</v>
      </c>
      <c r="E585" s="14">
        <v>26.98</v>
      </c>
    </row>
    <row r="586" spans="2:5">
      <c r="B586" s="14">
        <v>1982</v>
      </c>
      <c r="C586" s="14">
        <v>2</v>
      </c>
      <c r="D586" s="14">
        <v>10</v>
      </c>
      <c r="E586" s="14">
        <v>37.03</v>
      </c>
    </row>
    <row r="587" spans="2:5">
      <c r="B587" s="14">
        <v>1982</v>
      </c>
      <c r="C587" s="14">
        <v>2</v>
      </c>
      <c r="D587" s="14">
        <v>11</v>
      </c>
      <c r="E587" s="14">
        <v>35.57</v>
      </c>
    </row>
    <row r="588" spans="2:5">
      <c r="B588" s="14">
        <v>1982</v>
      </c>
      <c r="C588" s="14">
        <v>2</v>
      </c>
      <c r="D588" s="14">
        <v>12</v>
      </c>
      <c r="E588" s="14">
        <v>27.83</v>
      </c>
    </row>
    <row r="589" spans="2:5">
      <c r="B589" s="14">
        <v>1982</v>
      </c>
      <c r="C589" s="14">
        <v>2</v>
      </c>
      <c r="D589" s="14">
        <v>13</v>
      </c>
      <c r="E589" s="14">
        <v>31.1</v>
      </c>
    </row>
    <row r="590" spans="2:5">
      <c r="B590" s="14">
        <v>1982</v>
      </c>
      <c r="C590" s="14">
        <v>2</v>
      </c>
      <c r="D590" s="14">
        <v>14</v>
      </c>
      <c r="E590" s="14">
        <v>33.520000000000003</v>
      </c>
    </row>
    <row r="591" spans="2:5">
      <c r="B591" s="14">
        <v>1982</v>
      </c>
      <c r="C591" s="14">
        <v>3</v>
      </c>
      <c r="D591" s="14">
        <v>1</v>
      </c>
      <c r="E591" s="14">
        <v>17.3</v>
      </c>
    </row>
    <row r="592" spans="2:5">
      <c r="B592" s="14">
        <v>1982</v>
      </c>
      <c r="C592" s="14">
        <v>3</v>
      </c>
      <c r="D592" s="14">
        <v>2</v>
      </c>
      <c r="E592" s="14">
        <v>28.92</v>
      </c>
    </row>
    <row r="593" spans="2:5">
      <c r="B593" s="14">
        <v>1982</v>
      </c>
      <c r="C593" s="14">
        <v>3</v>
      </c>
      <c r="D593" s="14">
        <v>3</v>
      </c>
      <c r="E593" s="14">
        <v>34.729999999999997</v>
      </c>
    </row>
    <row r="594" spans="2:5">
      <c r="B594" s="14">
        <v>1982</v>
      </c>
      <c r="C594" s="14">
        <v>3</v>
      </c>
      <c r="D594" s="14">
        <v>4</v>
      </c>
      <c r="E594" s="14">
        <v>33.880000000000003</v>
      </c>
    </row>
    <row r="595" spans="2:5">
      <c r="B595" s="14">
        <v>1982</v>
      </c>
      <c r="C595" s="14">
        <v>3</v>
      </c>
      <c r="D595" s="14">
        <v>5</v>
      </c>
      <c r="E595" s="14">
        <v>26.14</v>
      </c>
    </row>
    <row r="596" spans="2:5">
      <c r="B596" s="14">
        <v>1982</v>
      </c>
      <c r="C596" s="14">
        <v>3</v>
      </c>
      <c r="D596" s="14">
        <v>6</v>
      </c>
      <c r="E596" s="14">
        <v>34.729999999999997</v>
      </c>
    </row>
    <row r="597" spans="2:5">
      <c r="B597" s="14">
        <v>1982</v>
      </c>
      <c r="C597" s="14">
        <v>3</v>
      </c>
      <c r="D597" s="14">
        <v>7</v>
      </c>
      <c r="E597" s="14">
        <v>26.38</v>
      </c>
    </row>
    <row r="598" spans="2:5">
      <c r="B598" s="14">
        <v>1982</v>
      </c>
      <c r="C598" s="14">
        <v>3</v>
      </c>
      <c r="D598" s="14">
        <v>8</v>
      </c>
      <c r="E598" s="14">
        <v>18.88</v>
      </c>
    </row>
    <row r="599" spans="2:5">
      <c r="B599" s="14">
        <v>1982</v>
      </c>
      <c r="C599" s="14">
        <v>3</v>
      </c>
      <c r="D599" s="14">
        <v>9</v>
      </c>
      <c r="E599" s="14">
        <v>20.57</v>
      </c>
    </row>
    <row r="600" spans="2:5">
      <c r="B600" s="14">
        <v>1982</v>
      </c>
      <c r="C600" s="14">
        <v>3</v>
      </c>
      <c r="D600" s="14">
        <v>10</v>
      </c>
      <c r="E600" s="14">
        <v>34.119999999999997</v>
      </c>
    </row>
    <row r="601" spans="2:5">
      <c r="B601" s="14">
        <v>1982</v>
      </c>
      <c r="C601" s="14">
        <v>3</v>
      </c>
      <c r="D601" s="14">
        <v>11</v>
      </c>
      <c r="E601" s="14">
        <v>34.24</v>
      </c>
    </row>
    <row r="602" spans="2:5">
      <c r="B602" s="14">
        <v>1982</v>
      </c>
      <c r="C602" s="14">
        <v>3</v>
      </c>
      <c r="D602" s="14">
        <v>12</v>
      </c>
      <c r="E602" s="14">
        <v>21.66</v>
      </c>
    </row>
    <row r="603" spans="2:5">
      <c r="B603" s="14">
        <v>1982</v>
      </c>
      <c r="C603" s="14">
        <v>3</v>
      </c>
      <c r="D603" s="14">
        <v>13</v>
      </c>
      <c r="E603" s="14">
        <v>32.909999999999997</v>
      </c>
    </row>
    <row r="604" spans="2:5">
      <c r="B604" s="14">
        <v>1982</v>
      </c>
      <c r="C604" s="14">
        <v>3</v>
      </c>
      <c r="D604" s="14">
        <v>14</v>
      </c>
      <c r="E604" s="14">
        <v>32.67</v>
      </c>
    </row>
    <row r="605" spans="2:5">
      <c r="B605" s="14">
        <v>1982</v>
      </c>
      <c r="C605" s="14">
        <v>4</v>
      </c>
      <c r="D605" s="14">
        <v>1</v>
      </c>
      <c r="E605" s="14">
        <v>17.18</v>
      </c>
    </row>
    <row r="606" spans="2:5">
      <c r="B606" s="14">
        <v>1982</v>
      </c>
      <c r="C606" s="14">
        <v>4</v>
      </c>
      <c r="D606" s="14">
        <v>2</v>
      </c>
      <c r="E606" s="14">
        <v>28.56</v>
      </c>
    </row>
    <row r="607" spans="2:5">
      <c r="B607" s="14">
        <v>1982</v>
      </c>
      <c r="C607" s="14">
        <v>4</v>
      </c>
      <c r="D607" s="14">
        <v>3</v>
      </c>
      <c r="E607" s="14">
        <v>36.9</v>
      </c>
    </row>
    <row r="608" spans="2:5">
      <c r="B608" s="14">
        <v>1982</v>
      </c>
      <c r="C608" s="14">
        <v>4</v>
      </c>
      <c r="D608" s="14">
        <v>4</v>
      </c>
      <c r="E608" s="14">
        <v>28.07</v>
      </c>
    </row>
    <row r="609" spans="2:5">
      <c r="B609" s="14">
        <v>1982</v>
      </c>
      <c r="C609" s="14">
        <v>4</v>
      </c>
      <c r="D609" s="14">
        <v>5</v>
      </c>
      <c r="E609" s="14">
        <v>34.479999999999997</v>
      </c>
    </row>
    <row r="610" spans="2:5">
      <c r="B610" s="14">
        <v>1982</v>
      </c>
      <c r="C610" s="14">
        <v>4</v>
      </c>
      <c r="D610" s="14">
        <v>6</v>
      </c>
      <c r="E610" s="14">
        <v>27.83</v>
      </c>
    </row>
    <row r="611" spans="2:5">
      <c r="B611" s="14">
        <v>1982</v>
      </c>
      <c r="C611" s="14">
        <v>4</v>
      </c>
      <c r="D611" s="14">
        <v>7</v>
      </c>
      <c r="E611" s="14">
        <v>28.43</v>
      </c>
    </row>
    <row r="612" spans="2:5">
      <c r="B612" s="14">
        <v>1982</v>
      </c>
      <c r="C612" s="14">
        <v>4</v>
      </c>
      <c r="D612" s="14">
        <v>8</v>
      </c>
      <c r="E612" s="14">
        <v>18.149999999999999</v>
      </c>
    </row>
    <row r="613" spans="2:5">
      <c r="B613" s="14">
        <v>1982</v>
      </c>
      <c r="C613" s="14">
        <v>4</v>
      </c>
      <c r="D613" s="14">
        <v>9</v>
      </c>
      <c r="E613" s="14">
        <v>29.16</v>
      </c>
    </row>
    <row r="614" spans="2:5">
      <c r="B614" s="14">
        <v>1982</v>
      </c>
      <c r="C614" s="14">
        <v>4</v>
      </c>
      <c r="D614" s="14">
        <v>10</v>
      </c>
      <c r="E614" s="14">
        <v>33.880000000000003</v>
      </c>
    </row>
    <row r="615" spans="2:5">
      <c r="B615" s="14">
        <v>1982</v>
      </c>
      <c r="C615" s="14">
        <v>4</v>
      </c>
      <c r="D615" s="14">
        <v>11</v>
      </c>
      <c r="E615" s="14">
        <v>35.21</v>
      </c>
    </row>
    <row r="616" spans="2:5">
      <c r="B616" s="14">
        <v>1982</v>
      </c>
      <c r="C616" s="14">
        <v>4</v>
      </c>
      <c r="D616" s="14">
        <v>12</v>
      </c>
      <c r="E616" s="14">
        <v>30.85</v>
      </c>
    </row>
    <row r="617" spans="2:5">
      <c r="B617" s="14">
        <v>1982</v>
      </c>
      <c r="C617" s="14">
        <v>4</v>
      </c>
      <c r="D617" s="14">
        <v>13</v>
      </c>
      <c r="E617" s="14">
        <v>33.270000000000003</v>
      </c>
    </row>
    <row r="618" spans="2:5">
      <c r="B618" s="14">
        <v>1982</v>
      </c>
      <c r="C618" s="14">
        <v>4</v>
      </c>
      <c r="D618" s="14">
        <v>14</v>
      </c>
      <c r="E618" s="14">
        <v>25.65</v>
      </c>
    </row>
    <row r="619" spans="2:5">
      <c r="B619" s="14">
        <v>1983</v>
      </c>
      <c r="C619" s="14">
        <v>1</v>
      </c>
      <c r="D619" s="14">
        <v>1</v>
      </c>
      <c r="E619" s="14">
        <v>34</v>
      </c>
    </row>
    <row r="620" spans="2:5">
      <c r="B620" s="14">
        <v>1983</v>
      </c>
      <c r="C620" s="14">
        <v>1</v>
      </c>
      <c r="D620" s="14">
        <v>2</v>
      </c>
      <c r="E620" s="14">
        <v>35.57</v>
      </c>
    </row>
    <row r="621" spans="2:5">
      <c r="B621" s="14">
        <v>1983</v>
      </c>
      <c r="C621" s="14">
        <v>1</v>
      </c>
      <c r="D621" s="14">
        <v>3</v>
      </c>
      <c r="E621" s="14">
        <v>45.86</v>
      </c>
    </row>
    <row r="622" spans="2:5">
      <c r="B622" s="14">
        <v>1983</v>
      </c>
      <c r="C622" s="14">
        <v>1</v>
      </c>
      <c r="D622" s="14">
        <v>4</v>
      </c>
      <c r="E622" s="14">
        <v>40.17</v>
      </c>
    </row>
    <row r="623" spans="2:5">
      <c r="B623" s="14">
        <v>1983</v>
      </c>
      <c r="C623" s="14">
        <v>1</v>
      </c>
      <c r="D623" s="14">
        <v>5</v>
      </c>
      <c r="E623" s="14">
        <v>49.73</v>
      </c>
    </row>
    <row r="624" spans="2:5">
      <c r="B624" s="14">
        <v>1983</v>
      </c>
      <c r="C624" s="14">
        <v>1</v>
      </c>
      <c r="D624" s="14">
        <v>6</v>
      </c>
      <c r="E624" s="14">
        <v>52.27</v>
      </c>
    </row>
    <row r="625" spans="2:5">
      <c r="B625" s="14">
        <v>1983</v>
      </c>
      <c r="C625" s="14">
        <v>1</v>
      </c>
      <c r="D625" s="14">
        <v>7</v>
      </c>
      <c r="E625" s="14">
        <v>36.659999999999997</v>
      </c>
    </row>
    <row r="626" spans="2:5">
      <c r="B626" s="14">
        <v>1983</v>
      </c>
      <c r="C626" s="14">
        <v>1</v>
      </c>
      <c r="D626" s="14">
        <v>8</v>
      </c>
      <c r="E626" s="14">
        <v>42.35</v>
      </c>
    </row>
    <row r="627" spans="2:5">
      <c r="B627" s="14">
        <v>1983</v>
      </c>
      <c r="C627" s="14">
        <v>1</v>
      </c>
      <c r="D627" s="14">
        <v>9</v>
      </c>
      <c r="E627" s="14">
        <v>37.630000000000003</v>
      </c>
    </row>
    <row r="628" spans="2:5">
      <c r="B628" s="14">
        <v>1983</v>
      </c>
      <c r="C628" s="14">
        <v>1</v>
      </c>
      <c r="D628" s="14">
        <v>10</v>
      </c>
      <c r="E628" s="14">
        <v>49</v>
      </c>
    </row>
    <row r="629" spans="2:5">
      <c r="B629" s="14">
        <v>1983</v>
      </c>
      <c r="C629" s="14">
        <v>1</v>
      </c>
      <c r="D629" s="14">
        <v>11</v>
      </c>
      <c r="E629" s="14">
        <v>41.87</v>
      </c>
    </row>
    <row r="630" spans="2:5">
      <c r="B630" s="14">
        <v>1983</v>
      </c>
      <c r="C630" s="14">
        <v>1</v>
      </c>
      <c r="D630" s="14">
        <v>12</v>
      </c>
      <c r="E630" s="14">
        <v>54.69</v>
      </c>
    </row>
    <row r="631" spans="2:5">
      <c r="B631" s="14">
        <v>1983</v>
      </c>
      <c r="C631" s="14">
        <v>1</v>
      </c>
      <c r="D631" s="14">
        <v>13</v>
      </c>
      <c r="E631" s="14">
        <v>36.42</v>
      </c>
    </row>
    <row r="632" spans="2:5">
      <c r="B632" s="14">
        <v>1983</v>
      </c>
      <c r="C632" s="14">
        <v>1</v>
      </c>
      <c r="D632" s="14">
        <v>14</v>
      </c>
      <c r="E632" s="14">
        <v>48.52</v>
      </c>
    </row>
    <row r="633" spans="2:5">
      <c r="B633" s="14">
        <v>1983</v>
      </c>
      <c r="C633" s="14">
        <v>2</v>
      </c>
      <c r="D633" s="14">
        <v>1</v>
      </c>
      <c r="E633" s="14">
        <v>34.479999999999997</v>
      </c>
    </row>
    <row r="634" spans="2:5">
      <c r="B634" s="14">
        <v>1983</v>
      </c>
      <c r="C634" s="14">
        <v>2</v>
      </c>
      <c r="D634" s="14">
        <v>2</v>
      </c>
      <c r="E634" s="14">
        <v>42.35</v>
      </c>
    </row>
    <row r="635" spans="2:5">
      <c r="B635" s="14">
        <v>1983</v>
      </c>
      <c r="C635" s="14">
        <v>2</v>
      </c>
      <c r="D635" s="14">
        <v>3</v>
      </c>
      <c r="E635" s="14">
        <v>45.01</v>
      </c>
    </row>
    <row r="636" spans="2:5">
      <c r="B636" s="14">
        <v>1983</v>
      </c>
      <c r="C636" s="14">
        <v>2</v>
      </c>
      <c r="D636" s="14">
        <v>4</v>
      </c>
      <c r="E636" s="14">
        <v>52.15</v>
      </c>
    </row>
    <row r="637" spans="2:5">
      <c r="B637" s="14">
        <v>1983</v>
      </c>
      <c r="C637" s="14">
        <v>2</v>
      </c>
      <c r="D637" s="14">
        <v>5</v>
      </c>
      <c r="E637" s="14">
        <v>54.09</v>
      </c>
    </row>
    <row r="638" spans="2:5">
      <c r="B638" s="14">
        <v>1983</v>
      </c>
      <c r="C638" s="14">
        <v>2</v>
      </c>
      <c r="D638" s="14">
        <v>6</v>
      </c>
      <c r="E638" s="14">
        <v>45.13</v>
      </c>
    </row>
    <row r="639" spans="2:5">
      <c r="B639" s="14">
        <v>1983</v>
      </c>
      <c r="C639" s="14">
        <v>2</v>
      </c>
      <c r="D639" s="14">
        <v>7</v>
      </c>
      <c r="E639" s="14">
        <v>34.36</v>
      </c>
    </row>
    <row r="640" spans="2:5">
      <c r="B640" s="14">
        <v>1983</v>
      </c>
      <c r="C640" s="14">
        <v>2</v>
      </c>
      <c r="D640" s="14">
        <v>8</v>
      </c>
      <c r="E640" s="14">
        <v>44.89</v>
      </c>
    </row>
    <row r="641" spans="2:5">
      <c r="B641" s="14">
        <v>1983</v>
      </c>
      <c r="C641" s="14">
        <v>2</v>
      </c>
      <c r="D641" s="14">
        <v>9</v>
      </c>
      <c r="E641" s="14">
        <v>46.71</v>
      </c>
    </row>
    <row r="642" spans="2:5">
      <c r="B642" s="14">
        <v>1983</v>
      </c>
      <c r="C642" s="14">
        <v>2</v>
      </c>
      <c r="D642" s="14">
        <v>10</v>
      </c>
      <c r="E642" s="14">
        <v>52.76</v>
      </c>
    </row>
    <row r="643" spans="2:5">
      <c r="B643" s="14">
        <v>1983</v>
      </c>
      <c r="C643" s="14">
        <v>2</v>
      </c>
      <c r="D643" s="14">
        <v>11</v>
      </c>
      <c r="E643" s="14">
        <v>53.24</v>
      </c>
    </row>
    <row r="644" spans="2:5">
      <c r="B644" s="14">
        <v>1983</v>
      </c>
      <c r="C644" s="14">
        <v>2</v>
      </c>
      <c r="D644" s="14">
        <v>12</v>
      </c>
      <c r="E644" s="14">
        <v>47.19</v>
      </c>
    </row>
    <row r="645" spans="2:5">
      <c r="B645" s="14">
        <v>1983</v>
      </c>
      <c r="C645" s="14">
        <v>2</v>
      </c>
      <c r="D645" s="14">
        <v>13</v>
      </c>
      <c r="E645" s="14">
        <v>31.46</v>
      </c>
    </row>
    <row r="646" spans="2:5">
      <c r="B646" s="14">
        <v>1983</v>
      </c>
      <c r="C646" s="14">
        <v>2</v>
      </c>
      <c r="D646" s="14">
        <v>14</v>
      </c>
      <c r="E646" s="14">
        <v>43.56</v>
      </c>
    </row>
    <row r="647" spans="2:5">
      <c r="B647" s="14">
        <v>1983</v>
      </c>
      <c r="C647" s="14">
        <v>3</v>
      </c>
      <c r="D647" s="14">
        <v>1</v>
      </c>
      <c r="E647" s="14">
        <v>44.77</v>
      </c>
    </row>
    <row r="648" spans="2:5">
      <c r="B648" s="14">
        <v>1983</v>
      </c>
      <c r="C648" s="14">
        <v>3</v>
      </c>
      <c r="D648" s="14">
        <v>2</v>
      </c>
      <c r="E648" s="14">
        <v>37.270000000000003</v>
      </c>
    </row>
    <row r="649" spans="2:5">
      <c r="B649" s="14">
        <v>1983</v>
      </c>
      <c r="C649" s="14">
        <v>3</v>
      </c>
      <c r="D649" s="14">
        <v>3</v>
      </c>
      <c r="E649" s="14">
        <v>50.46</v>
      </c>
    </row>
    <row r="650" spans="2:5">
      <c r="B650" s="14">
        <v>1983</v>
      </c>
      <c r="C650" s="14">
        <v>3</v>
      </c>
      <c r="D650" s="14">
        <v>4</v>
      </c>
      <c r="E650" s="14">
        <v>60.14</v>
      </c>
    </row>
    <row r="651" spans="2:5">
      <c r="B651" s="14">
        <v>1983</v>
      </c>
      <c r="C651" s="14">
        <v>3</v>
      </c>
      <c r="D651" s="14">
        <v>5</v>
      </c>
      <c r="E651" s="14">
        <v>51.79</v>
      </c>
    </row>
    <row r="652" spans="2:5">
      <c r="B652" s="14">
        <v>1983</v>
      </c>
      <c r="C652" s="14">
        <v>3</v>
      </c>
      <c r="D652" s="14">
        <v>6</v>
      </c>
      <c r="E652" s="14">
        <v>45.37</v>
      </c>
    </row>
    <row r="653" spans="2:5">
      <c r="B653" s="14">
        <v>1983</v>
      </c>
      <c r="C653" s="14">
        <v>3</v>
      </c>
      <c r="D653" s="14">
        <v>7</v>
      </c>
      <c r="E653" s="14">
        <v>33.64</v>
      </c>
    </row>
    <row r="654" spans="2:5">
      <c r="B654" s="14">
        <v>1983</v>
      </c>
      <c r="C654" s="14">
        <v>3</v>
      </c>
      <c r="D654" s="14">
        <v>8</v>
      </c>
      <c r="E654" s="14">
        <v>50.34</v>
      </c>
    </row>
    <row r="655" spans="2:5">
      <c r="B655" s="14">
        <v>1983</v>
      </c>
      <c r="C655" s="14">
        <v>3</v>
      </c>
      <c r="D655" s="14">
        <v>9</v>
      </c>
      <c r="E655" s="14">
        <v>50.7</v>
      </c>
    </row>
    <row r="656" spans="2:5">
      <c r="B656" s="14">
        <v>1983</v>
      </c>
      <c r="C656" s="14">
        <v>3</v>
      </c>
      <c r="D656" s="14">
        <v>10</v>
      </c>
      <c r="E656" s="14">
        <v>51.67</v>
      </c>
    </row>
    <row r="657" spans="2:5">
      <c r="B657" s="14">
        <v>1983</v>
      </c>
      <c r="C657" s="14">
        <v>3</v>
      </c>
      <c r="D657" s="14">
        <v>11</v>
      </c>
      <c r="E657" s="14">
        <v>53.24</v>
      </c>
    </row>
    <row r="658" spans="2:5">
      <c r="B658" s="14">
        <v>1983</v>
      </c>
      <c r="C658" s="14">
        <v>3</v>
      </c>
      <c r="D658" s="14">
        <v>12</v>
      </c>
      <c r="E658" s="14">
        <v>49.37</v>
      </c>
    </row>
    <row r="659" spans="2:5">
      <c r="B659" s="14">
        <v>1983</v>
      </c>
      <c r="C659" s="14">
        <v>3</v>
      </c>
      <c r="D659" s="14">
        <v>13</v>
      </c>
      <c r="E659" s="14">
        <v>31.1</v>
      </c>
    </row>
    <row r="660" spans="2:5">
      <c r="B660" s="14">
        <v>1983</v>
      </c>
      <c r="C660" s="14">
        <v>3</v>
      </c>
      <c r="D660" s="14">
        <v>14</v>
      </c>
      <c r="E660" s="14">
        <v>52.03</v>
      </c>
    </row>
    <row r="661" spans="2:5">
      <c r="B661" s="14">
        <v>1983</v>
      </c>
      <c r="C661" s="14">
        <v>4</v>
      </c>
      <c r="D661" s="14">
        <v>1</v>
      </c>
      <c r="E661" s="14">
        <v>40.049999999999997</v>
      </c>
    </row>
    <row r="662" spans="2:5">
      <c r="B662" s="14">
        <v>1983</v>
      </c>
      <c r="C662" s="14">
        <v>4</v>
      </c>
      <c r="D662" s="14">
        <v>2</v>
      </c>
      <c r="E662" s="14">
        <v>38.96</v>
      </c>
    </row>
    <row r="663" spans="2:5">
      <c r="B663" s="14">
        <v>1983</v>
      </c>
      <c r="C663" s="14">
        <v>4</v>
      </c>
      <c r="D663" s="14">
        <v>3</v>
      </c>
      <c r="E663" s="14">
        <v>51.06</v>
      </c>
    </row>
    <row r="664" spans="2:5">
      <c r="B664" s="14">
        <v>1983</v>
      </c>
      <c r="C664" s="14">
        <v>4</v>
      </c>
      <c r="D664" s="14">
        <v>4</v>
      </c>
      <c r="E664" s="14">
        <v>53.72</v>
      </c>
    </row>
    <row r="665" spans="2:5">
      <c r="B665" s="14">
        <v>1983</v>
      </c>
      <c r="C665" s="14">
        <v>4</v>
      </c>
      <c r="D665" s="14">
        <v>5</v>
      </c>
      <c r="E665" s="14">
        <v>48.64</v>
      </c>
    </row>
    <row r="666" spans="2:5">
      <c r="B666" s="14">
        <v>1983</v>
      </c>
      <c r="C666" s="14">
        <v>4</v>
      </c>
      <c r="D666" s="14">
        <v>6</v>
      </c>
      <c r="E666" s="14">
        <v>47.67</v>
      </c>
    </row>
    <row r="667" spans="2:5">
      <c r="B667" s="14">
        <v>1983</v>
      </c>
      <c r="C667" s="14">
        <v>4</v>
      </c>
      <c r="D667" s="14">
        <v>7</v>
      </c>
      <c r="E667" s="14">
        <v>45.01</v>
      </c>
    </row>
    <row r="668" spans="2:5">
      <c r="B668" s="14">
        <v>1983</v>
      </c>
      <c r="C668" s="14">
        <v>4</v>
      </c>
      <c r="D668" s="14">
        <v>8</v>
      </c>
      <c r="E668" s="14">
        <v>39.93</v>
      </c>
    </row>
    <row r="669" spans="2:5">
      <c r="B669" s="14">
        <v>1983</v>
      </c>
      <c r="C669" s="14">
        <v>4</v>
      </c>
      <c r="D669" s="14">
        <v>9</v>
      </c>
      <c r="E669" s="14">
        <v>50.21</v>
      </c>
    </row>
    <row r="670" spans="2:5">
      <c r="B670" s="14">
        <v>1983</v>
      </c>
      <c r="C670" s="14">
        <v>4</v>
      </c>
      <c r="D670" s="14">
        <v>10</v>
      </c>
      <c r="E670" s="14">
        <v>49.49</v>
      </c>
    </row>
    <row r="671" spans="2:5">
      <c r="B671" s="14">
        <v>1983</v>
      </c>
      <c r="C671" s="14">
        <v>4</v>
      </c>
      <c r="D671" s="14">
        <v>11</v>
      </c>
      <c r="E671" s="14">
        <v>46.1</v>
      </c>
    </row>
    <row r="672" spans="2:5">
      <c r="B672" s="14">
        <v>1983</v>
      </c>
      <c r="C672" s="14">
        <v>4</v>
      </c>
      <c r="D672" s="14">
        <v>12</v>
      </c>
      <c r="E672" s="14">
        <v>47.92</v>
      </c>
    </row>
    <row r="673" spans="2:5">
      <c r="B673" s="14">
        <v>1983</v>
      </c>
      <c r="C673" s="14">
        <v>4</v>
      </c>
      <c r="D673" s="14">
        <v>13</v>
      </c>
      <c r="E673" s="14">
        <v>33.880000000000003</v>
      </c>
    </row>
    <row r="674" spans="2:5">
      <c r="B674" s="14">
        <v>1983</v>
      </c>
      <c r="C674" s="14">
        <v>4</v>
      </c>
      <c r="D674" s="14">
        <v>14</v>
      </c>
      <c r="E674" s="14">
        <v>43.56</v>
      </c>
    </row>
    <row r="675" spans="2:5">
      <c r="B675" s="14">
        <v>1984</v>
      </c>
      <c r="C675" s="14">
        <v>1</v>
      </c>
      <c r="D675" s="14">
        <v>1</v>
      </c>
      <c r="E675" s="14">
        <v>29.77</v>
      </c>
    </row>
    <row r="676" spans="2:5">
      <c r="B676" s="14">
        <v>1984</v>
      </c>
      <c r="C676" s="14">
        <v>1</v>
      </c>
      <c r="D676" s="14">
        <v>2</v>
      </c>
      <c r="E676" s="14">
        <v>31.1</v>
      </c>
    </row>
    <row r="677" spans="2:5">
      <c r="B677" s="14">
        <v>1984</v>
      </c>
      <c r="C677" s="14">
        <v>1</v>
      </c>
      <c r="D677" s="14">
        <v>3</v>
      </c>
      <c r="E677" s="14">
        <v>45.13</v>
      </c>
    </row>
    <row r="678" spans="2:5">
      <c r="B678" s="14">
        <v>1984</v>
      </c>
      <c r="C678" s="14">
        <v>1</v>
      </c>
      <c r="D678" s="14">
        <v>4</v>
      </c>
      <c r="E678" s="14">
        <v>36.54</v>
      </c>
    </row>
    <row r="679" spans="2:5">
      <c r="B679" s="14">
        <v>1984</v>
      </c>
      <c r="C679" s="14">
        <v>1</v>
      </c>
      <c r="D679" s="14">
        <v>5</v>
      </c>
      <c r="E679" s="14">
        <v>45.5</v>
      </c>
    </row>
    <row r="680" spans="2:5">
      <c r="B680" s="14">
        <v>1984</v>
      </c>
      <c r="C680" s="14">
        <v>1</v>
      </c>
      <c r="D680" s="14">
        <v>6</v>
      </c>
      <c r="E680" s="14">
        <v>42.35</v>
      </c>
    </row>
    <row r="681" spans="2:5">
      <c r="B681" s="14">
        <v>1984</v>
      </c>
      <c r="C681" s="14">
        <v>1</v>
      </c>
      <c r="D681" s="14">
        <v>7</v>
      </c>
      <c r="E681" s="14">
        <v>42.23</v>
      </c>
    </row>
    <row r="682" spans="2:5">
      <c r="B682" s="14">
        <v>1984</v>
      </c>
      <c r="C682" s="14">
        <v>1</v>
      </c>
      <c r="D682" s="14">
        <v>8</v>
      </c>
      <c r="E682" s="14">
        <v>31.1</v>
      </c>
    </row>
    <row r="683" spans="2:5">
      <c r="B683" s="14">
        <v>1984</v>
      </c>
      <c r="C683" s="14">
        <v>1</v>
      </c>
      <c r="D683" s="14">
        <v>9</v>
      </c>
      <c r="E683" s="14">
        <v>40.9</v>
      </c>
    </row>
    <row r="684" spans="2:5">
      <c r="B684" s="14">
        <v>1984</v>
      </c>
      <c r="C684" s="14">
        <v>1</v>
      </c>
      <c r="D684" s="14">
        <v>10</v>
      </c>
      <c r="E684" s="14">
        <v>38.6</v>
      </c>
    </row>
    <row r="685" spans="2:5">
      <c r="B685" s="14">
        <v>1984</v>
      </c>
      <c r="C685" s="14">
        <v>1</v>
      </c>
      <c r="D685" s="14">
        <v>11</v>
      </c>
      <c r="E685" s="14">
        <v>60.38</v>
      </c>
    </row>
    <row r="686" spans="2:5">
      <c r="B686" s="14">
        <v>1984</v>
      </c>
      <c r="C686" s="14">
        <v>1</v>
      </c>
      <c r="D686" s="14">
        <v>12</v>
      </c>
      <c r="E686" s="14">
        <v>43.56</v>
      </c>
    </row>
    <row r="687" spans="2:5">
      <c r="B687" s="14">
        <v>1984</v>
      </c>
      <c r="C687" s="14">
        <v>1</v>
      </c>
      <c r="D687" s="14">
        <v>13</v>
      </c>
      <c r="E687" s="14">
        <v>40.409999999999997</v>
      </c>
    </row>
    <row r="688" spans="2:5">
      <c r="B688" s="14">
        <v>1984</v>
      </c>
      <c r="C688" s="14">
        <v>1</v>
      </c>
      <c r="D688" s="14">
        <v>14</v>
      </c>
      <c r="E688" s="14">
        <v>37.99</v>
      </c>
    </row>
    <row r="689" spans="2:5">
      <c r="B689" s="14">
        <v>1984</v>
      </c>
      <c r="C689" s="14">
        <v>2</v>
      </c>
      <c r="D689" s="14">
        <v>1</v>
      </c>
      <c r="E689" s="14">
        <v>28.56</v>
      </c>
    </row>
    <row r="690" spans="2:5">
      <c r="B690" s="14">
        <v>1984</v>
      </c>
      <c r="C690" s="14">
        <v>2</v>
      </c>
      <c r="D690" s="14">
        <v>2</v>
      </c>
      <c r="E690" s="14">
        <v>36.9</v>
      </c>
    </row>
    <row r="691" spans="2:5">
      <c r="B691" s="14">
        <v>1984</v>
      </c>
      <c r="C691" s="14">
        <v>2</v>
      </c>
      <c r="D691" s="14">
        <v>3</v>
      </c>
      <c r="E691" s="14">
        <v>40.659999999999997</v>
      </c>
    </row>
    <row r="692" spans="2:5">
      <c r="B692" s="14">
        <v>1984</v>
      </c>
      <c r="C692" s="14">
        <v>2</v>
      </c>
      <c r="D692" s="14">
        <v>4</v>
      </c>
      <c r="E692" s="14">
        <v>42.71</v>
      </c>
    </row>
    <row r="693" spans="2:5">
      <c r="B693" s="14">
        <v>1984</v>
      </c>
      <c r="C693" s="14">
        <v>2</v>
      </c>
      <c r="D693" s="14">
        <v>5</v>
      </c>
      <c r="E693" s="14">
        <v>47.79</v>
      </c>
    </row>
    <row r="694" spans="2:5">
      <c r="B694" s="14">
        <v>1984</v>
      </c>
      <c r="C694" s="14">
        <v>2</v>
      </c>
      <c r="D694" s="14">
        <v>6</v>
      </c>
      <c r="E694" s="14">
        <v>39.93</v>
      </c>
    </row>
    <row r="695" spans="2:5">
      <c r="B695" s="14">
        <v>1984</v>
      </c>
      <c r="C695" s="14">
        <v>2</v>
      </c>
      <c r="D695" s="14">
        <v>7</v>
      </c>
      <c r="E695" s="14">
        <v>42.95</v>
      </c>
    </row>
    <row r="696" spans="2:5">
      <c r="B696" s="14">
        <v>1984</v>
      </c>
      <c r="C696" s="14">
        <v>2</v>
      </c>
      <c r="D696" s="14">
        <v>8</v>
      </c>
      <c r="E696" s="14">
        <v>39.93</v>
      </c>
    </row>
    <row r="697" spans="2:5">
      <c r="B697" s="14">
        <v>1984</v>
      </c>
      <c r="C697" s="14">
        <v>2</v>
      </c>
      <c r="D697" s="14">
        <v>9</v>
      </c>
      <c r="E697" s="14">
        <v>34.479999999999997</v>
      </c>
    </row>
    <row r="698" spans="2:5">
      <c r="B698" s="14">
        <v>1984</v>
      </c>
      <c r="C698" s="14">
        <v>2</v>
      </c>
      <c r="D698" s="14">
        <v>10</v>
      </c>
      <c r="E698" s="14">
        <v>49.61</v>
      </c>
    </row>
    <row r="699" spans="2:5">
      <c r="B699" s="14">
        <v>1984</v>
      </c>
      <c r="C699" s="14">
        <v>2</v>
      </c>
      <c r="D699" s="14">
        <v>11</v>
      </c>
      <c r="E699" s="14">
        <v>46.34</v>
      </c>
    </row>
    <row r="700" spans="2:5">
      <c r="B700" s="14">
        <v>1984</v>
      </c>
      <c r="C700" s="14">
        <v>2</v>
      </c>
      <c r="D700" s="14">
        <v>12</v>
      </c>
      <c r="E700" s="14">
        <v>43.08</v>
      </c>
    </row>
    <row r="701" spans="2:5">
      <c r="B701" s="14">
        <v>1984</v>
      </c>
      <c r="C701" s="14">
        <v>2</v>
      </c>
      <c r="D701" s="14">
        <v>13</v>
      </c>
      <c r="E701" s="14">
        <v>41.62</v>
      </c>
    </row>
    <row r="702" spans="2:5">
      <c r="B702" s="14">
        <v>1984</v>
      </c>
      <c r="C702" s="14">
        <v>2</v>
      </c>
      <c r="D702" s="14">
        <v>14</v>
      </c>
      <c r="E702" s="14">
        <v>38.72</v>
      </c>
    </row>
    <row r="703" spans="2:5">
      <c r="B703" s="14">
        <v>1984</v>
      </c>
      <c r="C703" s="14">
        <v>3</v>
      </c>
      <c r="D703" s="14">
        <v>1</v>
      </c>
      <c r="E703" s="14">
        <v>37.51</v>
      </c>
    </row>
    <row r="704" spans="2:5">
      <c r="B704" s="14">
        <v>1984</v>
      </c>
      <c r="C704" s="14">
        <v>3</v>
      </c>
      <c r="D704" s="14">
        <v>2</v>
      </c>
      <c r="E704" s="14">
        <v>30.37</v>
      </c>
    </row>
    <row r="705" spans="2:5">
      <c r="B705" s="14">
        <v>1984</v>
      </c>
      <c r="C705" s="14">
        <v>3</v>
      </c>
      <c r="D705" s="14">
        <v>3</v>
      </c>
      <c r="E705" s="14">
        <v>43.44</v>
      </c>
    </row>
    <row r="706" spans="2:5">
      <c r="B706" s="14">
        <v>1984</v>
      </c>
      <c r="C706" s="14">
        <v>3</v>
      </c>
      <c r="D706" s="14">
        <v>4</v>
      </c>
      <c r="E706" s="14">
        <v>42.83</v>
      </c>
    </row>
    <row r="707" spans="2:5">
      <c r="B707" s="14">
        <v>1984</v>
      </c>
      <c r="C707" s="14">
        <v>3</v>
      </c>
      <c r="D707" s="14">
        <v>5</v>
      </c>
      <c r="E707" s="14">
        <v>37.630000000000003</v>
      </c>
    </row>
    <row r="708" spans="2:5">
      <c r="B708" s="14">
        <v>1984</v>
      </c>
      <c r="C708" s="14">
        <v>3</v>
      </c>
      <c r="D708" s="14">
        <v>6</v>
      </c>
      <c r="E708" s="14">
        <v>46.34</v>
      </c>
    </row>
    <row r="709" spans="2:5">
      <c r="B709" s="14">
        <v>1984</v>
      </c>
      <c r="C709" s="14">
        <v>3</v>
      </c>
      <c r="D709" s="14">
        <v>7</v>
      </c>
      <c r="E709" s="14">
        <v>39.32</v>
      </c>
    </row>
    <row r="710" spans="2:5">
      <c r="B710" s="14">
        <v>1984</v>
      </c>
      <c r="C710" s="14">
        <v>3</v>
      </c>
      <c r="D710" s="14">
        <v>8</v>
      </c>
      <c r="E710" s="14">
        <v>39.32</v>
      </c>
    </row>
    <row r="711" spans="2:5">
      <c r="B711" s="14">
        <v>1984</v>
      </c>
      <c r="C711" s="14">
        <v>3</v>
      </c>
      <c r="D711" s="14">
        <v>9</v>
      </c>
      <c r="E711" s="14">
        <v>41.14</v>
      </c>
    </row>
    <row r="712" spans="2:5">
      <c r="B712" s="14">
        <v>1984</v>
      </c>
      <c r="C712" s="14">
        <v>3</v>
      </c>
      <c r="D712" s="14">
        <v>10</v>
      </c>
      <c r="E712" s="14">
        <v>41.5</v>
      </c>
    </row>
    <row r="713" spans="2:5">
      <c r="B713" s="14">
        <v>1984</v>
      </c>
      <c r="C713" s="14">
        <v>3</v>
      </c>
      <c r="D713" s="14">
        <v>11</v>
      </c>
      <c r="E713" s="14">
        <v>48.16</v>
      </c>
    </row>
    <row r="714" spans="2:5">
      <c r="B714" s="14">
        <v>1984</v>
      </c>
      <c r="C714" s="14">
        <v>3</v>
      </c>
      <c r="D714" s="14">
        <v>12</v>
      </c>
      <c r="E714" s="14">
        <v>43.2</v>
      </c>
    </row>
    <row r="715" spans="2:5">
      <c r="B715" s="14">
        <v>1984</v>
      </c>
      <c r="C715" s="14">
        <v>3</v>
      </c>
      <c r="D715" s="14">
        <v>13</v>
      </c>
      <c r="E715" s="14">
        <v>37.39</v>
      </c>
    </row>
    <row r="716" spans="2:5">
      <c r="B716" s="14">
        <v>1984</v>
      </c>
      <c r="C716" s="14">
        <v>3</v>
      </c>
      <c r="D716" s="14">
        <v>14</v>
      </c>
      <c r="E716" s="14">
        <v>44.77</v>
      </c>
    </row>
    <row r="717" spans="2:5">
      <c r="B717" s="14">
        <v>1984</v>
      </c>
      <c r="C717" s="14">
        <v>4</v>
      </c>
      <c r="D717" s="14">
        <v>1</v>
      </c>
      <c r="E717" s="14">
        <v>35.94</v>
      </c>
    </row>
    <row r="718" spans="2:5">
      <c r="B718" s="14">
        <v>1984</v>
      </c>
      <c r="C718" s="14">
        <v>4</v>
      </c>
      <c r="D718" s="14">
        <v>2</v>
      </c>
      <c r="E718" s="14">
        <v>35.090000000000003</v>
      </c>
    </row>
    <row r="719" spans="2:5">
      <c r="B719" s="14">
        <v>1984</v>
      </c>
      <c r="C719" s="14">
        <v>4</v>
      </c>
      <c r="D719" s="14">
        <v>3</v>
      </c>
      <c r="E719" s="14">
        <v>45.62</v>
      </c>
    </row>
    <row r="720" spans="2:5">
      <c r="B720" s="14">
        <v>1984</v>
      </c>
      <c r="C720" s="14">
        <v>4</v>
      </c>
      <c r="D720" s="14">
        <v>4</v>
      </c>
      <c r="E720" s="14">
        <v>48.16</v>
      </c>
    </row>
    <row r="721" spans="2:5">
      <c r="B721" s="14">
        <v>1984</v>
      </c>
      <c r="C721" s="14">
        <v>4</v>
      </c>
      <c r="D721" s="14">
        <v>5</v>
      </c>
      <c r="E721" s="14">
        <v>47.55</v>
      </c>
    </row>
    <row r="722" spans="2:5">
      <c r="B722" s="14">
        <v>1984</v>
      </c>
      <c r="C722" s="14">
        <v>4</v>
      </c>
      <c r="D722" s="14">
        <v>6</v>
      </c>
      <c r="E722" s="14">
        <v>40.29</v>
      </c>
    </row>
    <row r="723" spans="2:5">
      <c r="B723" s="14">
        <v>1984</v>
      </c>
      <c r="C723" s="14">
        <v>4</v>
      </c>
      <c r="D723" s="14">
        <v>7</v>
      </c>
      <c r="E723" s="14">
        <v>36.9</v>
      </c>
    </row>
    <row r="724" spans="2:5">
      <c r="B724" s="14">
        <v>1984</v>
      </c>
      <c r="C724" s="14">
        <v>4</v>
      </c>
      <c r="D724" s="14">
        <v>8</v>
      </c>
      <c r="E724" s="14">
        <v>36.54</v>
      </c>
    </row>
    <row r="725" spans="2:5">
      <c r="B725" s="14">
        <v>1984</v>
      </c>
      <c r="C725" s="14">
        <v>4</v>
      </c>
      <c r="D725" s="14">
        <v>9</v>
      </c>
      <c r="E725" s="14">
        <v>48.52</v>
      </c>
    </row>
    <row r="726" spans="2:5">
      <c r="B726" s="14">
        <v>1984</v>
      </c>
      <c r="C726" s="14">
        <v>4</v>
      </c>
      <c r="D726" s="14">
        <v>10</v>
      </c>
      <c r="E726" s="14">
        <v>40.9</v>
      </c>
    </row>
    <row r="727" spans="2:5">
      <c r="B727" s="14">
        <v>1984</v>
      </c>
      <c r="C727" s="14">
        <v>4</v>
      </c>
      <c r="D727" s="14">
        <v>11</v>
      </c>
      <c r="E727" s="14">
        <v>47.79</v>
      </c>
    </row>
    <row r="728" spans="2:5">
      <c r="B728" s="14">
        <v>1984</v>
      </c>
      <c r="C728" s="14">
        <v>4</v>
      </c>
      <c r="D728" s="14">
        <v>12</v>
      </c>
      <c r="E728" s="14">
        <v>43.8</v>
      </c>
    </row>
    <row r="729" spans="2:5">
      <c r="B729" s="14">
        <v>1984</v>
      </c>
      <c r="C729" s="14">
        <v>4</v>
      </c>
      <c r="D729" s="14">
        <v>13</v>
      </c>
      <c r="E729" s="14">
        <v>33.270000000000003</v>
      </c>
    </row>
    <row r="730" spans="2:5">
      <c r="B730" s="14">
        <v>1984</v>
      </c>
      <c r="C730" s="14">
        <v>4</v>
      </c>
      <c r="D730" s="14">
        <v>14</v>
      </c>
      <c r="E730" s="14">
        <v>46.46</v>
      </c>
    </row>
    <row r="731" spans="2:5">
      <c r="B731" s="14">
        <v>1985</v>
      </c>
      <c r="C731" s="14">
        <v>1</v>
      </c>
      <c r="D731" s="14">
        <v>1</v>
      </c>
      <c r="E731" s="14">
        <v>20.57</v>
      </c>
    </row>
    <row r="732" spans="2:5">
      <c r="B732" s="14">
        <v>1985</v>
      </c>
      <c r="C732" s="14">
        <v>1</v>
      </c>
      <c r="D732" s="14">
        <v>2</v>
      </c>
      <c r="E732" s="14">
        <v>19.84</v>
      </c>
    </row>
    <row r="733" spans="2:5">
      <c r="B733" s="14">
        <v>1985</v>
      </c>
      <c r="C733" s="14">
        <v>1</v>
      </c>
      <c r="D733" s="14">
        <v>3</v>
      </c>
      <c r="E733" s="14">
        <v>28.56</v>
      </c>
    </row>
    <row r="734" spans="2:5">
      <c r="B734" s="14">
        <v>1985</v>
      </c>
      <c r="C734" s="14">
        <v>1</v>
      </c>
      <c r="D734" s="14">
        <v>4</v>
      </c>
      <c r="E734" s="14">
        <v>32.549999999999997</v>
      </c>
    </row>
    <row r="735" spans="2:5">
      <c r="B735" s="14">
        <v>1985</v>
      </c>
      <c r="C735" s="14">
        <v>1</v>
      </c>
      <c r="D735" s="14">
        <v>5</v>
      </c>
      <c r="E735" s="14">
        <v>37.51</v>
      </c>
    </row>
    <row r="736" spans="2:5">
      <c r="B736" s="14">
        <v>1985</v>
      </c>
      <c r="C736" s="14">
        <v>1</v>
      </c>
      <c r="D736" s="14">
        <v>6</v>
      </c>
      <c r="E736" s="14">
        <v>36.659999999999997</v>
      </c>
    </row>
    <row r="737" spans="2:5">
      <c r="B737" s="14">
        <v>1985</v>
      </c>
      <c r="C737" s="14">
        <v>1</v>
      </c>
      <c r="D737" s="14">
        <v>7</v>
      </c>
      <c r="E737" s="14">
        <v>32.549999999999997</v>
      </c>
    </row>
    <row r="738" spans="2:5">
      <c r="B738" s="14">
        <v>1985</v>
      </c>
      <c r="C738" s="14">
        <v>1</v>
      </c>
      <c r="D738" s="14">
        <v>8</v>
      </c>
      <c r="E738" s="14">
        <v>29.4</v>
      </c>
    </row>
    <row r="739" spans="2:5">
      <c r="B739" s="14">
        <v>1985</v>
      </c>
      <c r="C739" s="14">
        <v>1</v>
      </c>
      <c r="D739" s="14">
        <v>9</v>
      </c>
      <c r="E739" s="14">
        <v>35.450000000000003</v>
      </c>
    </row>
    <row r="740" spans="2:5">
      <c r="B740" s="14">
        <v>1985</v>
      </c>
      <c r="C740" s="14">
        <v>1</v>
      </c>
      <c r="D740" s="14">
        <v>10</v>
      </c>
      <c r="E740" s="14">
        <v>36.54</v>
      </c>
    </row>
    <row r="741" spans="2:5">
      <c r="B741" s="14">
        <v>1985</v>
      </c>
      <c r="C741" s="14">
        <v>1</v>
      </c>
      <c r="D741" s="14">
        <v>11</v>
      </c>
      <c r="E741" s="14">
        <v>35.94</v>
      </c>
    </row>
    <row r="742" spans="2:5">
      <c r="B742" s="14">
        <v>1985</v>
      </c>
      <c r="C742" s="14">
        <v>1</v>
      </c>
      <c r="D742" s="14">
        <v>12</v>
      </c>
      <c r="E742" s="14">
        <v>37.630000000000003</v>
      </c>
    </row>
    <row r="743" spans="2:5">
      <c r="B743" s="14">
        <v>1985</v>
      </c>
      <c r="C743" s="14">
        <v>1</v>
      </c>
      <c r="D743" s="14">
        <v>13</v>
      </c>
      <c r="E743" s="14">
        <v>34.729999999999997</v>
      </c>
    </row>
    <row r="744" spans="2:5">
      <c r="B744" s="14">
        <v>1985</v>
      </c>
      <c r="C744" s="14">
        <v>1</v>
      </c>
      <c r="D744" s="14">
        <v>14</v>
      </c>
      <c r="E744" s="14">
        <v>32.06</v>
      </c>
    </row>
    <row r="745" spans="2:5">
      <c r="B745" s="14">
        <v>1985</v>
      </c>
      <c r="C745" s="14">
        <v>2</v>
      </c>
      <c r="D745" s="14">
        <v>1</v>
      </c>
      <c r="E745" s="14">
        <v>19.600000000000001</v>
      </c>
    </row>
    <row r="746" spans="2:5">
      <c r="B746" s="14">
        <v>1985</v>
      </c>
      <c r="C746" s="14">
        <v>2</v>
      </c>
      <c r="D746" s="14">
        <v>2</v>
      </c>
      <c r="E746" s="14">
        <v>20.81</v>
      </c>
    </row>
    <row r="747" spans="2:5">
      <c r="B747" s="14">
        <v>1985</v>
      </c>
      <c r="C747" s="14">
        <v>2</v>
      </c>
      <c r="D747" s="14">
        <v>3</v>
      </c>
      <c r="E747" s="14">
        <v>28.19</v>
      </c>
    </row>
    <row r="748" spans="2:5">
      <c r="B748" s="14">
        <v>1985</v>
      </c>
      <c r="C748" s="14">
        <v>2</v>
      </c>
      <c r="D748" s="14">
        <v>4</v>
      </c>
      <c r="E748" s="14">
        <v>37.15</v>
      </c>
    </row>
    <row r="749" spans="2:5">
      <c r="B749" s="14">
        <v>1985</v>
      </c>
      <c r="C749" s="14">
        <v>2</v>
      </c>
      <c r="D749" s="14">
        <v>5</v>
      </c>
      <c r="E749" s="14">
        <v>33.76</v>
      </c>
    </row>
    <row r="750" spans="2:5">
      <c r="B750" s="14">
        <v>1985</v>
      </c>
      <c r="C750" s="14">
        <v>2</v>
      </c>
      <c r="D750" s="14">
        <v>6</v>
      </c>
      <c r="E750" s="14">
        <v>30.85</v>
      </c>
    </row>
    <row r="751" spans="2:5">
      <c r="B751" s="14">
        <v>1985</v>
      </c>
      <c r="C751" s="14">
        <v>2</v>
      </c>
      <c r="D751" s="14">
        <v>7</v>
      </c>
      <c r="E751" s="14">
        <v>28.68</v>
      </c>
    </row>
    <row r="752" spans="2:5">
      <c r="B752" s="14">
        <v>1985</v>
      </c>
      <c r="C752" s="14">
        <v>2</v>
      </c>
      <c r="D752" s="14">
        <v>8</v>
      </c>
      <c r="E752" s="14">
        <v>30.73</v>
      </c>
    </row>
    <row r="753" spans="2:5">
      <c r="B753" s="14">
        <v>1985</v>
      </c>
      <c r="C753" s="14">
        <v>2</v>
      </c>
      <c r="D753" s="14">
        <v>9</v>
      </c>
      <c r="E753" s="14">
        <v>31.94</v>
      </c>
    </row>
    <row r="754" spans="2:5">
      <c r="B754" s="14">
        <v>1985</v>
      </c>
      <c r="C754" s="14">
        <v>2</v>
      </c>
      <c r="D754" s="14">
        <v>10</v>
      </c>
      <c r="E754" s="14">
        <v>36.54</v>
      </c>
    </row>
    <row r="755" spans="2:5">
      <c r="B755" s="14">
        <v>1985</v>
      </c>
      <c r="C755" s="14">
        <v>2</v>
      </c>
      <c r="D755" s="14">
        <v>11</v>
      </c>
      <c r="E755" s="14">
        <v>38.72</v>
      </c>
    </row>
    <row r="756" spans="2:5">
      <c r="B756" s="14">
        <v>1985</v>
      </c>
      <c r="C756" s="14">
        <v>2</v>
      </c>
      <c r="D756" s="14">
        <v>12</v>
      </c>
      <c r="E756" s="14">
        <v>33.4</v>
      </c>
    </row>
    <row r="757" spans="2:5">
      <c r="B757" s="14">
        <v>1985</v>
      </c>
      <c r="C757" s="14">
        <v>2</v>
      </c>
      <c r="D757" s="14">
        <v>13</v>
      </c>
      <c r="E757" s="14">
        <v>25.41</v>
      </c>
    </row>
    <row r="758" spans="2:5">
      <c r="B758" s="14">
        <v>1985</v>
      </c>
      <c r="C758" s="14">
        <v>2</v>
      </c>
      <c r="D758" s="14">
        <v>14</v>
      </c>
      <c r="E758" s="14">
        <v>37.75</v>
      </c>
    </row>
    <row r="759" spans="2:5">
      <c r="B759" s="14">
        <v>1985</v>
      </c>
      <c r="C759" s="14">
        <v>3</v>
      </c>
      <c r="D759" s="14">
        <v>1</v>
      </c>
      <c r="E759" s="14">
        <v>26.5</v>
      </c>
    </row>
    <row r="760" spans="2:5">
      <c r="B760" s="14">
        <v>1985</v>
      </c>
      <c r="C760" s="14">
        <v>3</v>
      </c>
      <c r="D760" s="14">
        <v>2</v>
      </c>
      <c r="E760" s="14">
        <v>21.66</v>
      </c>
    </row>
    <row r="761" spans="2:5">
      <c r="B761" s="14">
        <v>1985</v>
      </c>
      <c r="C761" s="14">
        <v>3</v>
      </c>
      <c r="D761" s="14">
        <v>3</v>
      </c>
      <c r="E761" s="14">
        <v>31.82</v>
      </c>
    </row>
    <row r="762" spans="2:5">
      <c r="B762" s="14">
        <v>1985</v>
      </c>
      <c r="C762" s="14">
        <v>3</v>
      </c>
      <c r="D762" s="14">
        <v>4</v>
      </c>
      <c r="E762" s="14">
        <v>33.64</v>
      </c>
    </row>
    <row r="763" spans="2:5">
      <c r="B763" s="14">
        <v>1985</v>
      </c>
      <c r="C763" s="14">
        <v>3</v>
      </c>
      <c r="D763" s="14">
        <v>5</v>
      </c>
      <c r="E763" s="14">
        <v>37.75</v>
      </c>
    </row>
    <row r="764" spans="2:5">
      <c r="B764" s="14">
        <v>1985</v>
      </c>
      <c r="C764" s="14">
        <v>3</v>
      </c>
      <c r="D764" s="14">
        <v>6</v>
      </c>
      <c r="E764" s="14">
        <v>35.82</v>
      </c>
    </row>
    <row r="765" spans="2:5">
      <c r="B765" s="14">
        <v>1985</v>
      </c>
      <c r="C765" s="14">
        <v>3</v>
      </c>
      <c r="D765" s="14">
        <v>7</v>
      </c>
      <c r="E765" s="14">
        <v>31.46</v>
      </c>
    </row>
    <row r="766" spans="2:5">
      <c r="B766" s="14">
        <v>1985</v>
      </c>
      <c r="C766" s="14">
        <v>3</v>
      </c>
      <c r="D766" s="14">
        <v>8</v>
      </c>
      <c r="E766" s="14">
        <v>32.43</v>
      </c>
    </row>
    <row r="767" spans="2:5">
      <c r="B767" s="14">
        <v>1985</v>
      </c>
      <c r="C767" s="14">
        <v>3</v>
      </c>
      <c r="D767" s="14">
        <v>9</v>
      </c>
      <c r="E767" s="14">
        <v>35.090000000000003</v>
      </c>
    </row>
    <row r="768" spans="2:5">
      <c r="B768" s="14">
        <v>1985</v>
      </c>
      <c r="C768" s="14">
        <v>3</v>
      </c>
      <c r="D768" s="14">
        <v>10</v>
      </c>
      <c r="E768" s="14">
        <v>35.450000000000003</v>
      </c>
    </row>
    <row r="769" spans="2:5">
      <c r="B769" s="14">
        <v>1985</v>
      </c>
      <c r="C769" s="14">
        <v>3</v>
      </c>
      <c r="D769" s="14">
        <v>11</v>
      </c>
      <c r="E769" s="14">
        <v>31.82</v>
      </c>
    </row>
    <row r="770" spans="2:5">
      <c r="B770" s="14">
        <v>1985</v>
      </c>
      <c r="C770" s="14">
        <v>3</v>
      </c>
      <c r="D770" s="14">
        <v>12</v>
      </c>
      <c r="E770" s="14">
        <v>36.54</v>
      </c>
    </row>
    <row r="771" spans="2:5">
      <c r="B771" s="14">
        <v>1985</v>
      </c>
      <c r="C771" s="14">
        <v>3</v>
      </c>
      <c r="D771" s="14">
        <v>13</v>
      </c>
      <c r="E771" s="14">
        <v>27.83</v>
      </c>
    </row>
    <row r="772" spans="2:5">
      <c r="B772" s="14">
        <v>1985</v>
      </c>
      <c r="C772" s="14">
        <v>3</v>
      </c>
      <c r="D772" s="14">
        <v>14</v>
      </c>
      <c r="E772" s="14">
        <v>37.15</v>
      </c>
    </row>
    <row r="773" spans="2:5">
      <c r="B773" s="14">
        <v>1985</v>
      </c>
      <c r="C773" s="14">
        <v>4</v>
      </c>
      <c r="D773" s="14">
        <v>1</v>
      </c>
      <c r="E773" s="14">
        <v>24.56</v>
      </c>
    </row>
    <row r="774" spans="2:5">
      <c r="B774" s="14">
        <v>1985</v>
      </c>
      <c r="C774" s="14">
        <v>4</v>
      </c>
      <c r="D774" s="14">
        <v>2</v>
      </c>
      <c r="E774" s="14">
        <v>19.36</v>
      </c>
    </row>
    <row r="775" spans="2:5">
      <c r="B775" s="14">
        <v>1985</v>
      </c>
      <c r="C775" s="14">
        <v>4</v>
      </c>
      <c r="D775" s="14">
        <v>3</v>
      </c>
      <c r="E775" s="14">
        <v>33.4</v>
      </c>
    </row>
    <row r="776" spans="2:5">
      <c r="B776" s="14">
        <v>1985</v>
      </c>
      <c r="C776" s="14">
        <v>4</v>
      </c>
      <c r="D776" s="14">
        <v>4</v>
      </c>
      <c r="E776" s="14">
        <v>33.880000000000003</v>
      </c>
    </row>
    <row r="777" spans="2:5">
      <c r="B777" s="14">
        <v>1985</v>
      </c>
      <c r="C777" s="14">
        <v>4</v>
      </c>
      <c r="D777" s="14">
        <v>5</v>
      </c>
      <c r="E777" s="14">
        <v>29.64</v>
      </c>
    </row>
    <row r="778" spans="2:5">
      <c r="B778" s="14">
        <v>1985</v>
      </c>
      <c r="C778" s="14">
        <v>4</v>
      </c>
      <c r="D778" s="14">
        <v>6</v>
      </c>
      <c r="E778" s="14">
        <v>30.25</v>
      </c>
    </row>
    <row r="779" spans="2:5">
      <c r="B779" s="14">
        <v>1985</v>
      </c>
      <c r="C779" s="14">
        <v>4</v>
      </c>
      <c r="D779" s="14">
        <v>7</v>
      </c>
      <c r="E779" s="14">
        <v>28.19</v>
      </c>
    </row>
    <row r="780" spans="2:5">
      <c r="B780" s="14">
        <v>1985</v>
      </c>
      <c r="C780" s="14">
        <v>4</v>
      </c>
      <c r="D780" s="14">
        <v>8</v>
      </c>
      <c r="E780" s="14">
        <v>30.13</v>
      </c>
    </row>
    <row r="781" spans="2:5">
      <c r="B781" s="14">
        <v>1985</v>
      </c>
      <c r="C781" s="14">
        <v>4</v>
      </c>
      <c r="D781" s="14">
        <v>9</v>
      </c>
      <c r="E781" s="14">
        <v>37.630000000000003</v>
      </c>
    </row>
    <row r="782" spans="2:5">
      <c r="B782" s="14">
        <v>1985</v>
      </c>
      <c r="C782" s="14">
        <v>4</v>
      </c>
      <c r="D782" s="14">
        <v>10</v>
      </c>
      <c r="E782" s="14">
        <v>32.549999999999997</v>
      </c>
    </row>
    <row r="783" spans="2:5">
      <c r="B783" s="14">
        <v>1985</v>
      </c>
      <c r="C783" s="14">
        <v>4</v>
      </c>
      <c r="D783" s="14">
        <v>11</v>
      </c>
      <c r="E783" s="14">
        <v>32.79</v>
      </c>
    </row>
    <row r="784" spans="2:5">
      <c r="B784" s="14">
        <v>1985</v>
      </c>
      <c r="C784" s="14">
        <v>4</v>
      </c>
      <c r="D784" s="14">
        <v>12</v>
      </c>
      <c r="E784" s="14">
        <v>35.21</v>
      </c>
    </row>
    <row r="785" spans="2:5">
      <c r="B785" s="14">
        <v>1985</v>
      </c>
      <c r="C785" s="14">
        <v>4</v>
      </c>
      <c r="D785" s="14">
        <v>13</v>
      </c>
      <c r="E785" s="14">
        <v>23.47</v>
      </c>
    </row>
    <row r="786" spans="2:5">
      <c r="B786" s="14">
        <v>1985</v>
      </c>
      <c r="C786" s="14">
        <v>4</v>
      </c>
      <c r="D786" s="14">
        <v>14</v>
      </c>
      <c r="E786" s="14">
        <v>33.270000000000003</v>
      </c>
    </row>
    <row r="787" spans="2:5">
      <c r="B787" s="14">
        <v>1986</v>
      </c>
      <c r="C787" s="14">
        <v>1</v>
      </c>
      <c r="D787" s="14">
        <v>1</v>
      </c>
      <c r="E787" s="14">
        <v>38.11</v>
      </c>
    </row>
    <row r="788" spans="2:5">
      <c r="B788" s="14">
        <v>1986</v>
      </c>
      <c r="C788" s="14">
        <v>1</v>
      </c>
      <c r="D788" s="14">
        <v>2</v>
      </c>
      <c r="E788" s="14">
        <v>38.6</v>
      </c>
    </row>
    <row r="789" spans="2:5">
      <c r="B789" s="14">
        <v>1986</v>
      </c>
      <c r="C789" s="14">
        <v>1</v>
      </c>
      <c r="D789" s="14">
        <v>3</v>
      </c>
      <c r="E789" s="14">
        <v>44.41</v>
      </c>
    </row>
    <row r="790" spans="2:5">
      <c r="B790" s="14">
        <v>1986</v>
      </c>
      <c r="C790" s="14">
        <v>1</v>
      </c>
      <c r="D790" s="14">
        <v>4</v>
      </c>
      <c r="E790" s="14">
        <v>39.81</v>
      </c>
    </row>
    <row r="791" spans="2:5">
      <c r="B791" s="14">
        <v>1986</v>
      </c>
      <c r="C791" s="14">
        <v>1</v>
      </c>
      <c r="D791" s="14">
        <v>5</v>
      </c>
      <c r="E791" s="14">
        <v>47.07</v>
      </c>
    </row>
    <row r="792" spans="2:5">
      <c r="B792" s="14">
        <v>1986</v>
      </c>
      <c r="C792" s="14">
        <v>1</v>
      </c>
      <c r="D792" s="14">
        <v>6</v>
      </c>
      <c r="E792" s="14">
        <v>43.8</v>
      </c>
    </row>
    <row r="793" spans="2:5">
      <c r="B793" s="14">
        <v>1986</v>
      </c>
      <c r="C793" s="14">
        <v>1</v>
      </c>
      <c r="D793" s="14">
        <v>7</v>
      </c>
      <c r="E793" s="14">
        <v>48.16</v>
      </c>
    </row>
    <row r="794" spans="2:5">
      <c r="B794" s="14">
        <v>1986</v>
      </c>
      <c r="C794" s="14">
        <v>1</v>
      </c>
      <c r="D794" s="14">
        <v>8</v>
      </c>
      <c r="E794" s="14">
        <v>38.840000000000003</v>
      </c>
    </row>
    <row r="795" spans="2:5">
      <c r="B795" s="14">
        <v>1986</v>
      </c>
      <c r="C795" s="14">
        <v>1</v>
      </c>
      <c r="D795" s="14">
        <v>9</v>
      </c>
      <c r="E795" s="14">
        <v>44.29</v>
      </c>
    </row>
    <row r="796" spans="2:5">
      <c r="B796" s="14">
        <v>1986</v>
      </c>
      <c r="C796" s="14">
        <v>1</v>
      </c>
      <c r="D796" s="14">
        <v>10</v>
      </c>
      <c r="E796" s="14">
        <v>45.13</v>
      </c>
    </row>
    <row r="797" spans="2:5">
      <c r="B797" s="14">
        <v>1986</v>
      </c>
      <c r="C797" s="14">
        <v>1</v>
      </c>
      <c r="D797" s="14">
        <v>11</v>
      </c>
      <c r="E797" s="14">
        <v>42.95</v>
      </c>
    </row>
    <row r="798" spans="2:5">
      <c r="B798" s="14">
        <v>1986</v>
      </c>
      <c r="C798" s="14">
        <v>1</v>
      </c>
      <c r="D798" s="14">
        <v>12</v>
      </c>
      <c r="E798" s="14">
        <v>47.31</v>
      </c>
    </row>
    <row r="799" spans="2:5">
      <c r="B799" s="14">
        <v>1986</v>
      </c>
      <c r="C799" s="14">
        <v>1</v>
      </c>
      <c r="D799" s="14">
        <v>13</v>
      </c>
      <c r="E799" s="14">
        <v>44.29</v>
      </c>
    </row>
    <row r="800" spans="2:5">
      <c r="B800" s="14">
        <v>1986</v>
      </c>
      <c r="C800" s="14">
        <v>1</v>
      </c>
      <c r="D800" s="14">
        <v>14</v>
      </c>
      <c r="E800" s="14">
        <v>43.56</v>
      </c>
    </row>
    <row r="801" spans="2:5">
      <c r="B801" s="14">
        <v>1986</v>
      </c>
      <c r="C801" s="14">
        <v>2</v>
      </c>
      <c r="D801" s="14">
        <v>1</v>
      </c>
      <c r="E801" s="14">
        <v>38.6</v>
      </c>
    </row>
    <row r="802" spans="2:5">
      <c r="B802" s="14">
        <v>1986</v>
      </c>
      <c r="C802" s="14">
        <v>2</v>
      </c>
      <c r="D802" s="14">
        <v>2</v>
      </c>
      <c r="E802" s="14">
        <v>41.5</v>
      </c>
    </row>
    <row r="803" spans="2:5">
      <c r="B803" s="14">
        <v>1986</v>
      </c>
      <c r="C803" s="14">
        <v>2</v>
      </c>
      <c r="D803" s="14">
        <v>3</v>
      </c>
      <c r="E803" s="14">
        <v>40.53</v>
      </c>
    </row>
    <row r="804" spans="2:5">
      <c r="B804" s="14">
        <v>1986</v>
      </c>
      <c r="C804" s="14">
        <v>2</v>
      </c>
      <c r="D804" s="14">
        <v>4</v>
      </c>
      <c r="E804" s="14">
        <v>44.29</v>
      </c>
    </row>
    <row r="805" spans="2:5">
      <c r="B805" s="14">
        <v>1986</v>
      </c>
      <c r="C805" s="14">
        <v>2</v>
      </c>
      <c r="D805" s="14">
        <v>5</v>
      </c>
      <c r="E805" s="14">
        <v>42.83</v>
      </c>
    </row>
    <row r="806" spans="2:5">
      <c r="B806" s="14">
        <v>1986</v>
      </c>
      <c r="C806" s="14">
        <v>2</v>
      </c>
      <c r="D806" s="14">
        <v>6</v>
      </c>
      <c r="E806" s="14">
        <v>45.74</v>
      </c>
    </row>
    <row r="807" spans="2:5">
      <c r="B807" s="14">
        <v>1986</v>
      </c>
      <c r="C807" s="14">
        <v>2</v>
      </c>
      <c r="D807" s="14">
        <v>7</v>
      </c>
      <c r="E807" s="14">
        <v>45.98</v>
      </c>
    </row>
    <row r="808" spans="2:5">
      <c r="B808" s="14">
        <v>1986</v>
      </c>
      <c r="C808" s="14">
        <v>2</v>
      </c>
      <c r="D808" s="14">
        <v>8</v>
      </c>
      <c r="E808" s="14">
        <v>41.62</v>
      </c>
    </row>
    <row r="809" spans="2:5">
      <c r="B809" s="14">
        <v>1986</v>
      </c>
      <c r="C809" s="14">
        <v>2</v>
      </c>
      <c r="D809" s="14">
        <v>9</v>
      </c>
      <c r="E809" s="14">
        <v>45.37</v>
      </c>
    </row>
    <row r="810" spans="2:5">
      <c r="B810" s="14">
        <v>1986</v>
      </c>
      <c r="C810" s="14">
        <v>2</v>
      </c>
      <c r="D810" s="14">
        <v>10</v>
      </c>
      <c r="E810" s="14">
        <v>47.67</v>
      </c>
    </row>
    <row r="811" spans="2:5">
      <c r="B811" s="14">
        <v>1986</v>
      </c>
      <c r="C811" s="14">
        <v>2</v>
      </c>
      <c r="D811" s="14">
        <v>11</v>
      </c>
      <c r="E811" s="14">
        <v>50.09</v>
      </c>
    </row>
    <row r="812" spans="2:5">
      <c r="B812" s="14">
        <v>1986</v>
      </c>
      <c r="C812" s="14">
        <v>2</v>
      </c>
      <c r="D812" s="14">
        <v>12</v>
      </c>
      <c r="E812" s="14">
        <v>45.62</v>
      </c>
    </row>
    <row r="813" spans="2:5">
      <c r="B813" s="14">
        <v>1986</v>
      </c>
      <c r="C813" s="14">
        <v>2</v>
      </c>
      <c r="D813" s="14">
        <v>13</v>
      </c>
      <c r="E813" s="14">
        <v>45.5</v>
      </c>
    </row>
    <row r="814" spans="2:5">
      <c r="B814" s="14">
        <v>1986</v>
      </c>
      <c r="C814" s="14">
        <v>2</v>
      </c>
      <c r="D814" s="14">
        <v>14</v>
      </c>
      <c r="E814" s="14">
        <v>46.34</v>
      </c>
    </row>
    <row r="815" spans="2:5">
      <c r="B815" s="14">
        <v>1986</v>
      </c>
      <c r="C815" s="14">
        <v>3</v>
      </c>
      <c r="D815" s="14">
        <v>1</v>
      </c>
      <c r="E815" s="14">
        <v>36.299999999999997</v>
      </c>
    </row>
    <row r="816" spans="2:5">
      <c r="B816" s="14">
        <v>1986</v>
      </c>
      <c r="C816" s="14">
        <v>3</v>
      </c>
      <c r="D816" s="14">
        <v>2</v>
      </c>
      <c r="E816" s="14">
        <v>38.96</v>
      </c>
    </row>
    <row r="817" spans="2:5">
      <c r="B817" s="14">
        <v>1986</v>
      </c>
      <c r="C817" s="14">
        <v>3</v>
      </c>
      <c r="D817" s="14">
        <v>3</v>
      </c>
      <c r="E817" s="14">
        <v>44.41</v>
      </c>
    </row>
    <row r="818" spans="2:5">
      <c r="B818" s="14">
        <v>1986</v>
      </c>
      <c r="C818" s="14">
        <v>3</v>
      </c>
      <c r="D818" s="14">
        <v>4</v>
      </c>
      <c r="E818" s="14">
        <v>46.1</v>
      </c>
    </row>
    <row r="819" spans="2:5">
      <c r="B819" s="14">
        <v>1986</v>
      </c>
      <c r="C819" s="14">
        <v>3</v>
      </c>
      <c r="D819" s="14">
        <v>5</v>
      </c>
      <c r="E819" s="14">
        <v>42.11</v>
      </c>
    </row>
    <row r="820" spans="2:5">
      <c r="B820" s="14">
        <v>1986</v>
      </c>
      <c r="C820" s="14">
        <v>3</v>
      </c>
      <c r="D820" s="14">
        <v>6</v>
      </c>
      <c r="E820" s="14">
        <v>46.95</v>
      </c>
    </row>
    <row r="821" spans="2:5">
      <c r="B821" s="14">
        <v>1986</v>
      </c>
      <c r="C821" s="14">
        <v>3</v>
      </c>
      <c r="D821" s="14">
        <v>7</v>
      </c>
      <c r="E821" s="14">
        <v>45.37</v>
      </c>
    </row>
    <row r="822" spans="2:5">
      <c r="B822" s="14">
        <v>1986</v>
      </c>
      <c r="C822" s="14">
        <v>3</v>
      </c>
      <c r="D822" s="14">
        <v>8</v>
      </c>
      <c r="E822" s="14">
        <v>44.41</v>
      </c>
    </row>
    <row r="823" spans="2:5">
      <c r="B823" s="14">
        <v>1986</v>
      </c>
      <c r="C823" s="14">
        <v>3</v>
      </c>
      <c r="D823" s="14">
        <v>9</v>
      </c>
      <c r="E823" s="14">
        <v>40.9</v>
      </c>
    </row>
    <row r="824" spans="2:5">
      <c r="B824" s="14">
        <v>1986</v>
      </c>
      <c r="C824" s="14">
        <v>3</v>
      </c>
      <c r="D824" s="14">
        <v>10</v>
      </c>
      <c r="E824" s="14">
        <v>44.04</v>
      </c>
    </row>
    <row r="825" spans="2:5">
      <c r="B825" s="14">
        <v>1986</v>
      </c>
      <c r="C825" s="14">
        <v>3</v>
      </c>
      <c r="D825" s="14">
        <v>11</v>
      </c>
      <c r="E825" s="14">
        <v>46.95</v>
      </c>
    </row>
    <row r="826" spans="2:5">
      <c r="B826" s="14">
        <v>1986</v>
      </c>
      <c r="C826" s="14">
        <v>3</v>
      </c>
      <c r="D826" s="14">
        <v>12</v>
      </c>
      <c r="E826" s="14">
        <v>41.5</v>
      </c>
    </row>
    <row r="827" spans="2:5">
      <c r="B827" s="14">
        <v>1986</v>
      </c>
      <c r="C827" s="14">
        <v>3</v>
      </c>
      <c r="D827" s="14">
        <v>13</v>
      </c>
      <c r="E827" s="14">
        <v>41.87</v>
      </c>
    </row>
    <row r="828" spans="2:5">
      <c r="B828" s="14">
        <v>1986</v>
      </c>
      <c r="C828" s="14">
        <v>3</v>
      </c>
      <c r="D828" s="14">
        <v>14</v>
      </c>
      <c r="E828" s="14">
        <v>45.13</v>
      </c>
    </row>
    <row r="829" spans="2:5">
      <c r="B829" s="14">
        <v>1986</v>
      </c>
      <c r="C829" s="14">
        <v>4</v>
      </c>
      <c r="D829" s="14">
        <v>1</v>
      </c>
      <c r="E829" s="14">
        <v>37.99</v>
      </c>
    </row>
    <row r="830" spans="2:5">
      <c r="B830" s="14">
        <v>1986</v>
      </c>
      <c r="C830" s="14">
        <v>4</v>
      </c>
      <c r="D830" s="14">
        <v>2</v>
      </c>
      <c r="E830" s="14">
        <v>42.47</v>
      </c>
    </row>
    <row r="831" spans="2:5">
      <c r="B831" s="14">
        <v>1986</v>
      </c>
      <c r="C831" s="14">
        <v>4</v>
      </c>
      <c r="D831" s="14">
        <v>3</v>
      </c>
      <c r="E831" s="14">
        <v>40.409999999999997</v>
      </c>
    </row>
    <row r="832" spans="2:5">
      <c r="B832" s="14">
        <v>1986</v>
      </c>
      <c r="C832" s="14">
        <v>4</v>
      </c>
      <c r="D832" s="14">
        <v>4</v>
      </c>
      <c r="E832" s="14">
        <v>42.11</v>
      </c>
    </row>
    <row r="833" spans="2:5">
      <c r="B833" s="14">
        <v>1986</v>
      </c>
      <c r="C833" s="14">
        <v>4</v>
      </c>
      <c r="D833" s="14">
        <v>5</v>
      </c>
      <c r="E833" s="14">
        <v>45.86</v>
      </c>
    </row>
    <row r="834" spans="2:5">
      <c r="B834" s="14">
        <v>1986</v>
      </c>
      <c r="C834" s="14">
        <v>4</v>
      </c>
      <c r="D834" s="14">
        <v>6</v>
      </c>
      <c r="E834" s="14">
        <v>45.01</v>
      </c>
    </row>
    <row r="835" spans="2:5">
      <c r="B835" s="14">
        <v>1986</v>
      </c>
      <c r="C835" s="14">
        <v>4</v>
      </c>
      <c r="D835" s="14">
        <v>7</v>
      </c>
      <c r="E835" s="14">
        <v>44.53</v>
      </c>
    </row>
    <row r="836" spans="2:5">
      <c r="B836" s="14">
        <v>1986</v>
      </c>
      <c r="C836" s="14">
        <v>4</v>
      </c>
      <c r="D836" s="14">
        <v>8</v>
      </c>
      <c r="E836" s="14">
        <v>38.6</v>
      </c>
    </row>
    <row r="837" spans="2:5">
      <c r="B837" s="14">
        <v>1986</v>
      </c>
      <c r="C837" s="14">
        <v>4</v>
      </c>
      <c r="D837" s="14">
        <v>9</v>
      </c>
      <c r="E837" s="14">
        <v>44.04</v>
      </c>
    </row>
    <row r="838" spans="2:5">
      <c r="B838" s="14">
        <v>1986</v>
      </c>
      <c r="C838" s="14">
        <v>4</v>
      </c>
      <c r="D838" s="14">
        <v>10</v>
      </c>
      <c r="E838" s="14">
        <v>39.93</v>
      </c>
    </row>
    <row r="839" spans="2:5">
      <c r="B839" s="14">
        <v>1986</v>
      </c>
      <c r="C839" s="14">
        <v>4</v>
      </c>
      <c r="D839" s="14">
        <v>11</v>
      </c>
      <c r="E839" s="14">
        <v>45.62</v>
      </c>
    </row>
    <row r="840" spans="2:5">
      <c r="B840" s="14">
        <v>1986</v>
      </c>
      <c r="C840" s="14">
        <v>4</v>
      </c>
      <c r="D840" s="14">
        <v>12</v>
      </c>
      <c r="E840" s="14">
        <v>38.840000000000003</v>
      </c>
    </row>
    <row r="841" spans="2:5">
      <c r="B841" s="14">
        <v>1986</v>
      </c>
      <c r="C841" s="14">
        <v>4</v>
      </c>
      <c r="D841" s="14">
        <v>13</v>
      </c>
      <c r="E841" s="14">
        <v>41.62</v>
      </c>
    </row>
    <row r="842" spans="2:5">
      <c r="B842" s="14">
        <v>1986</v>
      </c>
      <c r="C842" s="14">
        <v>4</v>
      </c>
      <c r="D842" s="14">
        <v>14</v>
      </c>
      <c r="E842" s="14">
        <v>46.46</v>
      </c>
    </row>
    <row r="843" spans="2:5">
      <c r="B843" s="14">
        <v>1987</v>
      </c>
      <c r="C843" s="14">
        <v>1</v>
      </c>
      <c r="D843" s="14">
        <v>1</v>
      </c>
      <c r="E843" s="14">
        <v>31.46</v>
      </c>
    </row>
    <row r="844" spans="2:5">
      <c r="B844" s="14">
        <v>1987</v>
      </c>
      <c r="C844" s="14">
        <v>1</v>
      </c>
      <c r="D844" s="14">
        <v>2</v>
      </c>
      <c r="E844" s="14">
        <v>28.68</v>
      </c>
    </row>
    <row r="845" spans="2:5">
      <c r="B845" s="14">
        <v>1987</v>
      </c>
      <c r="C845" s="14">
        <v>1</v>
      </c>
      <c r="D845" s="14">
        <v>3</v>
      </c>
      <c r="E845" s="14">
        <v>33.03</v>
      </c>
    </row>
    <row r="846" spans="2:5">
      <c r="B846" s="14">
        <v>1987</v>
      </c>
      <c r="C846" s="14">
        <v>1</v>
      </c>
      <c r="D846" s="14">
        <v>4</v>
      </c>
      <c r="E846" s="14">
        <v>35.94</v>
      </c>
    </row>
    <row r="847" spans="2:5">
      <c r="B847" s="14">
        <v>1987</v>
      </c>
      <c r="C847" s="14">
        <v>1</v>
      </c>
      <c r="D847" s="14">
        <v>5</v>
      </c>
      <c r="E847" s="14">
        <v>43.92</v>
      </c>
    </row>
    <row r="848" spans="2:5">
      <c r="B848" s="14">
        <v>1987</v>
      </c>
      <c r="C848" s="14">
        <v>1</v>
      </c>
      <c r="D848" s="14">
        <v>6</v>
      </c>
      <c r="E848" s="14">
        <v>42.95</v>
      </c>
    </row>
    <row r="849" spans="2:5">
      <c r="B849" s="14">
        <v>1987</v>
      </c>
      <c r="C849" s="14">
        <v>1</v>
      </c>
      <c r="D849" s="14">
        <v>7</v>
      </c>
      <c r="E849" s="14">
        <v>41.5</v>
      </c>
    </row>
    <row r="850" spans="2:5">
      <c r="B850" s="14">
        <v>1987</v>
      </c>
      <c r="C850" s="14">
        <v>1</v>
      </c>
      <c r="D850" s="14">
        <v>8</v>
      </c>
      <c r="E850" s="14">
        <v>37.15</v>
      </c>
    </row>
    <row r="851" spans="2:5">
      <c r="B851" s="14">
        <v>1987</v>
      </c>
      <c r="C851" s="14">
        <v>1</v>
      </c>
      <c r="D851" s="14">
        <v>9</v>
      </c>
      <c r="E851" s="14">
        <v>43.92</v>
      </c>
    </row>
    <row r="852" spans="2:5">
      <c r="B852" s="14">
        <v>1987</v>
      </c>
      <c r="C852" s="14">
        <v>1</v>
      </c>
      <c r="D852" s="14">
        <v>10</v>
      </c>
      <c r="E852" s="14">
        <v>30.98</v>
      </c>
    </row>
    <row r="853" spans="2:5">
      <c r="B853" s="14">
        <v>1987</v>
      </c>
      <c r="C853" s="14">
        <v>1</v>
      </c>
      <c r="D853" s="14">
        <v>11</v>
      </c>
      <c r="E853" s="14">
        <v>34.85</v>
      </c>
    </row>
    <row r="854" spans="2:5">
      <c r="B854" s="14">
        <v>1987</v>
      </c>
      <c r="C854" s="14">
        <v>1</v>
      </c>
      <c r="D854" s="14">
        <v>12</v>
      </c>
      <c r="E854" s="14">
        <v>44.04</v>
      </c>
    </row>
    <row r="855" spans="2:5">
      <c r="B855" s="14">
        <v>1987</v>
      </c>
      <c r="C855" s="14">
        <v>1</v>
      </c>
      <c r="D855" s="14">
        <v>13</v>
      </c>
      <c r="E855" s="14">
        <v>27.95</v>
      </c>
    </row>
    <row r="856" spans="2:5">
      <c r="B856" s="14">
        <v>1987</v>
      </c>
      <c r="C856" s="14">
        <v>1</v>
      </c>
      <c r="D856" s="14">
        <v>14</v>
      </c>
      <c r="E856" s="14">
        <v>43.44</v>
      </c>
    </row>
    <row r="857" spans="2:5">
      <c r="B857" s="14">
        <v>1987</v>
      </c>
      <c r="C857" s="14">
        <v>2</v>
      </c>
      <c r="D857" s="14">
        <v>1</v>
      </c>
      <c r="E857" s="14">
        <v>26.74</v>
      </c>
    </row>
    <row r="858" spans="2:5">
      <c r="B858" s="14">
        <v>1987</v>
      </c>
      <c r="C858" s="14">
        <v>2</v>
      </c>
      <c r="D858" s="14">
        <v>2</v>
      </c>
      <c r="E858" s="14">
        <v>33.03</v>
      </c>
    </row>
    <row r="859" spans="2:5">
      <c r="B859" s="14">
        <v>1987</v>
      </c>
      <c r="C859" s="14">
        <v>2</v>
      </c>
      <c r="D859" s="14">
        <v>3</v>
      </c>
      <c r="E859" s="14">
        <v>32.67</v>
      </c>
    </row>
    <row r="860" spans="2:5">
      <c r="B860" s="14">
        <v>1987</v>
      </c>
      <c r="C860" s="14">
        <v>2</v>
      </c>
      <c r="D860" s="14">
        <v>4</v>
      </c>
      <c r="E860" s="14">
        <v>41.02</v>
      </c>
    </row>
    <row r="861" spans="2:5">
      <c r="B861" s="14">
        <v>1987</v>
      </c>
      <c r="C861" s="14">
        <v>2</v>
      </c>
      <c r="D861" s="14">
        <v>5</v>
      </c>
      <c r="E861" s="14">
        <v>42.47</v>
      </c>
    </row>
    <row r="862" spans="2:5">
      <c r="B862" s="14">
        <v>1987</v>
      </c>
      <c r="C862" s="14">
        <v>2</v>
      </c>
      <c r="D862" s="14">
        <v>6</v>
      </c>
      <c r="E862" s="14">
        <v>44.04</v>
      </c>
    </row>
    <row r="863" spans="2:5">
      <c r="B863" s="14">
        <v>1987</v>
      </c>
      <c r="C863" s="14">
        <v>2</v>
      </c>
      <c r="D863" s="14">
        <v>7</v>
      </c>
      <c r="E863" s="14">
        <v>41.38</v>
      </c>
    </row>
    <row r="864" spans="2:5">
      <c r="B864" s="14">
        <v>1987</v>
      </c>
      <c r="C864" s="14">
        <v>2</v>
      </c>
      <c r="D864" s="14">
        <v>8</v>
      </c>
      <c r="E864" s="14">
        <v>40.049999999999997</v>
      </c>
    </row>
    <row r="865" spans="2:5">
      <c r="B865" s="14">
        <v>1987</v>
      </c>
      <c r="C865" s="14">
        <v>2</v>
      </c>
      <c r="D865" s="14">
        <v>9</v>
      </c>
      <c r="E865" s="14">
        <v>43.2</v>
      </c>
    </row>
    <row r="866" spans="2:5">
      <c r="B866" s="14">
        <v>1987</v>
      </c>
      <c r="C866" s="14">
        <v>2</v>
      </c>
      <c r="D866" s="14">
        <v>10</v>
      </c>
      <c r="E866" s="14">
        <v>45.62</v>
      </c>
    </row>
    <row r="867" spans="2:5">
      <c r="B867" s="14">
        <v>1987</v>
      </c>
      <c r="C867" s="14">
        <v>2</v>
      </c>
      <c r="D867" s="14">
        <v>11</v>
      </c>
      <c r="E867" s="14">
        <v>34</v>
      </c>
    </row>
    <row r="868" spans="2:5">
      <c r="B868" s="14">
        <v>1987</v>
      </c>
      <c r="C868" s="14">
        <v>2</v>
      </c>
      <c r="D868" s="14">
        <v>12</v>
      </c>
      <c r="E868" s="14">
        <v>44.89</v>
      </c>
    </row>
    <row r="869" spans="2:5">
      <c r="B869" s="14">
        <v>1987</v>
      </c>
      <c r="C869" s="14">
        <v>2</v>
      </c>
      <c r="D869" s="14">
        <v>13</v>
      </c>
      <c r="E869" s="14">
        <v>30.25</v>
      </c>
    </row>
    <row r="870" spans="2:5">
      <c r="B870" s="14">
        <v>1987</v>
      </c>
      <c r="C870" s="14">
        <v>2</v>
      </c>
      <c r="D870" s="14">
        <v>14</v>
      </c>
      <c r="E870" s="14">
        <v>44.89</v>
      </c>
    </row>
    <row r="871" spans="2:5">
      <c r="B871" s="14">
        <v>1987</v>
      </c>
      <c r="C871" s="14">
        <v>3</v>
      </c>
      <c r="D871" s="14">
        <v>1</v>
      </c>
      <c r="E871" s="14">
        <v>35.450000000000003</v>
      </c>
    </row>
    <row r="872" spans="2:5">
      <c r="B872" s="14">
        <v>1987</v>
      </c>
      <c r="C872" s="14">
        <v>3</v>
      </c>
      <c r="D872" s="14">
        <v>2</v>
      </c>
      <c r="E872" s="14">
        <v>30.98</v>
      </c>
    </row>
    <row r="873" spans="2:5">
      <c r="B873" s="14">
        <v>1987</v>
      </c>
      <c r="C873" s="14">
        <v>3</v>
      </c>
      <c r="D873" s="14">
        <v>3</v>
      </c>
      <c r="E873" s="14">
        <v>42.47</v>
      </c>
    </row>
    <row r="874" spans="2:5">
      <c r="B874" s="14">
        <v>1987</v>
      </c>
      <c r="C874" s="14">
        <v>3</v>
      </c>
      <c r="D874" s="14">
        <v>4</v>
      </c>
      <c r="E874" s="14">
        <v>46.83</v>
      </c>
    </row>
    <row r="875" spans="2:5">
      <c r="B875" s="14">
        <v>1987</v>
      </c>
      <c r="C875" s="14">
        <v>3</v>
      </c>
      <c r="D875" s="14">
        <v>5</v>
      </c>
      <c r="E875" s="14">
        <v>42.11</v>
      </c>
    </row>
    <row r="876" spans="2:5">
      <c r="B876" s="14">
        <v>1987</v>
      </c>
      <c r="C876" s="14">
        <v>3</v>
      </c>
      <c r="D876" s="14">
        <v>6</v>
      </c>
      <c r="E876" s="14">
        <v>44.04</v>
      </c>
    </row>
    <row r="877" spans="2:5">
      <c r="B877" s="14">
        <v>1987</v>
      </c>
      <c r="C877" s="14">
        <v>3</v>
      </c>
      <c r="D877" s="14">
        <v>7</v>
      </c>
      <c r="E877" s="14">
        <v>43.56</v>
      </c>
    </row>
    <row r="878" spans="2:5">
      <c r="B878" s="14">
        <v>1987</v>
      </c>
      <c r="C878" s="14">
        <v>3</v>
      </c>
      <c r="D878" s="14">
        <v>8</v>
      </c>
      <c r="E878" s="14">
        <v>43.8</v>
      </c>
    </row>
    <row r="879" spans="2:5">
      <c r="B879" s="14">
        <v>1987</v>
      </c>
      <c r="C879" s="14">
        <v>3</v>
      </c>
      <c r="D879" s="14">
        <v>9</v>
      </c>
      <c r="E879" s="14">
        <v>30.01</v>
      </c>
    </row>
    <row r="880" spans="2:5">
      <c r="B880" s="14">
        <v>1987</v>
      </c>
      <c r="C880" s="14">
        <v>3</v>
      </c>
      <c r="D880" s="14">
        <v>10</v>
      </c>
      <c r="E880" s="14">
        <v>43.8</v>
      </c>
    </row>
    <row r="881" spans="2:5">
      <c r="B881" s="14">
        <v>1987</v>
      </c>
      <c r="C881" s="14">
        <v>3</v>
      </c>
      <c r="D881" s="14">
        <v>11</v>
      </c>
      <c r="E881" s="14">
        <v>35.57</v>
      </c>
    </row>
    <row r="882" spans="2:5">
      <c r="B882" s="14">
        <v>1987</v>
      </c>
      <c r="C882" s="14">
        <v>3</v>
      </c>
      <c r="D882" s="14">
        <v>12</v>
      </c>
      <c r="E882" s="14">
        <v>43.44</v>
      </c>
    </row>
    <row r="883" spans="2:5">
      <c r="B883" s="14">
        <v>1987</v>
      </c>
      <c r="C883" s="14">
        <v>3</v>
      </c>
      <c r="D883" s="14">
        <v>13</v>
      </c>
      <c r="E883" s="14">
        <v>39.200000000000003</v>
      </c>
    </row>
    <row r="884" spans="2:5">
      <c r="B884" s="14">
        <v>1987</v>
      </c>
      <c r="C884" s="14">
        <v>3</v>
      </c>
      <c r="D884" s="14">
        <v>14</v>
      </c>
      <c r="E884" s="14">
        <v>42.23</v>
      </c>
    </row>
    <row r="885" spans="2:5">
      <c r="B885" s="14">
        <v>1987</v>
      </c>
      <c r="C885" s="14">
        <v>4</v>
      </c>
      <c r="D885" s="14">
        <v>1</v>
      </c>
      <c r="E885" s="14">
        <v>29.89</v>
      </c>
    </row>
    <row r="886" spans="2:5">
      <c r="B886" s="14">
        <v>1987</v>
      </c>
      <c r="C886" s="14">
        <v>4</v>
      </c>
      <c r="D886" s="14">
        <v>2</v>
      </c>
      <c r="E886" s="14">
        <v>29.28</v>
      </c>
    </row>
    <row r="887" spans="2:5">
      <c r="B887" s="14">
        <v>1987</v>
      </c>
      <c r="C887" s="14">
        <v>4</v>
      </c>
      <c r="D887" s="14">
        <v>3</v>
      </c>
      <c r="E887" s="14">
        <v>40.049999999999997</v>
      </c>
    </row>
    <row r="888" spans="2:5">
      <c r="B888" s="14">
        <v>1987</v>
      </c>
      <c r="C888" s="14">
        <v>4</v>
      </c>
      <c r="D888" s="14">
        <v>4</v>
      </c>
      <c r="E888" s="14">
        <v>40.659999999999997</v>
      </c>
    </row>
    <row r="889" spans="2:5">
      <c r="B889" s="14">
        <v>1987</v>
      </c>
      <c r="C889" s="14">
        <v>4</v>
      </c>
      <c r="D889" s="14">
        <v>5</v>
      </c>
      <c r="E889" s="14">
        <v>42.11</v>
      </c>
    </row>
    <row r="890" spans="2:5">
      <c r="B890" s="14">
        <v>1987</v>
      </c>
      <c r="C890" s="14">
        <v>4</v>
      </c>
      <c r="D890" s="14">
        <v>6</v>
      </c>
      <c r="E890" s="14">
        <v>40.9</v>
      </c>
    </row>
    <row r="891" spans="2:5">
      <c r="B891" s="14">
        <v>1987</v>
      </c>
      <c r="C891" s="14">
        <v>4</v>
      </c>
      <c r="D891" s="14">
        <v>7</v>
      </c>
      <c r="E891" s="14">
        <v>39.57</v>
      </c>
    </row>
    <row r="892" spans="2:5">
      <c r="B892" s="14">
        <v>1987</v>
      </c>
      <c r="C892" s="14">
        <v>4</v>
      </c>
      <c r="D892" s="14">
        <v>8</v>
      </c>
      <c r="E892" s="14">
        <v>27.95</v>
      </c>
    </row>
    <row r="893" spans="2:5">
      <c r="B893" s="14">
        <v>1987</v>
      </c>
      <c r="C893" s="14">
        <v>4</v>
      </c>
      <c r="D893" s="14">
        <v>9</v>
      </c>
      <c r="E893" s="14">
        <v>41.14</v>
      </c>
    </row>
    <row r="894" spans="2:5">
      <c r="B894" s="14">
        <v>1987</v>
      </c>
      <c r="C894" s="14">
        <v>4</v>
      </c>
      <c r="D894" s="14">
        <v>10</v>
      </c>
      <c r="E894" s="14">
        <v>43.32</v>
      </c>
    </row>
    <row r="895" spans="2:5">
      <c r="B895" s="14">
        <v>1987</v>
      </c>
      <c r="C895" s="14">
        <v>4</v>
      </c>
      <c r="D895" s="14">
        <v>11</v>
      </c>
      <c r="E895" s="14">
        <v>42.95</v>
      </c>
    </row>
    <row r="896" spans="2:5">
      <c r="B896" s="14">
        <v>1987</v>
      </c>
      <c r="C896" s="14">
        <v>4</v>
      </c>
      <c r="D896" s="14">
        <v>12</v>
      </c>
      <c r="E896" s="14">
        <v>41.26</v>
      </c>
    </row>
    <row r="897" spans="2:5">
      <c r="B897" s="14">
        <v>1987</v>
      </c>
      <c r="C897" s="14">
        <v>4</v>
      </c>
      <c r="D897" s="14">
        <v>13</v>
      </c>
      <c r="E897" s="14">
        <v>27.47</v>
      </c>
    </row>
    <row r="898" spans="2:5">
      <c r="B898" s="14">
        <v>1987</v>
      </c>
      <c r="C898" s="14">
        <v>4</v>
      </c>
      <c r="D898" s="14">
        <v>14</v>
      </c>
      <c r="E898" s="14">
        <v>44.04</v>
      </c>
    </row>
    <row r="899" spans="2:5">
      <c r="B899" s="14">
        <v>1988</v>
      </c>
      <c r="C899" s="14">
        <v>1</v>
      </c>
      <c r="D899" s="14">
        <v>1</v>
      </c>
      <c r="E899" s="14">
        <v>25.89</v>
      </c>
    </row>
    <row r="900" spans="2:5">
      <c r="B900" s="14">
        <v>1988</v>
      </c>
      <c r="C900" s="14">
        <v>1</v>
      </c>
      <c r="D900" s="14">
        <v>2</v>
      </c>
      <c r="E900" s="14">
        <v>24.93</v>
      </c>
    </row>
    <row r="901" spans="2:5">
      <c r="B901" s="14">
        <v>1988</v>
      </c>
      <c r="C901" s="14">
        <v>1</v>
      </c>
      <c r="D901" s="14">
        <v>3</v>
      </c>
      <c r="E901" s="14">
        <v>38.840000000000003</v>
      </c>
    </row>
    <row r="902" spans="2:5">
      <c r="B902" s="14">
        <v>1988</v>
      </c>
      <c r="C902" s="14">
        <v>1</v>
      </c>
      <c r="D902" s="14">
        <v>4</v>
      </c>
      <c r="E902" s="14">
        <v>36.9</v>
      </c>
    </row>
    <row r="903" spans="2:5">
      <c r="B903" s="14">
        <v>1988</v>
      </c>
      <c r="C903" s="14">
        <v>1</v>
      </c>
      <c r="D903" s="14">
        <v>5</v>
      </c>
      <c r="E903" s="14">
        <v>57.11</v>
      </c>
    </row>
    <row r="904" spans="2:5">
      <c r="B904" s="14">
        <v>1988</v>
      </c>
      <c r="C904" s="14">
        <v>1</v>
      </c>
      <c r="D904" s="14">
        <v>6</v>
      </c>
      <c r="E904" s="14">
        <v>57.47</v>
      </c>
    </row>
    <row r="905" spans="2:5">
      <c r="B905" s="14">
        <v>1988</v>
      </c>
      <c r="C905" s="14">
        <v>1</v>
      </c>
      <c r="D905" s="14">
        <v>7</v>
      </c>
      <c r="E905" s="14">
        <v>69.209999999999994</v>
      </c>
    </row>
    <row r="906" spans="2:5">
      <c r="B906" s="14">
        <v>1988</v>
      </c>
      <c r="C906" s="14">
        <v>1</v>
      </c>
      <c r="D906" s="14">
        <v>8</v>
      </c>
      <c r="E906" s="14">
        <v>60.86</v>
      </c>
    </row>
    <row r="907" spans="2:5">
      <c r="B907" s="14">
        <v>1988</v>
      </c>
      <c r="C907" s="14">
        <v>1</v>
      </c>
      <c r="D907" s="14">
        <v>9</v>
      </c>
      <c r="E907" s="14">
        <v>62.68</v>
      </c>
    </row>
    <row r="908" spans="2:5">
      <c r="B908" s="14">
        <v>1988</v>
      </c>
      <c r="C908" s="14">
        <v>1</v>
      </c>
      <c r="D908" s="14">
        <v>10</v>
      </c>
      <c r="E908" s="14">
        <v>59.29</v>
      </c>
    </row>
    <row r="909" spans="2:5">
      <c r="B909" s="14">
        <v>1988</v>
      </c>
      <c r="C909" s="14">
        <v>1</v>
      </c>
      <c r="D909" s="14">
        <v>11</v>
      </c>
      <c r="E909" s="14">
        <v>65.22</v>
      </c>
    </row>
    <row r="910" spans="2:5">
      <c r="B910" s="14">
        <v>1988</v>
      </c>
      <c r="C910" s="14">
        <v>1</v>
      </c>
      <c r="D910" s="14">
        <v>12</v>
      </c>
      <c r="E910" s="14">
        <v>65.94</v>
      </c>
    </row>
    <row r="911" spans="2:5">
      <c r="B911" s="14">
        <v>1988</v>
      </c>
      <c r="C911" s="14">
        <v>1</v>
      </c>
      <c r="D911" s="14">
        <v>13</v>
      </c>
      <c r="E911" s="14">
        <v>71.39</v>
      </c>
    </row>
    <row r="912" spans="2:5">
      <c r="B912" s="14">
        <v>1988</v>
      </c>
      <c r="C912" s="14">
        <v>1</v>
      </c>
      <c r="D912" s="14">
        <v>14</v>
      </c>
      <c r="E912" s="14">
        <v>63.4</v>
      </c>
    </row>
    <row r="913" spans="2:5">
      <c r="B913" s="14">
        <v>1988</v>
      </c>
      <c r="C913" s="14">
        <v>2</v>
      </c>
      <c r="D913" s="14">
        <v>1</v>
      </c>
      <c r="E913" s="14">
        <v>24.08</v>
      </c>
    </row>
    <row r="914" spans="2:5">
      <c r="B914" s="14">
        <v>1988</v>
      </c>
      <c r="C914" s="14">
        <v>2</v>
      </c>
      <c r="D914" s="14">
        <v>2</v>
      </c>
      <c r="E914" s="14">
        <v>26.01</v>
      </c>
    </row>
    <row r="915" spans="2:5">
      <c r="B915" s="14">
        <v>1988</v>
      </c>
      <c r="C915" s="14">
        <v>2</v>
      </c>
      <c r="D915" s="14">
        <v>3</v>
      </c>
      <c r="E915" s="14">
        <v>33.76</v>
      </c>
    </row>
    <row r="916" spans="2:5">
      <c r="B916" s="14">
        <v>1988</v>
      </c>
      <c r="C916" s="14">
        <v>2</v>
      </c>
      <c r="D916" s="14">
        <v>4</v>
      </c>
      <c r="E916" s="14">
        <v>44.29</v>
      </c>
    </row>
    <row r="917" spans="2:5">
      <c r="B917" s="14">
        <v>1988</v>
      </c>
      <c r="C917" s="14">
        <v>2</v>
      </c>
      <c r="D917" s="14">
        <v>5</v>
      </c>
      <c r="E917" s="14">
        <v>47.43</v>
      </c>
    </row>
    <row r="918" spans="2:5">
      <c r="B918" s="14">
        <v>1988</v>
      </c>
      <c r="C918" s="14">
        <v>2</v>
      </c>
      <c r="D918" s="14">
        <v>6</v>
      </c>
      <c r="E918" s="14">
        <v>70.180000000000007</v>
      </c>
    </row>
    <row r="919" spans="2:5">
      <c r="B919" s="14">
        <v>1988</v>
      </c>
      <c r="C919" s="14">
        <v>2</v>
      </c>
      <c r="D919" s="14">
        <v>7</v>
      </c>
      <c r="E919" s="14">
        <v>60.98</v>
      </c>
    </row>
    <row r="920" spans="2:5">
      <c r="B920" s="14">
        <v>1988</v>
      </c>
      <c r="C920" s="14">
        <v>2</v>
      </c>
      <c r="D920" s="14">
        <v>8</v>
      </c>
      <c r="E920" s="14">
        <v>62.92</v>
      </c>
    </row>
    <row r="921" spans="2:5">
      <c r="B921" s="14">
        <v>1988</v>
      </c>
      <c r="C921" s="14">
        <v>2</v>
      </c>
      <c r="D921" s="14">
        <v>9</v>
      </c>
      <c r="E921" s="14">
        <v>65.34</v>
      </c>
    </row>
    <row r="922" spans="2:5">
      <c r="B922" s="14">
        <v>1988</v>
      </c>
      <c r="C922" s="14">
        <v>2</v>
      </c>
      <c r="D922" s="14">
        <v>10</v>
      </c>
      <c r="E922" s="14">
        <v>56.75</v>
      </c>
    </row>
    <row r="923" spans="2:5">
      <c r="B923" s="14">
        <v>1988</v>
      </c>
      <c r="C923" s="14">
        <v>2</v>
      </c>
      <c r="D923" s="14">
        <v>11</v>
      </c>
      <c r="E923" s="14">
        <v>57.11</v>
      </c>
    </row>
    <row r="924" spans="2:5">
      <c r="B924" s="14">
        <v>1988</v>
      </c>
      <c r="C924" s="14">
        <v>2</v>
      </c>
      <c r="D924" s="14">
        <v>12</v>
      </c>
      <c r="E924" s="14">
        <v>70.66</v>
      </c>
    </row>
    <row r="925" spans="2:5">
      <c r="B925" s="14">
        <v>1988</v>
      </c>
      <c r="C925" s="14">
        <v>2</v>
      </c>
      <c r="D925" s="14">
        <v>13</v>
      </c>
      <c r="E925" s="14">
        <v>68.489999999999995</v>
      </c>
    </row>
    <row r="926" spans="2:5">
      <c r="B926" s="14">
        <v>1988</v>
      </c>
      <c r="C926" s="14">
        <v>2</v>
      </c>
      <c r="D926" s="14">
        <v>14</v>
      </c>
      <c r="E926" s="14">
        <v>69.819999999999993</v>
      </c>
    </row>
    <row r="927" spans="2:5">
      <c r="B927" s="14">
        <v>1988</v>
      </c>
      <c r="C927" s="14">
        <v>3</v>
      </c>
      <c r="D927" s="14">
        <v>1</v>
      </c>
      <c r="E927" s="14">
        <v>29.64</v>
      </c>
    </row>
    <row r="928" spans="2:5">
      <c r="B928" s="14">
        <v>1988</v>
      </c>
      <c r="C928" s="14">
        <v>3</v>
      </c>
      <c r="D928" s="14">
        <v>2</v>
      </c>
      <c r="E928" s="14">
        <v>27.1</v>
      </c>
    </row>
    <row r="929" spans="2:5">
      <c r="B929" s="14">
        <v>1988</v>
      </c>
      <c r="C929" s="14">
        <v>3</v>
      </c>
      <c r="D929" s="14">
        <v>3</v>
      </c>
      <c r="E929" s="14">
        <v>45.37</v>
      </c>
    </row>
    <row r="930" spans="2:5">
      <c r="B930" s="14">
        <v>1988</v>
      </c>
      <c r="C930" s="14">
        <v>3</v>
      </c>
      <c r="D930" s="14">
        <v>4</v>
      </c>
      <c r="E930" s="14">
        <v>65.7</v>
      </c>
    </row>
    <row r="931" spans="2:5">
      <c r="B931" s="14">
        <v>1988</v>
      </c>
      <c r="C931" s="14">
        <v>3</v>
      </c>
      <c r="D931" s="14">
        <v>5</v>
      </c>
      <c r="E931" s="14">
        <v>61.23</v>
      </c>
    </row>
    <row r="932" spans="2:5">
      <c r="B932" s="14">
        <v>1988</v>
      </c>
      <c r="C932" s="14">
        <v>3</v>
      </c>
      <c r="D932" s="14">
        <v>6</v>
      </c>
      <c r="E932" s="14">
        <v>67.760000000000005</v>
      </c>
    </row>
    <row r="933" spans="2:5">
      <c r="B933" s="14">
        <v>1988</v>
      </c>
      <c r="C933" s="14">
        <v>3</v>
      </c>
      <c r="D933" s="14">
        <v>7</v>
      </c>
      <c r="E933" s="14">
        <v>60.38</v>
      </c>
    </row>
    <row r="934" spans="2:5">
      <c r="B934" s="14">
        <v>1988</v>
      </c>
      <c r="C934" s="14">
        <v>3</v>
      </c>
      <c r="D934" s="14">
        <v>8</v>
      </c>
      <c r="E934" s="14">
        <v>66.430000000000007</v>
      </c>
    </row>
    <row r="935" spans="2:5">
      <c r="B935" s="14">
        <v>1988</v>
      </c>
      <c r="C935" s="14">
        <v>3</v>
      </c>
      <c r="D935" s="14">
        <v>9</v>
      </c>
      <c r="E935" s="14">
        <v>50.34</v>
      </c>
    </row>
    <row r="936" spans="2:5">
      <c r="B936" s="14">
        <v>1988</v>
      </c>
      <c r="C936" s="14">
        <v>3</v>
      </c>
      <c r="D936" s="14">
        <v>10</v>
      </c>
      <c r="E936" s="14">
        <v>65.58</v>
      </c>
    </row>
    <row r="937" spans="2:5">
      <c r="B937" s="14">
        <v>1988</v>
      </c>
      <c r="C937" s="14">
        <v>3</v>
      </c>
      <c r="D937" s="14">
        <v>11</v>
      </c>
      <c r="E937" s="14">
        <v>67.03</v>
      </c>
    </row>
    <row r="938" spans="2:5">
      <c r="B938" s="14">
        <v>1988</v>
      </c>
      <c r="C938" s="14">
        <v>3</v>
      </c>
      <c r="D938" s="14">
        <v>12</v>
      </c>
      <c r="E938" s="14">
        <v>56.26</v>
      </c>
    </row>
    <row r="939" spans="2:5">
      <c r="B939" s="14">
        <v>1988</v>
      </c>
      <c r="C939" s="14">
        <v>3</v>
      </c>
      <c r="D939" s="14">
        <v>13</v>
      </c>
      <c r="E939" s="14">
        <v>67.52</v>
      </c>
    </row>
    <row r="940" spans="2:5">
      <c r="B940" s="14">
        <v>1988</v>
      </c>
      <c r="C940" s="14">
        <v>3</v>
      </c>
      <c r="D940" s="14">
        <v>14</v>
      </c>
      <c r="E940" s="14">
        <v>54.81</v>
      </c>
    </row>
    <row r="941" spans="2:5">
      <c r="B941" s="14">
        <v>1988</v>
      </c>
      <c r="C941" s="14">
        <v>4</v>
      </c>
      <c r="D941" s="14">
        <v>1</v>
      </c>
      <c r="E941" s="14">
        <v>32.31</v>
      </c>
    </row>
    <row r="942" spans="2:5">
      <c r="B942" s="14">
        <v>1988</v>
      </c>
      <c r="C942" s="14">
        <v>4</v>
      </c>
      <c r="D942" s="14">
        <v>2</v>
      </c>
      <c r="E942" s="14">
        <v>30.25</v>
      </c>
    </row>
    <row r="943" spans="2:5">
      <c r="B943" s="14">
        <v>1988</v>
      </c>
      <c r="C943" s="14">
        <v>4</v>
      </c>
      <c r="D943" s="14">
        <v>3</v>
      </c>
      <c r="E943" s="14">
        <v>45.86</v>
      </c>
    </row>
    <row r="944" spans="2:5">
      <c r="B944" s="14">
        <v>1988</v>
      </c>
      <c r="C944" s="14">
        <v>4</v>
      </c>
      <c r="D944" s="14">
        <v>4</v>
      </c>
      <c r="E944" s="14">
        <v>45.01</v>
      </c>
    </row>
    <row r="945" spans="2:5">
      <c r="B945" s="14">
        <v>1988</v>
      </c>
      <c r="C945" s="14">
        <v>4</v>
      </c>
      <c r="D945" s="14">
        <v>5</v>
      </c>
      <c r="E945" s="14">
        <v>63.4</v>
      </c>
    </row>
    <row r="946" spans="2:5">
      <c r="B946" s="14">
        <v>1988</v>
      </c>
      <c r="C946" s="14">
        <v>4</v>
      </c>
      <c r="D946" s="14">
        <v>6</v>
      </c>
      <c r="E946" s="14">
        <v>64.86</v>
      </c>
    </row>
    <row r="947" spans="2:5">
      <c r="B947" s="14">
        <v>1988</v>
      </c>
      <c r="C947" s="14">
        <v>4</v>
      </c>
      <c r="D947" s="14">
        <v>7</v>
      </c>
      <c r="E947" s="14">
        <v>62.07</v>
      </c>
    </row>
    <row r="948" spans="2:5">
      <c r="B948" s="14">
        <v>1988</v>
      </c>
      <c r="C948" s="14">
        <v>4</v>
      </c>
      <c r="D948" s="14">
        <v>8</v>
      </c>
      <c r="E948" s="14">
        <v>61.47</v>
      </c>
    </row>
    <row r="949" spans="2:5">
      <c r="B949" s="14">
        <v>1988</v>
      </c>
      <c r="C949" s="14">
        <v>4</v>
      </c>
      <c r="D949" s="14">
        <v>9</v>
      </c>
      <c r="E949" s="14">
        <v>63.28</v>
      </c>
    </row>
    <row r="950" spans="2:5">
      <c r="B950" s="14">
        <v>1988</v>
      </c>
      <c r="C950" s="14">
        <v>4</v>
      </c>
      <c r="D950" s="14">
        <v>10</v>
      </c>
      <c r="E950" s="14">
        <v>55.78</v>
      </c>
    </row>
    <row r="951" spans="2:5">
      <c r="B951" s="14">
        <v>1988</v>
      </c>
      <c r="C951" s="14">
        <v>4</v>
      </c>
      <c r="D951" s="14">
        <v>11</v>
      </c>
      <c r="E951" s="14">
        <v>54.69</v>
      </c>
    </row>
    <row r="952" spans="2:5">
      <c r="B952" s="14">
        <v>1988</v>
      </c>
      <c r="C952" s="14">
        <v>4</v>
      </c>
      <c r="D952" s="14">
        <v>12</v>
      </c>
      <c r="E952" s="14">
        <v>58.93</v>
      </c>
    </row>
    <row r="953" spans="2:5">
      <c r="B953" s="14">
        <v>1988</v>
      </c>
      <c r="C953" s="14">
        <v>4</v>
      </c>
      <c r="D953" s="14">
        <v>13</v>
      </c>
      <c r="E953" s="14">
        <v>64.61</v>
      </c>
    </row>
    <row r="954" spans="2:5">
      <c r="B954" s="14">
        <v>1988</v>
      </c>
      <c r="C954" s="14">
        <v>4</v>
      </c>
      <c r="D954" s="14">
        <v>14</v>
      </c>
      <c r="E954" s="14">
        <v>68</v>
      </c>
    </row>
    <row r="955" spans="2:5">
      <c r="B955" s="14">
        <v>1989</v>
      </c>
      <c r="C955" s="14">
        <v>1</v>
      </c>
      <c r="D955" s="14">
        <v>1</v>
      </c>
      <c r="E955" s="14">
        <v>14.28</v>
      </c>
    </row>
    <row r="956" spans="2:5">
      <c r="B956" s="14">
        <v>1989</v>
      </c>
      <c r="C956" s="14">
        <v>1</v>
      </c>
      <c r="D956" s="14">
        <v>2</v>
      </c>
      <c r="E956" s="14">
        <v>20.329999999999998</v>
      </c>
    </row>
    <row r="957" spans="2:5">
      <c r="B957" s="14">
        <v>1989</v>
      </c>
      <c r="C957" s="14">
        <v>1</v>
      </c>
      <c r="D957" s="14">
        <v>3</v>
      </c>
      <c r="E957" s="14">
        <v>28.92</v>
      </c>
    </row>
    <row r="958" spans="2:5">
      <c r="B958" s="14">
        <v>1989</v>
      </c>
      <c r="C958" s="14">
        <v>1</v>
      </c>
      <c r="D958" s="14">
        <v>4</v>
      </c>
      <c r="E958" s="14">
        <v>34.85</v>
      </c>
    </row>
    <row r="959" spans="2:5">
      <c r="B959" s="14">
        <v>1989</v>
      </c>
      <c r="C959" s="14">
        <v>1</v>
      </c>
      <c r="D959" s="14">
        <v>5</v>
      </c>
      <c r="E959" s="14">
        <v>39.32</v>
      </c>
    </row>
    <row r="960" spans="2:5">
      <c r="B960" s="14">
        <v>1989</v>
      </c>
      <c r="C960" s="14">
        <v>1</v>
      </c>
      <c r="D960" s="14">
        <v>6</v>
      </c>
      <c r="E960" s="14">
        <v>41.62</v>
      </c>
    </row>
    <row r="961" spans="2:5">
      <c r="B961" s="14">
        <v>1989</v>
      </c>
      <c r="C961" s="14">
        <v>1</v>
      </c>
      <c r="D961" s="14">
        <v>7</v>
      </c>
      <c r="E961" s="14">
        <v>40.049999999999997</v>
      </c>
    </row>
    <row r="962" spans="2:5">
      <c r="B962" s="14">
        <v>1989</v>
      </c>
      <c r="C962" s="14">
        <v>1</v>
      </c>
      <c r="D962" s="14">
        <v>8</v>
      </c>
      <c r="E962" s="14">
        <v>44.89</v>
      </c>
    </row>
    <row r="963" spans="2:5">
      <c r="B963" s="14">
        <v>1989</v>
      </c>
      <c r="C963" s="14">
        <v>1</v>
      </c>
      <c r="D963" s="14">
        <v>9</v>
      </c>
      <c r="E963" s="14">
        <v>41.87</v>
      </c>
    </row>
    <row r="964" spans="2:5">
      <c r="B964" s="14">
        <v>1989</v>
      </c>
      <c r="C964" s="14">
        <v>1</v>
      </c>
      <c r="D964" s="14">
        <v>10</v>
      </c>
      <c r="E964" s="14">
        <v>37.630000000000003</v>
      </c>
    </row>
    <row r="965" spans="2:5">
      <c r="B965" s="14">
        <v>1989</v>
      </c>
      <c r="C965" s="14">
        <v>1</v>
      </c>
      <c r="D965" s="14">
        <v>11</v>
      </c>
      <c r="E965" s="14">
        <v>39.450000000000003</v>
      </c>
    </row>
    <row r="966" spans="2:5">
      <c r="B966" s="14">
        <v>1989</v>
      </c>
      <c r="C966" s="14">
        <v>1</v>
      </c>
      <c r="D966" s="14">
        <v>12</v>
      </c>
      <c r="E966" s="14">
        <v>37.51</v>
      </c>
    </row>
    <row r="967" spans="2:5">
      <c r="B967" s="14">
        <v>1989</v>
      </c>
      <c r="C967" s="14">
        <v>1</v>
      </c>
      <c r="D967" s="14">
        <v>13</v>
      </c>
      <c r="E967" s="14">
        <v>36.06</v>
      </c>
    </row>
    <row r="968" spans="2:5">
      <c r="B968" s="14">
        <v>1989</v>
      </c>
      <c r="C968" s="14">
        <v>1</v>
      </c>
      <c r="D968" s="14">
        <v>14</v>
      </c>
      <c r="E968" s="14">
        <v>42.83</v>
      </c>
    </row>
    <row r="969" spans="2:5">
      <c r="B969" s="14">
        <v>1989</v>
      </c>
      <c r="C969" s="14">
        <v>2</v>
      </c>
      <c r="D969" s="14">
        <v>1</v>
      </c>
      <c r="E969" s="14">
        <v>15.37</v>
      </c>
    </row>
    <row r="970" spans="2:5">
      <c r="B970" s="14">
        <v>1989</v>
      </c>
      <c r="C970" s="14">
        <v>2</v>
      </c>
      <c r="D970" s="14">
        <v>2</v>
      </c>
      <c r="E970" s="14">
        <v>15.85</v>
      </c>
    </row>
    <row r="971" spans="2:5">
      <c r="B971" s="14">
        <v>1989</v>
      </c>
      <c r="C971" s="14">
        <v>2</v>
      </c>
      <c r="D971" s="14">
        <v>3</v>
      </c>
      <c r="E971" s="14">
        <v>30.98</v>
      </c>
    </row>
    <row r="972" spans="2:5">
      <c r="B972" s="14">
        <v>1989</v>
      </c>
      <c r="C972" s="14">
        <v>2</v>
      </c>
      <c r="D972" s="14">
        <v>4</v>
      </c>
      <c r="E972" s="14">
        <v>37.99</v>
      </c>
    </row>
    <row r="973" spans="2:5">
      <c r="B973" s="14">
        <v>1989</v>
      </c>
      <c r="C973" s="14">
        <v>2</v>
      </c>
      <c r="D973" s="14">
        <v>5</v>
      </c>
      <c r="E973" s="14">
        <v>38.72</v>
      </c>
    </row>
    <row r="974" spans="2:5">
      <c r="B974" s="14">
        <v>1989</v>
      </c>
      <c r="C974" s="14">
        <v>2</v>
      </c>
      <c r="D974" s="14">
        <v>6</v>
      </c>
      <c r="E974" s="14">
        <v>47.55</v>
      </c>
    </row>
    <row r="975" spans="2:5">
      <c r="B975" s="14">
        <v>1989</v>
      </c>
      <c r="C975" s="14">
        <v>2</v>
      </c>
      <c r="D975" s="14">
        <v>7</v>
      </c>
      <c r="E975" s="14">
        <v>45.62</v>
      </c>
    </row>
    <row r="976" spans="2:5">
      <c r="B976" s="14">
        <v>1989</v>
      </c>
      <c r="C976" s="14">
        <v>2</v>
      </c>
      <c r="D976" s="14">
        <v>8</v>
      </c>
      <c r="E976" s="14">
        <v>37.630000000000003</v>
      </c>
    </row>
    <row r="977" spans="2:5">
      <c r="B977" s="14">
        <v>1989</v>
      </c>
      <c r="C977" s="14">
        <v>2</v>
      </c>
      <c r="D977" s="14">
        <v>9</v>
      </c>
      <c r="E977" s="14">
        <v>44.41</v>
      </c>
    </row>
    <row r="978" spans="2:5">
      <c r="B978" s="14">
        <v>1989</v>
      </c>
      <c r="C978" s="14">
        <v>2</v>
      </c>
      <c r="D978" s="14">
        <v>10</v>
      </c>
      <c r="E978" s="14">
        <v>43.2</v>
      </c>
    </row>
    <row r="979" spans="2:5">
      <c r="B979" s="14">
        <v>1989</v>
      </c>
      <c r="C979" s="14">
        <v>2</v>
      </c>
      <c r="D979" s="14">
        <v>11</v>
      </c>
      <c r="E979" s="14">
        <v>32.19</v>
      </c>
    </row>
    <row r="980" spans="2:5">
      <c r="B980" s="14">
        <v>1989</v>
      </c>
      <c r="C980" s="14">
        <v>2</v>
      </c>
      <c r="D980" s="14">
        <v>12</v>
      </c>
      <c r="E980" s="14">
        <v>41.87</v>
      </c>
    </row>
    <row r="981" spans="2:5">
      <c r="B981" s="14">
        <v>1989</v>
      </c>
      <c r="C981" s="14">
        <v>2</v>
      </c>
      <c r="D981" s="14">
        <v>13</v>
      </c>
      <c r="E981" s="14">
        <v>42.35</v>
      </c>
    </row>
    <row r="982" spans="2:5">
      <c r="B982" s="14">
        <v>1989</v>
      </c>
      <c r="C982" s="14">
        <v>2</v>
      </c>
      <c r="D982" s="14">
        <v>14</v>
      </c>
      <c r="E982" s="14">
        <v>49</v>
      </c>
    </row>
    <row r="983" spans="2:5">
      <c r="B983" s="14">
        <v>1989</v>
      </c>
      <c r="C983" s="14">
        <v>3</v>
      </c>
      <c r="D983" s="14">
        <v>1</v>
      </c>
      <c r="E983" s="14">
        <v>18.39</v>
      </c>
    </row>
    <row r="984" spans="2:5">
      <c r="B984" s="14">
        <v>1989</v>
      </c>
      <c r="C984" s="14">
        <v>3</v>
      </c>
      <c r="D984" s="14">
        <v>2</v>
      </c>
      <c r="E984" s="14">
        <v>16.09</v>
      </c>
    </row>
    <row r="985" spans="2:5">
      <c r="B985" s="14">
        <v>1989</v>
      </c>
      <c r="C985" s="14">
        <v>3</v>
      </c>
      <c r="D985" s="14">
        <v>3</v>
      </c>
      <c r="E985" s="14">
        <v>37.75</v>
      </c>
    </row>
    <row r="986" spans="2:5">
      <c r="B986" s="14">
        <v>1989</v>
      </c>
      <c r="C986" s="14">
        <v>3</v>
      </c>
      <c r="D986" s="14">
        <v>4</v>
      </c>
      <c r="E986" s="14">
        <v>42.11</v>
      </c>
    </row>
    <row r="987" spans="2:5">
      <c r="B987" s="14">
        <v>1989</v>
      </c>
      <c r="C987" s="14">
        <v>3</v>
      </c>
      <c r="D987" s="14">
        <v>5</v>
      </c>
      <c r="E987" s="14">
        <v>37.270000000000003</v>
      </c>
    </row>
    <row r="988" spans="2:5">
      <c r="B988" s="14">
        <v>1989</v>
      </c>
      <c r="C988" s="14">
        <v>3</v>
      </c>
      <c r="D988" s="14">
        <v>6</v>
      </c>
      <c r="E988" s="14">
        <v>43.8</v>
      </c>
    </row>
    <row r="989" spans="2:5">
      <c r="B989" s="14">
        <v>1989</v>
      </c>
      <c r="C989" s="14">
        <v>3</v>
      </c>
      <c r="D989" s="14">
        <v>7</v>
      </c>
      <c r="E989" s="14">
        <v>37.99</v>
      </c>
    </row>
    <row r="990" spans="2:5">
      <c r="B990" s="14">
        <v>1989</v>
      </c>
      <c r="C990" s="14">
        <v>3</v>
      </c>
      <c r="D990" s="14">
        <v>8</v>
      </c>
      <c r="E990" s="14">
        <v>47.67</v>
      </c>
    </row>
    <row r="991" spans="2:5">
      <c r="B991" s="14">
        <v>1989</v>
      </c>
      <c r="C991" s="14">
        <v>3</v>
      </c>
      <c r="D991" s="14">
        <v>9</v>
      </c>
      <c r="E991" s="14">
        <v>39.32</v>
      </c>
    </row>
    <row r="992" spans="2:5">
      <c r="B992" s="14">
        <v>1989</v>
      </c>
      <c r="C992" s="14">
        <v>3</v>
      </c>
      <c r="D992" s="14">
        <v>10</v>
      </c>
      <c r="E992" s="14">
        <v>47.19</v>
      </c>
    </row>
    <row r="993" spans="2:5">
      <c r="B993" s="14">
        <v>1989</v>
      </c>
      <c r="C993" s="14">
        <v>3</v>
      </c>
      <c r="D993" s="14">
        <v>11</v>
      </c>
      <c r="E993" s="14">
        <v>40.409999999999997</v>
      </c>
    </row>
    <row r="994" spans="2:5">
      <c r="B994" s="14">
        <v>1989</v>
      </c>
      <c r="C994" s="14">
        <v>3</v>
      </c>
      <c r="D994" s="14">
        <v>12</v>
      </c>
      <c r="E994" s="14">
        <v>38.96</v>
      </c>
    </row>
    <row r="995" spans="2:5">
      <c r="B995" s="14">
        <v>1989</v>
      </c>
      <c r="C995" s="14">
        <v>3</v>
      </c>
      <c r="D995" s="14">
        <v>13</v>
      </c>
      <c r="E995" s="14">
        <v>37.630000000000003</v>
      </c>
    </row>
    <row r="996" spans="2:5">
      <c r="B996" s="14">
        <v>1989</v>
      </c>
      <c r="C996" s="14">
        <v>3</v>
      </c>
      <c r="D996" s="14">
        <v>14</v>
      </c>
      <c r="E996" s="14">
        <v>43.2</v>
      </c>
    </row>
    <row r="997" spans="2:5">
      <c r="B997" s="14">
        <v>1989</v>
      </c>
      <c r="C997" s="14">
        <v>4</v>
      </c>
      <c r="D997" s="14">
        <v>1</v>
      </c>
      <c r="E997" s="14">
        <v>21.3</v>
      </c>
    </row>
    <row r="998" spans="2:5">
      <c r="B998" s="14">
        <v>1989</v>
      </c>
      <c r="C998" s="14">
        <v>4</v>
      </c>
      <c r="D998" s="14">
        <v>2</v>
      </c>
      <c r="E998" s="14">
        <v>20.09</v>
      </c>
    </row>
    <row r="999" spans="2:5">
      <c r="B999" s="14">
        <v>1989</v>
      </c>
      <c r="C999" s="14">
        <v>4</v>
      </c>
      <c r="D999" s="14">
        <v>3</v>
      </c>
      <c r="E999" s="14">
        <v>41.26</v>
      </c>
    </row>
    <row r="1000" spans="2:5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>
      <c r="B1001" s="14">
        <v>1989</v>
      </c>
      <c r="C1001" s="14">
        <v>4</v>
      </c>
      <c r="D1001" s="14">
        <v>5</v>
      </c>
      <c r="E1001" s="14">
        <v>42.83</v>
      </c>
    </row>
    <row r="1002" spans="2:5">
      <c r="B1002" s="14">
        <v>1989</v>
      </c>
      <c r="C1002" s="14">
        <v>4</v>
      </c>
      <c r="D1002" s="14">
        <v>6</v>
      </c>
      <c r="E1002" s="14">
        <v>36.78</v>
      </c>
    </row>
    <row r="1003" spans="2:5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>
      <c r="B1004" s="14">
        <v>1989</v>
      </c>
      <c r="C1004" s="14">
        <v>4</v>
      </c>
      <c r="D1004" s="14">
        <v>8</v>
      </c>
      <c r="E1004" s="14">
        <v>39.81</v>
      </c>
    </row>
    <row r="1005" spans="2:5">
      <c r="B1005" s="14">
        <v>1989</v>
      </c>
      <c r="C1005" s="14">
        <v>4</v>
      </c>
      <c r="D1005" s="14">
        <v>9</v>
      </c>
      <c r="E1005" s="14">
        <v>39.32</v>
      </c>
    </row>
    <row r="1006" spans="2:5">
      <c r="B1006" s="14">
        <v>1989</v>
      </c>
      <c r="C1006" s="14">
        <v>4</v>
      </c>
      <c r="D1006" s="14">
        <v>10</v>
      </c>
      <c r="E1006" s="14">
        <v>34.85</v>
      </c>
    </row>
    <row r="1007" spans="2:5">
      <c r="B1007" s="14">
        <v>1989</v>
      </c>
      <c r="C1007" s="14">
        <v>4</v>
      </c>
      <c r="D1007" s="14">
        <v>11</v>
      </c>
      <c r="E1007" s="14">
        <v>39.32</v>
      </c>
    </row>
    <row r="1008" spans="2:5">
      <c r="B1008" s="14">
        <v>1989</v>
      </c>
      <c r="C1008" s="14">
        <v>4</v>
      </c>
      <c r="D1008" s="14">
        <v>12</v>
      </c>
      <c r="E1008" s="14">
        <v>36.42</v>
      </c>
    </row>
    <row r="1009" spans="2:5">
      <c r="B1009" s="14">
        <v>1989</v>
      </c>
      <c r="C1009" s="14">
        <v>4</v>
      </c>
      <c r="D1009" s="14">
        <v>13</v>
      </c>
      <c r="E1009" s="14">
        <v>33.64</v>
      </c>
    </row>
    <row r="1010" spans="2:5">
      <c r="B1010" s="14">
        <v>1989</v>
      </c>
      <c r="C1010" s="14">
        <v>4</v>
      </c>
      <c r="D1010" s="14">
        <v>14</v>
      </c>
      <c r="E1010" s="14">
        <v>48.4</v>
      </c>
    </row>
    <row r="1011" spans="2:5">
      <c r="B1011" s="14">
        <v>1990</v>
      </c>
      <c r="C1011" s="14">
        <v>1</v>
      </c>
      <c r="D1011" s="14">
        <v>1</v>
      </c>
      <c r="E1011" s="14">
        <v>25.05</v>
      </c>
    </row>
    <row r="1012" spans="2:5">
      <c r="B1012" s="14">
        <v>1990</v>
      </c>
      <c r="C1012" s="14">
        <v>1</v>
      </c>
      <c r="D1012" s="14">
        <v>2</v>
      </c>
      <c r="E1012" s="14">
        <v>23.11</v>
      </c>
    </row>
    <row r="1013" spans="2:5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>
      <c r="B1014" s="14">
        <v>1990</v>
      </c>
      <c r="C1014" s="14">
        <v>1</v>
      </c>
      <c r="D1014" s="14">
        <v>4</v>
      </c>
      <c r="E1014" s="14">
        <v>38.96</v>
      </c>
    </row>
    <row r="1015" spans="2:5">
      <c r="B1015" s="14">
        <v>1990</v>
      </c>
      <c r="C1015" s="14">
        <v>1</v>
      </c>
      <c r="D1015" s="14">
        <v>5</v>
      </c>
      <c r="E1015" s="14">
        <v>45.13</v>
      </c>
    </row>
    <row r="1016" spans="2:5">
      <c r="B1016" s="14">
        <v>1990</v>
      </c>
      <c r="C1016" s="14">
        <v>1</v>
      </c>
      <c r="D1016" s="14">
        <v>6</v>
      </c>
      <c r="E1016" s="14">
        <v>46.83</v>
      </c>
    </row>
    <row r="1017" spans="2:5">
      <c r="B1017" s="14">
        <v>1990</v>
      </c>
      <c r="C1017" s="14">
        <v>1</v>
      </c>
      <c r="D1017" s="14">
        <v>7</v>
      </c>
      <c r="E1017" s="14">
        <v>38.96</v>
      </c>
    </row>
    <row r="1018" spans="2:5">
      <c r="B1018" s="14">
        <v>1990</v>
      </c>
      <c r="C1018" s="14">
        <v>1</v>
      </c>
      <c r="D1018" s="14">
        <v>8</v>
      </c>
      <c r="E1018" s="14">
        <v>48.76</v>
      </c>
    </row>
    <row r="1019" spans="2:5">
      <c r="B1019" s="14">
        <v>1990</v>
      </c>
      <c r="C1019" s="14">
        <v>1</v>
      </c>
      <c r="D1019" s="14">
        <v>9</v>
      </c>
      <c r="E1019" s="14">
        <v>52.51</v>
      </c>
    </row>
    <row r="1020" spans="2:5">
      <c r="B1020" s="14">
        <v>1990</v>
      </c>
      <c r="C1020" s="14">
        <v>1</v>
      </c>
      <c r="D1020" s="14">
        <v>10</v>
      </c>
      <c r="E1020" s="14">
        <v>50.82</v>
      </c>
    </row>
    <row r="1021" spans="2:5">
      <c r="B1021" s="14">
        <v>1990</v>
      </c>
      <c r="C1021" s="14">
        <v>1</v>
      </c>
      <c r="D1021" s="14">
        <v>11</v>
      </c>
      <c r="E1021" s="14">
        <v>45.01</v>
      </c>
    </row>
    <row r="1022" spans="2:5">
      <c r="B1022" s="14">
        <v>1990</v>
      </c>
      <c r="C1022" s="14">
        <v>1</v>
      </c>
      <c r="D1022" s="14">
        <v>12</v>
      </c>
      <c r="E1022" s="14">
        <v>51.18</v>
      </c>
    </row>
    <row r="1023" spans="2:5">
      <c r="B1023" s="14">
        <v>1990</v>
      </c>
      <c r="C1023" s="14">
        <v>1</v>
      </c>
      <c r="D1023" s="14">
        <v>13</v>
      </c>
      <c r="E1023" s="14">
        <v>28.19</v>
      </c>
    </row>
    <row r="1024" spans="2:5">
      <c r="B1024" s="14">
        <v>1990</v>
      </c>
      <c r="C1024" s="14">
        <v>1</v>
      </c>
      <c r="D1024" s="14">
        <v>14</v>
      </c>
      <c r="E1024" s="14">
        <v>52.27</v>
      </c>
    </row>
    <row r="1025" spans="2:5">
      <c r="B1025" s="14">
        <v>1990</v>
      </c>
      <c r="C1025" s="14">
        <v>2</v>
      </c>
      <c r="D1025" s="14">
        <v>1</v>
      </c>
      <c r="E1025" s="14">
        <v>22.75</v>
      </c>
    </row>
    <row r="1026" spans="2:5">
      <c r="B1026" s="14">
        <v>1990</v>
      </c>
      <c r="C1026" s="14">
        <v>2</v>
      </c>
      <c r="D1026" s="14">
        <v>2</v>
      </c>
      <c r="E1026" s="14">
        <v>25.89</v>
      </c>
    </row>
    <row r="1027" spans="2:5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>
      <c r="B1028" s="14">
        <v>1990</v>
      </c>
      <c r="C1028" s="14">
        <v>2</v>
      </c>
      <c r="D1028" s="14">
        <v>4</v>
      </c>
      <c r="E1028" s="14">
        <v>47.43</v>
      </c>
    </row>
    <row r="1029" spans="2:5">
      <c r="B1029" s="14">
        <v>1990</v>
      </c>
      <c r="C1029" s="14">
        <v>2</v>
      </c>
      <c r="D1029" s="14">
        <v>5</v>
      </c>
      <c r="E1029" s="14">
        <v>51.42</v>
      </c>
    </row>
    <row r="1030" spans="2:5">
      <c r="B1030" s="14">
        <v>1990</v>
      </c>
      <c r="C1030" s="14">
        <v>2</v>
      </c>
      <c r="D1030" s="14">
        <v>6</v>
      </c>
      <c r="E1030" s="14">
        <v>49.97</v>
      </c>
    </row>
    <row r="1031" spans="2:5">
      <c r="B1031" s="14">
        <v>1990</v>
      </c>
      <c r="C1031" s="14">
        <v>2</v>
      </c>
      <c r="D1031" s="14">
        <v>7</v>
      </c>
      <c r="E1031" s="14">
        <v>43.32</v>
      </c>
    </row>
    <row r="1032" spans="2:5">
      <c r="B1032" s="14">
        <v>1990</v>
      </c>
      <c r="C1032" s="14">
        <v>2</v>
      </c>
      <c r="D1032" s="14">
        <v>8</v>
      </c>
      <c r="E1032" s="14">
        <v>48.28</v>
      </c>
    </row>
    <row r="1033" spans="2:5">
      <c r="B1033" s="14">
        <v>1990</v>
      </c>
      <c r="C1033" s="14">
        <v>2</v>
      </c>
      <c r="D1033" s="14">
        <v>9</v>
      </c>
      <c r="E1033" s="14">
        <v>49.73</v>
      </c>
    </row>
    <row r="1034" spans="2:5">
      <c r="B1034" s="14">
        <v>1990</v>
      </c>
      <c r="C1034" s="14">
        <v>2</v>
      </c>
      <c r="D1034" s="14">
        <v>10</v>
      </c>
      <c r="E1034" s="14">
        <v>54.33</v>
      </c>
    </row>
    <row r="1035" spans="2:5">
      <c r="B1035" s="14">
        <v>1990</v>
      </c>
      <c r="C1035" s="14">
        <v>2</v>
      </c>
      <c r="D1035" s="14">
        <v>11</v>
      </c>
      <c r="E1035" s="14">
        <v>45.5</v>
      </c>
    </row>
    <row r="1036" spans="2:5">
      <c r="B1036" s="14">
        <v>1990</v>
      </c>
      <c r="C1036" s="14">
        <v>2</v>
      </c>
      <c r="D1036" s="14">
        <v>12</v>
      </c>
      <c r="E1036" s="14">
        <v>44.89</v>
      </c>
    </row>
    <row r="1037" spans="2:5">
      <c r="B1037" s="14">
        <v>1990</v>
      </c>
      <c r="C1037" s="14">
        <v>2</v>
      </c>
      <c r="D1037" s="14">
        <v>13</v>
      </c>
      <c r="E1037" s="14">
        <v>34.97</v>
      </c>
    </row>
    <row r="1038" spans="2:5">
      <c r="B1038" s="14">
        <v>1990</v>
      </c>
      <c r="C1038" s="14">
        <v>2</v>
      </c>
      <c r="D1038" s="14">
        <v>14</v>
      </c>
      <c r="E1038" s="14">
        <v>51.18</v>
      </c>
    </row>
    <row r="1039" spans="2:5">
      <c r="B1039" s="14">
        <v>1990</v>
      </c>
      <c r="C1039" s="14">
        <v>3</v>
      </c>
      <c r="D1039" s="14">
        <v>1</v>
      </c>
      <c r="E1039" s="14">
        <v>31.1</v>
      </c>
    </row>
    <row r="1040" spans="2:5">
      <c r="B1040" s="14">
        <v>1990</v>
      </c>
      <c r="C1040" s="14">
        <v>3</v>
      </c>
      <c r="D1040" s="14">
        <v>2</v>
      </c>
      <c r="E1040" s="14">
        <v>26.38</v>
      </c>
    </row>
    <row r="1041" spans="2:5">
      <c r="B1041" s="14">
        <v>1990</v>
      </c>
      <c r="C1041" s="14">
        <v>3</v>
      </c>
      <c r="D1041" s="14">
        <v>3</v>
      </c>
      <c r="E1041" s="14">
        <v>47.79</v>
      </c>
    </row>
    <row r="1042" spans="2:5">
      <c r="B1042" s="14">
        <v>1990</v>
      </c>
      <c r="C1042" s="14">
        <v>3</v>
      </c>
      <c r="D1042" s="14">
        <v>4</v>
      </c>
      <c r="E1042" s="14">
        <v>53.97</v>
      </c>
    </row>
    <row r="1043" spans="2:5">
      <c r="B1043" s="14">
        <v>1990</v>
      </c>
      <c r="C1043" s="14">
        <v>3</v>
      </c>
      <c r="D1043" s="14">
        <v>5</v>
      </c>
      <c r="E1043" s="14">
        <v>52.88</v>
      </c>
    </row>
    <row r="1044" spans="2:5">
      <c r="B1044" s="14">
        <v>1990</v>
      </c>
      <c r="C1044" s="14">
        <v>3</v>
      </c>
      <c r="D1044" s="14">
        <v>6</v>
      </c>
      <c r="E1044" s="14">
        <v>49.13</v>
      </c>
    </row>
    <row r="1045" spans="2:5">
      <c r="B1045" s="14">
        <v>1990</v>
      </c>
      <c r="C1045" s="14">
        <v>3</v>
      </c>
      <c r="D1045" s="14">
        <v>7</v>
      </c>
      <c r="E1045" s="14">
        <v>47.19</v>
      </c>
    </row>
    <row r="1046" spans="2:5">
      <c r="B1046" s="14">
        <v>1990</v>
      </c>
      <c r="C1046" s="14">
        <v>3</v>
      </c>
      <c r="D1046" s="14">
        <v>8</v>
      </c>
      <c r="E1046" s="14">
        <v>55.9</v>
      </c>
    </row>
    <row r="1047" spans="2:5">
      <c r="B1047" s="14">
        <v>1990</v>
      </c>
      <c r="C1047" s="14">
        <v>3</v>
      </c>
      <c r="D1047" s="14">
        <v>9</v>
      </c>
      <c r="E1047" s="14">
        <v>55.66</v>
      </c>
    </row>
    <row r="1048" spans="2:5">
      <c r="B1048" s="14">
        <v>1990</v>
      </c>
      <c r="C1048" s="14">
        <v>3</v>
      </c>
      <c r="D1048" s="14">
        <v>10</v>
      </c>
      <c r="E1048" s="14">
        <v>54.45</v>
      </c>
    </row>
    <row r="1049" spans="2:5">
      <c r="B1049" s="14">
        <v>1990</v>
      </c>
      <c r="C1049" s="14">
        <v>3</v>
      </c>
      <c r="D1049" s="14">
        <v>11</v>
      </c>
      <c r="E1049" s="14">
        <v>54.33</v>
      </c>
    </row>
    <row r="1050" spans="2:5">
      <c r="B1050" s="14">
        <v>1990</v>
      </c>
      <c r="C1050" s="14">
        <v>3</v>
      </c>
      <c r="D1050" s="14">
        <v>12</v>
      </c>
      <c r="E1050" s="14">
        <v>57.84</v>
      </c>
    </row>
    <row r="1051" spans="2:5">
      <c r="B1051" s="14">
        <v>1990</v>
      </c>
      <c r="C1051" s="14">
        <v>3</v>
      </c>
      <c r="D1051" s="14">
        <v>13</v>
      </c>
      <c r="E1051" s="14">
        <v>35.94</v>
      </c>
    </row>
    <row r="1052" spans="2:5">
      <c r="B1052" s="14">
        <v>1990</v>
      </c>
      <c r="C1052" s="14">
        <v>3</v>
      </c>
      <c r="D1052" s="14">
        <v>14</v>
      </c>
      <c r="E1052" s="14">
        <v>56.02</v>
      </c>
    </row>
    <row r="1053" spans="2:5">
      <c r="B1053" s="14">
        <v>1990</v>
      </c>
      <c r="C1053" s="14">
        <v>4</v>
      </c>
      <c r="D1053" s="14">
        <v>1</v>
      </c>
      <c r="E1053" s="14">
        <v>30.61</v>
      </c>
    </row>
    <row r="1054" spans="2:5">
      <c r="B1054" s="14">
        <v>1990</v>
      </c>
      <c r="C1054" s="14">
        <v>4</v>
      </c>
      <c r="D1054" s="14">
        <v>2</v>
      </c>
      <c r="E1054" s="14">
        <v>30.37</v>
      </c>
    </row>
    <row r="1055" spans="2:5">
      <c r="B1055" s="14">
        <v>1990</v>
      </c>
      <c r="C1055" s="14">
        <v>4</v>
      </c>
      <c r="D1055" s="14">
        <v>3</v>
      </c>
      <c r="E1055" s="14">
        <v>47.79</v>
      </c>
    </row>
    <row r="1056" spans="2:5">
      <c r="B1056" s="14">
        <v>1990</v>
      </c>
      <c r="C1056" s="14">
        <v>4</v>
      </c>
      <c r="D1056" s="14">
        <v>4</v>
      </c>
      <c r="E1056" s="14">
        <v>53.48</v>
      </c>
    </row>
    <row r="1057" spans="2:5">
      <c r="B1057" s="14">
        <v>1990</v>
      </c>
      <c r="C1057" s="14">
        <v>4</v>
      </c>
      <c r="D1057" s="14">
        <v>5</v>
      </c>
      <c r="E1057" s="14">
        <v>47.67</v>
      </c>
    </row>
    <row r="1058" spans="2:5">
      <c r="B1058" s="14">
        <v>1990</v>
      </c>
      <c r="C1058" s="14">
        <v>4</v>
      </c>
      <c r="D1058" s="14">
        <v>6</v>
      </c>
      <c r="E1058" s="14">
        <v>47.19</v>
      </c>
    </row>
    <row r="1059" spans="2:5">
      <c r="B1059" s="14">
        <v>1990</v>
      </c>
      <c r="C1059" s="14">
        <v>4</v>
      </c>
      <c r="D1059" s="14">
        <v>7</v>
      </c>
      <c r="E1059" s="14">
        <v>45.98</v>
      </c>
    </row>
    <row r="1060" spans="2:5">
      <c r="B1060" s="14">
        <v>1990</v>
      </c>
      <c r="C1060" s="14">
        <v>4</v>
      </c>
      <c r="D1060" s="14">
        <v>8</v>
      </c>
      <c r="E1060" s="14">
        <v>50.7</v>
      </c>
    </row>
    <row r="1061" spans="2:5">
      <c r="B1061" s="14">
        <v>1990</v>
      </c>
      <c r="C1061" s="14">
        <v>4</v>
      </c>
      <c r="D1061" s="14">
        <v>9</v>
      </c>
      <c r="E1061" s="14">
        <v>45.5</v>
      </c>
    </row>
    <row r="1062" spans="2:5">
      <c r="B1062" s="14">
        <v>1990</v>
      </c>
      <c r="C1062" s="14">
        <v>4</v>
      </c>
      <c r="D1062" s="14">
        <v>10</v>
      </c>
      <c r="E1062" s="14">
        <v>55.9</v>
      </c>
    </row>
    <row r="1063" spans="2:5">
      <c r="B1063" s="14">
        <v>1990</v>
      </c>
      <c r="C1063" s="14">
        <v>4</v>
      </c>
      <c r="D1063" s="14">
        <v>11</v>
      </c>
      <c r="E1063" s="14">
        <v>49.85</v>
      </c>
    </row>
    <row r="1064" spans="2:5">
      <c r="B1064" s="14">
        <v>1990</v>
      </c>
      <c r="C1064" s="14">
        <v>4</v>
      </c>
      <c r="D1064" s="14">
        <v>12</v>
      </c>
      <c r="E1064" s="14">
        <v>54.81</v>
      </c>
    </row>
    <row r="1065" spans="2:5">
      <c r="B1065" s="14">
        <v>1990</v>
      </c>
      <c r="C1065" s="14">
        <v>4</v>
      </c>
      <c r="D1065" s="14">
        <v>13</v>
      </c>
      <c r="E1065" s="14">
        <v>34.85</v>
      </c>
    </row>
    <row r="1066" spans="2:5">
      <c r="B1066" s="14">
        <v>1990</v>
      </c>
      <c r="C1066" s="14">
        <v>4</v>
      </c>
      <c r="D1066" s="14">
        <v>14</v>
      </c>
      <c r="E1066" s="14">
        <v>53.84</v>
      </c>
    </row>
    <row r="1067" spans="2:5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>
      <c r="B1069" s="14">
        <v>1991</v>
      </c>
      <c r="C1069" s="14">
        <v>1</v>
      </c>
      <c r="D1069" s="14">
        <v>3</v>
      </c>
      <c r="E1069" s="14">
        <v>22.51</v>
      </c>
    </row>
    <row r="1070" spans="2:5">
      <c r="B1070" s="14">
        <v>1991</v>
      </c>
      <c r="C1070" s="14">
        <v>1</v>
      </c>
      <c r="D1070" s="14">
        <v>4</v>
      </c>
      <c r="E1070" s="14">
        <v>21.42</v>
      </c>
    </row>
    <row r="1071" spans="2:5">
      <c r="B1071" s="14">
        <v>1991</v>
      </c>
      <c r="C1071" s="14">
        <v>1</v>
      </c>
      <c r="D1071" s="14">
        <v>5</v>
      </c>
      <c r="E1071" s="14">
        <v>24.2</v>
      </c>
    </row>
    <row r="1072" spans="2:5">
      <c r="B1072" s="14">
        <v>1991</v>
      </c>
      <c r="C1072" s="14">
        <v>1</v>
      </c>
      <c r="D1072" s="14">
        <v>6</v>
      </c>
      <c r="E1072" s="14">
        <v>21.78</v>
      </c>
    </row>
    <row r="1073" spans="2:5">
      <c r="B1073" s="14">
        <v>1991</v>
      </c>
      <c r="C1073" s="14">
        <v>1</v>
      </c>
      <c r="D1073" s="14">
        <v>7</v>
      </c>
      <c r="E1073" s="14">
        <v>23.59</v>
      </c>
    </row>
    <row r="1074" spans="2:5">
      <c r="B1074" s="14">
        <v>1991</v>
      </c>
      <c r="C1074" s="14">
        <v>1</v>
      </c>
      <c r="D1074" s="14">
        <v>8</v>
      </c>
      <c r="E1074" s="14">
        <v>27.59</v>
      </c>
    </row>
    <row r="1075" spans="2:5">
      <c r="B1075" s="14">
        <v>1991</v>
      </c>
      <c r="C1075" s="14">
        <v>1</v>
      </c>
      <c r="D1075" s="14">
        <v>9</v>
      </c>
      <c r="E1075" s="14">
        <v>23.11</v>
      </c>
    </row>
    <row r="1076" spans="2:5">
      <c r="B1076" s="14">
        <v>1991</v>
      </c>
      <c r="C1076" s="14">
        <v>1</v>
      </c>
      <c r="D1076" s="14">
        <v>10</v>
      </c>
      <c r="E1076" s="14">
        <v>22.51</v>
      </c>
    </row>
    <row r="1077" spans="2:5">
      <c r="B1077" s="14">
        <v>1991</v>
      </c>
      <c r="C1077" s="14">
        <v>1</v>
      </c>
      <c r="D1077" s="14">
        <v>11</v>
      </c>
      <c r="E1077" s="14">
        <v>27.59</v>
      </c>
    </row>
    <row r="1078" spans="2:5">
      <c r="B1078" s="14">
        <v>1991</v>
      </c>
      <c r="C1078" s="14">
        <v>1</v>
      </c>
      <c r="D1078" s="14">
        <v>12</v>
      </c>
      <c r="E1078" s="14">
        <v>23.59</v>
      </c>
    </row>
    <row r="1079" spans="2:5">
      <c r="B1079" s="14">
        <v>1991</v>
      </c>
      <c r="C1079" s="14">
        <v>1</v>
      </c>
      <c r="D1079" s="14">
        <v>13</v>
      </c>
      <c r="E1079" s="14">
        <v>22.38</v>
      </c>
    </row>
    <row r="1080" spans="2:5">
      <c r="B1080" s="14">
        <v>1991</v>
      </c>
      <c r="C1080" s="14">
        <v>1</v>
      </c>
      <c r="D1080" s="14">
        <v>14</v>
      </c>
      <c r="E1080" s="14">
        <v>23.72</v>
      </c>
    </row>
    <row r="1081" spans="2:5">
      <c r="B1081" s="14">
        <v>1991</v>
      </c>
      <c r="C1081" s="14">
        <v>2</v>
      </c>
      <c r="D1081" s="14">
        <v>1</v>
      </c>
      <c r="E1081" s="14">
        <v>18.75</v>
      </c>
    </row>
    <row r="1082" spans="2:5">
      <c r="B1082" s="14">
        <v>1991</v>
      </c>
      <c r="C1082" s="14">
        <v>2</v>
      </c>
      <c r="D1082" s="14">
        <v>2</v>
      </c>
      <c r="E1082" s="14">
        <v>22.99</v>
      </c>
    </row>
    <row r="1083" spans="2:5">
      <c r="B1083" s="14">
        <v>1991</v>
      </c>
      <c r="C1083" s="14">
        <v>2</v>
      </c>
      <c r="D1083" s="14">
        <v>3</v>
      </c>
      <c r="E1083" s="14">
        <v>22.02</v>
      </c>
    </row>
    <row r="1084" spans="2:5">
      <c r="B1084" s="14">
        <v>1991</v>
      </c>
      <c r="C1084" s="14">
        <v>2</v>
      </c>
      <c r="D1084" s="14">
        <v>4</v>
      </c>
      <c r="E1084" s="14">
        <v>27.1</v>
      </c>
    </row>
    <row r="1085" spans="2:5">
      <c r="B1085" s="14">
        <v>1991</v>
      </c>
      <c r="C1085" s="14">
        <v>2</v>
      </c>
      <c r="D1085" s="14">
        <v>5</v>
      </c>
      <c r="E1085" s="14">
        <v>31.7</v>
      </c>
    </row>
    <row r="1086" spans="2:5">
      <c r="B1086" s="14">
        <v>1991</v>
      </c>
      <c r="C1086" s="14">
        <v>2</v>
      </c>
      <c r="D1086" s="14">
        <v>6</v>
      </c>
      <c r="E1086" s="14">
        <v>31.22</v>
      </c>
    </row>
    <row r="1087" spans="2:5">
      <c r="B1087" s="14">
        <v>1991</v>
      </c>
      <c r="C1087" s="14">
        <v>2</v>
      </c>
      <c r="D1087" s="14">
        <v>7</v>
      </c>
      <c r="E1087" s="14">
        <v>33.03</v>
      </c>
    </row>
    <row r="1088" spans="2:5">
      <c r="B1088" s="14">
        <v>1991</v>
      </c>
      <c r="C1088" s="14">
        <v>2</v>
      </c>
      <c r="D1088" s="14">
        <v>8</v>
      </c>
      <c r="E1088" s="14">
        <v>25.05</v>
      </c>
    </row>
    <row r="1089" spans="2:5">
      <c r="B1089" s="14">
        <v>1991</v>
      </c>
      <c r="C1089" s="14">
        <v>2</v>
      </c>
      <c r="D1089" s="14">
        <v>9</v>
      </c>
      <c r="E1089" s="14">
        <v>30.49</v>
      </c>
    </row>
    <row r="1090" spans="2:5">
      <c r="B1090" s="14">
        <v>1991</v>
      </c>
      <c r="C1090" s="14">
        <v>2</v>
      </c>
      <c r="D1090" s="14">
        <v>10</v>
      </c>
      <c r="E1090" s="14">
        <v>31.82</v>
      </c>
    </row>
    <row r="1091" spans="2:5">
      <c r="B1091" s="14">
        <v>1991</v>
      </c>
      <c r="C1091" s="14">
        <v>2</v>
      </c>
      <c r="D1091" s="14">
        <v>11</v>
      </c>
      <c r="E1091" s="14">
        <v>28.19</v>
      </c>
    </row>
    <row r="1092" spans="2:5">
      <c r="B1092" s="14">
        <v>1991</v>
      </c>
      <c r="C1092" s="14">
        <v>2</v>
      </c>
      <c r="D1092" s="14">
        <v>12</v>
      </c>
      <c r="E1092" s="14">
        <v>31.1</v>
      </c>
    </row>
    <row r="1093" spans="2:5">
      <c r="B1093" s="14">
        <v>1991</v>
      </c>
      <c r="C1093" s="14">
        <v>2</v>
      </c>
      <c r="D1093" s="14">
        <v>13</v>
      </c>
      <c r="E1093" s="14">
        <v>30.25</v>
      </c>
    </row>
    <row r="1094" spans="2:5">
      <c r="B1094" s="14">
        <v>1991</v>
      </c>
      <c r="C1094" s="14">
        <v>2</v>
      </c>
      <c r="D1094" s="14">
        <v>14</v>
      </c>
      <c r="E1094" s="14">
        <v>31.58</v>
      </c>
    </row>
    <row r="1095" spans="2:5">
      <c r="B1095" s="14">
        <v>1991</v>
      </c>
      <c r="C1095" s="14">
        <v>3</v>
      </c>
      <c r="D1095" s="14">
        <v>1</v>
      </c>
      <c r="E1095" s="14">
        <v>28.8</v>
      </c>
    </row>
    <row r="1096" spans="2:5">
      <c r="B1096" s="14">
        <v>1991</v>
      </c>
      <c r="C1096" s="14">
        <v>3</v>
      </c>
      <c r="D1096" s="14">
        <v>2</v>
      </c>
      <c r="E1096" s="14">
        <v>24.8</v>
      </c>
    </row>
    <row r="1097" spans="2:5">
      <c r="B1097" s="14">
        <v>1991</v>
      </c>
      <c r="C1097" s="14">
        <v>3</v>
      </c>
      <c r="D1097" s="14">
        <v>3</v>
      </c>
      <c r="E1097" s="14">
        <v>31.1</v>
      </c>
    </row>
    <row r="1098" spans="2:5">
      <c r="B1098" s="14">
        <v>1991</v>
      </c>
      <c r="C1098" s="14">
        <v>3</v>
      </c>
      <c r="D1098" s="14">
        <v>4</v>
      </c>
      <c r="E1098" s="14">
        <v>31.58</v>
      </c>
    </row>
    <row r="1099" spans="2:5">
      <c r="B1099" s="14">
        <v>1991</v>
      </c>
      <c r="C1099" s="14">
        <v>3</v>
      </c>
      <c r="D1099" s="14">
        <v>5</v>
      </c>
      <c r="E1099" s="14">
        <v>30.01</v>
      </c>
    </row>
    <row r="1100" spans="2:5">
      <c r="B1100" s="14">
        <v>1991</v>
      </c>
      <c r="C1100" s="14">
        <v>3</v>
      </c>
      <c r="D1100" s="14">
        <v>6</v>
      </c>
      <c r="E1100" s="14">
        <v>32.67</v>
      </c>
    </row>
    <row r="1101" spans="2:5">
      <c r="B1101" s="14">
        <v>1991</v>
      </c>
      <c r="C1101" s="14">
        <v>3</v>
      </c>
      <c r="D1101" s="14">
        <v>7</v>
      </c>
      <c r="E1101" s="14">
        <v>29.52</v>
      </c>
    </row>
    <row r="1102" spans="2:5">
      <c r="B1102" s="14">
        <v>1991</v>
      </c>
      <c r="C1102" s="14">
        <v>3</v>
      </c>
      <c r="D1102" s="14">
        <v>8</v>
      </c>
      <c r="E1102" s="14">
        <v>32.67</v>
      </c>
    </row>
    <row r="1103" spans="2:5">
      <c r="B1103" s="14">
        <v>1991</v>
      </c>
      <c r="C1103" s="14">
        <v>3</v>
      </c>
      <c r="D1103" s="14">
        <v>9</v>
      </c>
      <c r="E1103" s="14">
        <v>28.92</v>
      </c>
    </row>
    <row r="1104" spans="2:5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>
      <c r="B1105" s="14">
        <v>1991</v>
      </c>
      <c r="C1105" s="14">
        <v>3</v>
      </c>
      <c r="D1105" s="14">
        <v>11</v>
      </c>
      <c r="E1105" s="14">
        <v>32.31</v>
      </c>
    </row>
    <row r="1106" spans="2:5">
      <c r="B1106" s="14">
        <v>1991</v>
      </c>
      <c r="C1106" s="14">
        <v>3</v>
      </c>
      <c r="D1106" s="14">
        <v>12</v>
      </c>
      <c r="E1106" s="14">
        <v>30.61</v>
      </c>
    </row>
    <row r="1107" spans="2:5">
      <c r="B1107" s="14">
        <v>1991</v>
      </c>
      <c r="C1107" s="14">
        <v>3</v>
      </c>
      <c r="D1107" s="14">
        <v>13</v>
      </c>
      <c r="E1107" s="14">
        <v>26.26</v>
      </c>
    </row>
    <row r="1108" spans="2:5">
      <c r="B1108" s="14">
        <v>1991</v>
      </c>
      <c r="C1108" s="14">
        <v>3</v>
      </c>
      <c r="D1108" s="14">
        <v>14</v>
      </c>
      <c r="E1108" s="14">
        <v>33.4</v>
      </c>
    </row>
    <row r="1109" spans="2:5">
      <c r="B1109" s="14">
        <v>1991</v>
      </c>
      <c r="C1109" s="14">
        <v>4</v>
      </c>
      <c r="D1109" s="14">
        <v>1</v>
      </c>
      <c r="E1109" s="14">
        <v>28.43</v>
      </c>
    </row>
    <row r="1110" spans="2:5">
      <c r="B1110" s="14">
        <v>1991</v>
      </c>
      <c r="C1110" s="14">
        <v>4</v>
      </c>
      <c r="D1110" s="14">
        <v>2</v>
      </c>
      <c r="E1110" s="14">
        <v>24.68</v>
      </c>
    </row>
    <row r="1111" spans="2:5">
      <c r="B1111" s="14">
        <v>1991</v>
      </c>
      <c r="C1111" s="14">
        <v>4</v>
      </c>
      <c r="D1111" s="14">
        <v>3</v>
      </c>
      <c r="E1111" s="14">
        <v>33.15</v>
      </c>
    </row>
    <row r="1112" spans="2:5">
      <c r="B1112" s="14">
        <v>1991</v>
      </c>
      <c r="C1112" s="14">
        <v>4</v>
      </c>
      <c r="D1112" s="14">
        <v>4</v>
      </c>
      <c r="E1112" s="14">
        <v>32.43</v>
      </c>
    </row>
    <row r="1113" spans="2:5">
      <c r="B1113" s="14">
        <v>1991</v>
      </c>
      <c r="C1113" s="14">
        <v>4</v>
      </c>
      <c r="D1113" s="14">
        <v>5</v>
      </c>
      <c r="E1113" s="14">
        <v>30.01</v>
      </c>
    </row>
    <row r="1114" spans="2:5">
      <c r="B1114" s="14">
        <v>1991</v>
      </c>
      <c r="C1114" s="14">
        <v>4</v>
      </c>
      <c r="D1114" s="14">
        <v>6</v>
      </c>
      <c r="E1114" s="14">
        <v>25.65</v>
      </c>
    </row>
    <row r="1115" spans="2:5">
      <c r="B1115" s="14">
        <v>1991</v>
      </c>
      <c r="C1115" s="14">
        <v>4</v>
      </c>
      <c r="D1115" s="14">
        <v>7</v>
      </c>
      <c r="E1115" s="14">
        <v>31.82</v>
      </c>
    </row>
    <row r="1116" spans="2:5">
      <c r="B1116" s="14">
        <v>1991</v>
      </c>
      <c r="C1116" s="14">
        <v>4</v>
      </c>
      <c r="D1116" s="14">
        <v>8</v>
      </c>
      <c r="E1116" s="14">
        <v>33.76</v>
      </c>
    </row>
    <row r="1117" spans="2:5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>
      <c r="B1118" s="14">
        <v>1991</v>
      </c>
      <c r="C1118" s="14">
        <v>4</v>
      </c>
      <c r="D1118" s="14">
        <v>10</v>
      </c>
      <c r="E1118" s="14">
        <v>29.52</v>
      </c>
    </row>
    <row r="1119" spans="2:5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>
      <c r="B1120" s="14">
        <v>1991</v>
      </c>
      <c r="C1120" s="14">
        <v>4</v>
      </c>
      <c r="D1120" s="14">
        <v>12</v>
      </c>
      <c r="E1120" s="14">
        <v>33.76</v>
      </c>
    </row>
    <row r="1121" spans="2:5">
      <c r="B1121" s="14">
        <v>1991</v>
      </c>
      <c r="C1121" s="14">
        <v>4</v>
      </c>
      <c r="D1121" s="14">
        <v>13</v>
      </c>
      <c r="E1121" s="14">
        <v>26.86</v>
      </c>
    </row>
    <row r="1122" spans="2:5">
      <c r="B1122" s="14">
        <v>1991</v>
      </c>
      <c r="C1122" s="14">
        <v>4</v>
      </c>
      <c r="D1122" s="14">
        <v>14</v>
      </c>
      <c r="E1122" s="14">
        <v>36.18</v>
      </c>
    </row>
    <row r="1123" spans="2:5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>
      <c r="B1124" s="14">
        <v>1992</v>
      </c>
      <c r="C1124" s="14">
        <v>1</v>
      </c>
      <c r="D1124" s="14">
        <v>2</v>
      </c>
      <c r="E1124" s="14">
        <v>22.8811</v>
      </c>
    </row>
    <row r="1125" spans="2:5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>
      <c r="B1133" s="14">
        <v>1992</v>
      </c>
      <c r="C1133" s="14">
        <v>1</v>
      </c>
      <c r="D1133" s="14">
        <v>11</v>
      </c>
      <c r="E1133" s="14">
        <v>41.8902</v>
      </c>
    </row>
    <row r="1134" spans="2:5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>
      <c r="B1137" s="14">
        <v>1992</v>
      </c>
      <c r="C1137" s="14">
        <v>2</v>
      </c>
      <c r="D1137" s="14">
        <v>1</v>
      </c>
      <c r="E1137" s="14">
        <v>16.8795</v>
      </c>
    </row>
    <row r="1138" spans="2:5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>
      <c r="B1141" s="14">
        <v>1992</v>
      </c>
      <c r="C1141" s="14">
        <v>2</v>
      </c>
      <c r="D1141" s="14">
        <v>5</v>
      </c>
      <c r="E1141" s="14">
        <v>33.7348</v>
      </c>
    </row>
    <row r="1142" spans="2:5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>
      <c r="B1147" s="14">
        <v>1992</v>
      </c>
      <c r="C1147" s="14">
        <v>2</v>
      </c>
      <c r="D1147" s="14">
        <v>11</v>
      </c>
      <c r="E1147" s="14">
        <v>37.6068</v>
      </c>
    </row>
    <row r="1148" spans="2:5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>
      <c r="B1152" s="14">
        <v>1992</v>
      </c>
      <c r="C1152" s="14">
        <v>3</v>
      </c>
      <c r="D1152" s="14">
        <v>2</v>
      </c>
      <c r="E1152" s="14">
        <v>14.6652</v>
      </c>
    </row>
    <row r="1153" spans="2:5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>
      <c r="B1157" s="14">
        <v>1992</v>
      </c>
      <c r="C1157" s="14">
        <v>3</v>
      </c>
      <c r="D1157" s="14">
        <v>7</v>
      </c>
      <c r="E1157" s="14">
        <v>41.14</v>
      </c>
    </row>
    <row r="1158" spans="2:5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>
      <c r="B1163" s="14">
        <v>1992</v>
      </c>
      <c r="C1163" s="14">
        <v>3</v>
      </c>
      <c r="D1163" s="14">
        <v>13</v>
      </c>
      <c r="E1163" s="14">
        <v>34.9206</v>
      </c>
    </row>
    <row r="1164" spans="2:5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>
      <c r="B1168" s="14">
        <v>1992</v>
      </c>
      <c r="C1168" s="14">
        <v>4</v>
      </c>
      <c r="D1168" s="14">
        <v>4</v>
      </c>
      <c r="E1168" s="14">
        <v>36.4452</v>
      </c>
    </row>
    <row r="1169" spans="2:5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>
      <c r="B1178" s="14">
        <v>1992</v>
      </c>
      <c r="C1178" s="14">
        <v>4</v>
      </c>
      <c r="D1178" s="14">
        <v>14</v>
      </c>
      <c r="E1178" s="14">
        <v>46.1736</v>
      </c>
    </row>
    <row r="1179" spans="2:5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>
      <c r="B1180" s="14">
        <v>1993</v>
      </c>
      <c r="C1180" s="14">
        <v>1</v>
      </c>
      <c r="D1180" s="14">
        <v>2</v>
      </c>
      <c r="E1180" s="14">
        <v>14.4474</v>
      </c>
    </row>
    <row r="1181" spans="2:5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>
      <c r="B1182" s="14">
        <v>1993</v>
      </c>
      <c r="C1182" s="14">
        <v>1</v>
      </c>
      <c r="D1182" s="14">
        <v>4</v>
      </c>
      <c r="E1182" s="14">
        <v>23.8612</v>
      </c>
    </row>
    <row r="1183" spans="2:5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>
      <c r="B1185" s="14">
        <v>1993</v>
      </c>
      <c r="C1185" s="14">
        <v>1</v>
      </c>
      <c r="D1185" s="14">
        <v>7</v>
      </c>
      <c r="E1185" s="14">
        <v>36.8566</v>
      </c>
    </row>
    <row r="1186" spans="2:5">
      <c r="B1186" s="14">
        <v>1993</v>
      </c>
      <c r="C1186" s="14">
        <v>1</v>
      </c>
      <c r="D1186" s="14">
        <v>8</v>
      </c>
      <c r="E1186" s="14">
        <v>34.8964</v>
      </c>
    </row>
    <row r="1187" spans="2:5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>
      <c r="B1191" s="14">
        <v>1993</v>
      </c>
      <c r="C1191" s="14">
        <v>1</v>
      </c>
      <c r="D1191" s="14">
        <v>13</v>
      </c>
      <c r="E1191" s="14">
        <v>36.4452</v>
      </c>
    </row>
    <row r="1192" spans="2:5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>
      <c r="B1193" s="14">
        <v>1993</v>
      </c>
      <c r="C1193" s="14">
        <v>2</v>
      </c>
      <c r="D1193" s="14">
        <v>1</v>
      </c>
      <c r="E1193" s="14">
        <v>14.036</v>
      </c>
    </row>
    <row r="1194" spans="2:5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>
      <c r="B1197" s="14">
        <v>1993</v>
      </c>
      <c r="C1197" s="14">
        <v>2</v>
      </c>
      <c r="D1197" s="14">
        <v>5</v>
      </c>
      <c r="E1197" s="14">
        <v>29.4877</v>
      </c>
    </row>
    <row r="1198" spans="2:5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>
      <c r="B1210" s="14">
        <v>1993</v>
      </c>
      <c r="C1210" s="14">
        <v>3</v>
      </c>
      <c r="D1210" s="14">
        <v>4</v>
      </c>
      <c r="E1210" s="14">
        <v>34.7149</v>
      </c>
    </row>
    <row r="1211" spans="2:5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>
      <c r="B1222" s="14">
        <v>1993</v>
      </c>
      <c r="C1222" s="14">
        <v>4</v>
      </c>
      <c r="D1222" s="14">
        <v>2</v>
      </c>
      <c r="E1222" s="14">
        <v>21.5501</v>
      </c>
    </row>
    <row r="1223" spans="2:5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>
      <c r="B1229" s="14">
        <v>1993</v>
      </c>
      <c r="C1229" s="14">
        <v>4</v>
      </c>
      <c r="D1229" s="14">
        <v>9</v>
      </c>
      <c r="E1229" s="14">
        <v>36.8324</v>
      </c>
    </row>
    <row r="1230" spans="2:5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>
      <c r="B1232" s="14">
        <v>1993</v>
      </c>
      <c r="C1232" s="14">
        <v>4</v>
      </c>
      <c r="D1232" s="14">
        <v>12</v>
      </c>
      <c r="E1232" s="14">
        <v>35.8765</v>
      </c>
    </row>
    <row r="1233" spans="2:5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>
      <c r="B1238" s="14">
        <v>1994</v>
      </c>
      <c r="C1238" s="14">
        <v>1</v>
      </c>
      <c r="D1238" s="14">
        <v>4</v>
      </c>
      <c r="E1238" s="14">
        <v>15.2944</v>
      </c>
    </row>
    <row r="1239" spans="2:5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>
      <c r="B1242" s="14">
        <v>1994</v>
      </c>
      <c r="C1242" s="14">
        <v>1</v>
      </c>
      <c r="D1242" s="14">
        <v>8</v>
      </c>
      <c r="E1242" s="14">
        <v>34.3035</v>
      </c>
    </row>
    <row r="1243" spans="2:5">
      <c r="B1243" s="14">
        <v>1994</v>
      </c>
      <c r="C1243" s="14">
        <v>1</v>
      </c>
      <c r="D1243" s="14">
        <v>9</v>
      </c>
      <c r="E1243" s="14">
        <v>29.0642</v>
      </c>
    </row>
    <row r="1244" spans="2:5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>
      <c r="B1245" s="14">
        <v>1994</v>
      </c>
      <c r="C1245" s="14">
        <v>1</v>
      </c>
      <c r="D1245" s="14">
        <v>11</v>
      </c>
      <c r="E1245" s="14">
        <v>30.2742</v>
      </c>
    </row>
    <row r="1246" spans="2:5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>
      <c r="B1250" s="14">
        <v>1994</v>
      </c>
      <c r="C1250" s="14">
        <v>2</v>
      </c>
      <c r="D1250" s="14">
        <v>2</v>
      </c>
      <c r="E1250" s="14">
        <v>10.1882</v>
      </c>
    </row>
    <row r="1251" spans="2:5">
      <c r="B1251" s="14">
        <v>1994</v>
      </c>
      <c r="C1251" s="14">
        <v>2</v>
      </c>
      <c r="D1251" s="14">
        <v>3</v>
      </c>
      <c r="E1251" s="14">
        <v>13.7577</v>
      </c>
    </row>
    <row r="1252" spans="2:5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>
      <c r="B1254" s="14">
        <v>1994</v>
      </c>
      <c r="C1254" s="14">
        <v>2</v>
      </c>
      <c r="D1254" s="14">
        <v>6</v>
      </c>
      <c r="E1254" s="14">
        <v>38.9983</v>
      </c>
    </row>
    <row r="1255" spans="2:5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>
      <c r="B1263" s="14">
        <v>1994</v>
      </c>
      <c r="C1263" s="14">
        <v>3</v>
      </c>
      <c r="D1263" s="14">
        <v>1</v>
      </c>
      <c r="E1263" s="14">
        <v>12.2331</v>
      </c>
    </row>
    <row r="1264" spans="2:5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>
      <c r="B1266" s="14">
        <v>1994</v>
      </c>
      <c r="C1266" s="14">
        <v>3</v>
      </c>
      <c r="D1266" s="14">
        <v>4</v>
      </c>
      <c r="E1266" s="14">
        <v>31.0365</v>
      </c>
    </row>
    <row r="1267" spans="2:5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>
      <c r="B1270" s="14">
        <v>1994</v>
      </c>
      <c r="C1270" s="14">
        <v>3</v>
      </c>
      <c r="D1270" s="14">
        <v>8</v>
      </c>
      <c r="E1270" s="14">
        <v>37.6068</v>
      </c>
    </row>
    <row r="1271" spans="2:5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>
      <c r="B1272" s="14">
        <v>1994</v>
      </c>
      <c r="C1272" s="14">
        <v>3</v>
      </c>
      <c r="D1272" s="14">
        <v>10</v>
      </c>
      <c r="E1272" s="14">
        <v>33.759</v>
      </c>
    </row>
    <row r="1273" spans="2:5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>
      <c r="B1276" s="14">
        <v>1994</v>
      </c>
      <c r="C1276" s="14">
        <v>3</v>
      </c>
      <c r="D1276" s="14">
        <v>14</v>
      </c>
      <c r="E1276" s="14">
        <v>29.2699</v>
      </c>
    </row>
    <row r="1277" spans="2:5">
      <c r="B1277" s="14">
        <v>1994</v>
      </c>
      <c r="C1277" s="14">
        <v>4</v>
      </c>
      <c r="D1277" s="14">
        <v>1</v>
      </c>
      <c r="E1277" s="14">
        <v>12.8744</v>
      </c>
    </row>
    <row r="1278" spans="2:5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>
      <c r="B1286" s="14">
        <v>1994</v>
      </c>
      <c r="C1286" s="14">
        <v>4</v>
      </c>
      <c r="D1286" s="14">
        <v>10</v>
      </c>
      <c r="E1286" s="14">
        <v>31.3995</v>
      </c>
    </row>
    <row r="1287" spans="2:5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>
      <c r="B1289" s="14">
        <v>1994</v>
      </c>
      <c r="C1289" s="14">
        <v>4</v>
      </c>
      <c r="D1289" s="14">
        <v>13</v>
      </c>
      <c r="E1289" s="14">
        <v>39.567</v>
      </c>
    </row>
    <row r="1290" spans="2:5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>
      <c r="B1292" s="14">
        <v>1995</v>
      </c>
      <c r="C1292" s="14">
        <v>1</v>
      </c>
      <c r="D1292" s="14">
        <v>2</v>
      </c>
      <c r="E1292" s="14">
        <v>29.36143375</v>
      </c>
    </row>
    <row r="1293" spans="2:5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>
      <c r="B1294" s="14">
        <v>1995</v>
      </c>
      <c r="C1294" s="14">
        <v>1</v>
      </c>
      <c r="D1294" s="14">
        <v>4</v>
      </c>
      <c r="E1294" s="14">
        <v>27.9186765</v>
      </c>
    </row>
    <row r="1295" spans="2:5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>
      <c r="B1309" s="14">
        <v>1995</v>
      </c>
      <c r="C1309" s="14">
        <v>2</v>
      </c>
      <c r="D1309" s="14">
        <v>5</v>
      </c>
      <c r="E1309" s="14">
        <v>35.703415</v>
      </c>
    </row>
    <row r="1310" spans="2:5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>
      <c r="B1320" s="14">
        <v>1995</v>
      </c>
      <c r="C1320" s="14">
        <v>3</v>
      </c>
      <c r="D1320" s="14">
        <v>2</v>
      </c>
      <c r="E1320" s="14">
        <v>28.9864575</v>
      </c>
    </row>
    <row r="1321" spans="2:5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>
      <c r="B1325" s="14">
        <v>1995</v>
      </c>
      <c r="C1325" s="14">
        <v>3</v>
      </c>
      <c r="D1325" s="14">
        <v>7</v>
      </c>
      <c r="E1325" s="14">
        <v>43.4700475</v>
      </c>
    </row>
    <row r="1326" spans="2:5">
      <c r="B1326" s="14">
        <v>1995</v>
      </c>
      <c r="C1326" s="14">
        <v>3</v>
      </c>
      <c r="D1326" s="14">
        <v>8</v>
      </c>
      <c r="E1326" s="14">
        <v>42.88509775</v>
      </c>
    </row>
    <row r="1327" spans="2:5">
      <c r="B1327" s="14">
        <v>1995</v>
      </c>
      <c r="C1327" s="14">
        <v>3</v>
      </c>
      <c r="D1327" s="14">
        <v>9</v>
      </c>
      <c r="E1327" s="14">
        <v>44.2687685</v>
      </c>
    </row>
    <row r="1328" spans="2:5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>
      <c r="B1344" s="14">
        <v>1995</v>
      </c>
      <c r="C1344" s="14">
        <v>4</v>
      </c>
      <c r="D1344" s="14">
        <v>12</v>
      </c>
      <c r="E1344" s="14">
        <v>45.26943575</v>
      </c>
    </row>
    <row r="1345" spans="2:5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>
      <c r="B1386" s="14">
        <v>1996</v>
      </c>
      <c r="C1386" s="14">
        <v>3</v>
      </c>
      <c r="D1386" s="14">
        <v>12</v>
      </c>
      <c r="E1386" s="14">
        <v>25.88265625</v>
      </c>
    </row>
    <row r="1387" spans="2:5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>
      <c r="B1671" s="14">
        <v>2001</v>
      </c>
      <c r="C1671" s="14">
        <v>4</v>
      </c>
      <c r="D1671" s="14">
        <v>3</v>
      </c>
      <c r="E1671" s="14" t="s">
        <v>17</v>
      </c>
    </row>
    <row r="1672" spans="2:5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>
      <c r="B1709" s="14">
        <v>2002</v>
      </c>
      <c r="C1709" s="14">
        <v>2</v>
      </c>
      <c r="D1709" s="14">
        <v>13</v>
      </c>
      <c r="E1709" s="14">
        <v>36.6751</v>
      </c>
    </row>
    <row r="1710" spans="2:5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>
      <c r="B1753" s="14">
        <v>2003</v>
      </c>
      <c r="C1753" s="14">
        <v>2</v>
      </c>
      <c r="D1753" s="14">
        <v>1</v>
      </c>
      <c r="E1753" s="14">
        <v>22.6875</v>
      </c>
    </row>
    <row r="1754" spans="2:5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>
      <c r="B1910" s="14">
        <v>2006</v>
      </c>
      <c r="C1910" s="14">
        <v>1</v>
      </c>
      <c r="D1910" s="14">
        <v>4</v>
      </c>
      <c r="E1910" s="14" t="s">
        <v>17</v>
      </c>
    </row>
    <row r="1911" spans="2:5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>
      <c r="B1929" s="14">
        <v>2006</v>
      </c>
      <c r="C1929" s="14">
        <v>2</v>
      </c>
      <c r="D1929" s="14">
        <v>9</v>
      </c>
      <c r="E1929" s="14">
        <v>42.7233470125</v>
      </c>
    </row>
    <row r="1930" spans="2:5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>
      <c r="B1970" s="14">
        <v>2007</v>
      </c>
      <c r="C1970" s="14">
        <v>1</v>
      </c>
      <c r="D1970" s="14">
        <v>8</v>
      </c>
      <c r="E1970" s="14" t="s">
        <v>17</v>
      </c>
    </row>
    <row r="1971" spans="2:5">
      <c r="B1971" s="14">
        <v>2007</v>
      </c>
      <c r="C1971" s="14">
        <v>1</v>
      </c>
      <c r="D1971" s="14">
        <v>9</v>
      </c>
      <c r="E1971" s="14" t="s">
        <v>17</v>
      </c>
    </row>
    <row r="1972" spans="2:5">
      <c r="B1972" s="14">
        <v>2007</v>
      </c>
      <c r="C1972" s="14">
        <v>1</v>
      </c>
      <c r="D1972" s="14">
        <v>10</v>
      </c>
      <c r="E1972" s="14" t="s">
        <v>17</v>
      </c>
    </row>
    <row r="1973" spans="2:5">
      <c r="B1973" s="14">
        <v>2007</v>
      </c>
      <c r="C1973" s="14">
        <v>1</v>
      </c>
      <c r="D1973" s="14">
        <v>11</v>
      </c>
      <c r="E1973" s="14" t="s">
        <v>17</v>
      </c>
    </row>
    <row r="1974" spans="2:5">
      <c r="B1974" s="14">
        <v>2007</v>
      </c>
      <c r="C1974" s="14">
        <v>1</v>
      </c>
      <c r="D1974" s="14">
        <v>12</v>
      </c>
      <c r="E1974" s="14" t="s">
        <v>17</v>
      </c>
    </row>
    <row r="1975" spans="2:5">
      <c r="B1975" s="14">
        <v>2007</v>
      </c>
      <c r="C1975" s="14">
        <v>1</v>
      </c>
      <c r="D1975" s="14">
        <v>13</v>
      </c>
      <c r="E1975" s="14" t="s">
        <v>17</v>
      </c>
    </row>
    <row r="1976" spans="2:5">
      <c r="B1976" s="14">
        <v>2007</v>
      </c>
      <c r="C1976" s="14">
        <v>1</v>
      </c>
      <c r="D1976" s="14">
        <v>14</v>
      </c>
      <c r="E1976" s="14" t="s">
        <v>17</v>
      </c>
    </row>
    <row r="1977" spans="2:5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>
      <c r="B1979" s="14">
        <v>2007</v>
      </c>
      <c r="C1979" s="14">
        <v>2</v>
      </c>
      <c r="D1979" s="14">
        <v>3</v>
      </c>
      <c r="E1979" s="14">
        <v>43.34834</v>
      </c>
    </row>
    <row r="1980" spans="2:5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>
      <c r="B1982" s="14">
        <v>2007</v>
      </c>
      <c r="C1982" s="14">
        <v>2</v>
      </c>
      <c r="D1982" s="14">
        <v>6</v>
      </c>
      <c r="E1982" s="14" t="s">
        <v>17</v>
      </c>
    </row>
    <row r="1983" spans="2:5">
      <c r="B1983" s="14">
        <v>2007</v>
      </c>
      <c r="C1983" s="14">
        <v>2</v>
      </c>
      <c r="D1983" s="14">
        <v>7</v>
      </c>
      <c r="E1983" s="14" t="s">
        <v>17</v>
      </c>
    </row>
    <row r="1984" spans="2:5">
      <c r="B1984" s="14">
        <v>2007</v>
      </c>
      <c r="C1984" s="14">
        <v>2</v>
      </c>
      <c r="D1984" s="14">
        <v>8</v>
      </c>
      <c r="E1984" s="14" t="s">
        <v>17</v>
      </c>
    </row>
    <row r="1985" spans="2:5">
      <c r="B1985" s="14">
        <v>2007</v>
      </c>
      <c r="C1985" s="14">
        <v>2</v>
      </c>
      <c r="D1985" s="14">
        <v>9</v>
      </c>
      <c r="E1985" s="14" t="s">
        <v>17</v>
      </c>
    </row>
    <row r="1986" spans="2:5">
      <c r="B1986" s="14">
        <v>2007</v>
      </c>
      <c r="C1986" s="14">
        <v>2</v>
      </c>
      <c r="D1986" s="14">
        <v>10</v>
      </c>
      <c r="E1986" s="14" t="s">
        <v>17</v>
      </c>
    </row>
    <row r="1987" spans="2:5">
      <c r="B1987" s="14">
        <v>2007</v>
      </c>
      <c r="C1987" s="14">
        <v>2</v>
      </c>
      <c r="D1987" s="14">
        <v>11</v>
      </c>
      <c r="E1987" s="14" t="s">
        <v>17</v>
      </c>
    </row>
    <row r="1988" spans="2:5">
      <c r="B1988" s="14">
        <v>2007</v>
      </c>
      <c r="C1988" s="14">
        <v>2</v>
      </c>
      <c r="D1988" s="14">
        <v>12</v>
      </c>
      <c r="E1988" s="14" t="s">
        <v>17</v>
      </c>
    </row>
    <row r="1989" spans="2:5">
      <c r="B1989" s="14">
        <v>2007</v>
      </c>
      <c r="C1989" s="14">
        <v>2</v>
      </c>
      <c r="D1989" s="14">
        <v>13</v>
      </c>
      <c r="E1989" s="14" t="s">
        <v>17</v>
      </c>
    </row>
    <row r="1990" spans="2:5">
      <c r="B1990" s="14">
        <v>2007</v>
      </c>
      <c r="C1990" s="14">
        <v>2</v>
      </c>
      <c r="D1990" s="14">
        <v>14</v>
      </c>
      <c r="E1990" s="14" t="s">
        <v>17</v>
      </c>
    </row>
    <row r="1991" spans="2:5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>
      <c r="B1996" s="14">
        <v>2007</v>
      </c>
      <c r="C1996" s="14">
        <v>3</v>
      </c>
      <c r="D1996" s="14">
        <v>6</v>
      </c>
      <c r="E1996" s="14" t="s">
        <v>17</v>
      </c>
    </row>
    <row r="1997" spans="2:5">
      <c r="B1997" s="14">
        <v>2007</v>
      </c>
      <c r="C1997" s="14">
        <v>3</v>
      </c>
      <c r="D1997" s="14">
        <v>7</v>
      </c>
      <c r="E1997" s="14" t="s">
        <v>17</v>
      </c>
    </row>
    <row r="1998" spans="2:5">
      <c r="B1998" s="14">
        <v>2007</v>
      </c>
      <c r="C1998" s="14">
        <v>3</v>
      </c>
      <c r="D1998" s="14">
        <v>8</v>
      </c>
      <c r="E1998" s="14" t="s">
        <v>17</v>
      </c>
    </row>
    <row r="1999" spans="2:5">
      <c r="B1999" s="14">
        <v>2007</v>
      </c>
      <c r="C1999" s="14">
        <v>3</v>
      </c>
      <c r="D1999" s="14">
        <v>9</v>
      </c>
      <c r="E1999" s="14" t="s">
        <v>17</v>
      </c>
    </row>
    <row r="2000" spans="2:5">
      <c r="B2000" s="14">
        <v>2007</v>
      </c>
      <c r="C2000" s="14">
        <v>3</v>
      </c>
      <c r="D2000" s="14">
        <v>10</v>
      </c>
      <c r="E2000" s="14" t="s">
        <v>17</v>
      </c>
    </row>
    <row r="2001" spans="2:5">
      <c r="B2001" s="14">
        <v>2007</v>
      </c>
      <c r="C2001" s="14">
        <v>3</v>
      </c>
      <c r="D2001" s="14">
        <v>11</v>
      </c>
      <c r="E2001" s="14" t="s">
        <v>17</v>
      </c>
    </row>
    <row r="2002" spans="2:5">
      <c r="B2002" s="14">
        <v>2007</v>
      </c>
      <c r="C2002" s="14">
        <v>3</v>
      </c>
      <c r="D2002" s="14">
        <v>12</v>
      </c>
      <c r="E2002" s="14" t="s">
        <v>17</v>
      </c>
    </row>
    <row r="2003" spans="2:5">
      <c r="B2003" s="14">
        <v>2007</v>
      </c>
      <c r="C2003" s="14">
        <v>3</v>
      </c>
      <c r="D2003" s="14">
        <v>13</v>
      </c>
      <c r="E2003" s="14" t="s">
        <v>17</v>
      </c>
    </row>
    <row r="2004" spans="2:5">
      <c r="B2004" s="14">
        <v>2007</v>
      </c>
      <c r="C2004" s="14">
        <v>3</v>
      </c>
      <c r="D2004" s="14">
        <v>14</v>
      </c>
      <c r="E2004" s="14" t="s">
        <v>17</v>
      </c>
    </row>
    <row r="2005" spans="2:5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>
      <c r="B2010" s="14">
        <v>2007</v>
      </c>
      <c r="C2010" s="14">
        <v>4</v>
      </c>
      <c r="D2010" s="14">
        <v>6</v>
      </c>
      <c r="E2010" s="14" t="s">
        <v>17</v>
      </c>
    </row>
    <row r="2011" spans="2:5">
      <c r="B2011" s="14">
        <v>2007</v>
      </c>
      <c r="C2011" s="14">
        <v>4</v>
      </c>
      <c r="D2011" s="14">
        <v>7</v>
      </c>
      <c r="E2011" s="14" t="s">
        <v>17</v>
      </c>
    </row>
    <row r="2012" spans="2:5">
      <c r="B2012" s="14">
        <v>2007</v>
      </c>
      <c r="C2012" s="14">
        <v>4</v>
      </c>
      <c r="D2012" s="14">
        <v>8</v>
      </c>
      <c r="E2012" s="14" t="s">
        <v>17</v>
      </c>
    </row>
    <row r="2013" spans="2:5">
      <c r="B2013" s="14">
        <v>2007</v>
      </c>
      <c r="C2013" s="14">
        <v>4</v>
      </c>
      <c r="D2013" s="14">
        <v>9</v>
      </c>
      <c r="E2013" s="14" t="s">
        <v>17</v>
      </c>
    </row>
    <row r="2014" spans="2:5">
      <c r="B2014" s="14">
        <v>2007</v>
      </c>
      <c r="C2014" s="14">
        <v>4</v>
      </c>
      <c r="D2014" s="14">
        <v>10</v>
      </c>
      <c r="E2014" s="14" t="s">
        <v>17</v>
      </c>
    </row>
    <row r="2015" spans="2:5">
      <c r="B2015" s="14">
        <v>2007</v>
      </c>
      <c r="C2015" s="14">
        <v>4</v>
      </c>
      <c r="D2015" s="14">
        <v>11</v>
      </c>
      <c r="E2015" s="14" t="s">
        <v>17</v>
      </c>
    </row>
    <row r="2016" spans="2:5">
      <c r="B2016" s="14">
        <v>2007</v>
      </c>
      <c r="C2016" s="14">
        <v>4</v>
      </c>
      <c r="D2016" s="14">
        <v>12</v>
      </c>
      <c r="E2016" s="14" t="s">
        <v>17</v>
      </c>
    </row>
    <row r="2017" spans="2:5">
      <c r="B2017" s="14">
        <v>2007</v>
      </c>
      <c r="C2017" s="14">
        <v>4</v>
      </c>
      <c r="D2017" s="14">
        <v>13</v>
      </c>
      <c r="E2017" s="14" t="s">
        <v>17</v>
      </c>
    </row>
    <row r="2018" spans="2:5">
      <c r="B2018" s="14">
        <v>2007</v>
      </c>
      <c r="C2018" s="14">
        <v>4</v>
      </c>
      <c r="D2018" s="14">
        <v>14</v>
      </c>
      <c r="E2018" s="14" t="s">
        <v>17</v>
      </c>
    </row>
    <row r="2019" spans="2:5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>
      <c r="B2075" s="14">
        <v>2009</v>
      </c>
      <c r="C2075" s="14">
        <v>1</v>
      </c>
      <c r="D2075" s="14">
        <v>1</v>
      </c>
      <c r="E2075" s="14">
        <v>22.39</v>
      </c>
    </row>
    <row r="2076" spans="2:5">
      <c r="B2076" s="14">
        <v>2009</v>
      </c>
      <c r="C2076" s="14">
        <v>1</v>
      </c>
      <c r="D2076" s="14">
        <v>2</v>
      </c>
      <c r="E2076" s="14">
        <v>20.91</v>
      </c>
    </row>
    <row r="2077" spans="2:5">
      <c r="B2077" s="14">
        <v>2009</v>
      </c>
      <c r="C2077" s="14">
        <v>1</v>
      </c>
      <c r="D2077" s="14">
        <v>3</v>
      </c>
      <c r="E2077" s="14">
        <v>21.24</v>
      </c>
    </row>
    <row r="2078" spans="2:5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>
      <c r="B2080" s="14">
        <v>2009</v>
      </c>
      <c r="C2080" s="14">
        <v>1</v>
      </c>
      <c r="D2080" s="14">
        <v>6</v>
      </c>
      <c r="E2080" s="14">
        <v>46.27</v>
      </c>
    </row>
    <row r="2081" spans="2:5">
      <c r="B2081" s="14">
        <v>2009</v>
      </c>
      <c r="C2081" s="14">
        <v>1</v>
      </c>
      <c r="D2081" s="14">
        <v>7</v>
      </c>
      <c r="E2081" s="14">
        <v>62.36</v>
      </c>
    </row>
    <row r="2082" spans="2:5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>
      <c r="B2083" s="14">
        <v>2009</v>
      </c>
      <c r="C2083" s="14">
        <v>1</v>
      </c>
      <c r="D2083" s="14">
        <v>9</v>
      </c>
      <c r="E2083" s="14">
        <v>42.49</v>
      </c>
    </row>
    <row r="2084" spans="2:5">
      <c r="B2084" s="14">
        <v>2009</v>
      </c>
      <c r="C2084" s="14">
        <v>1</v>
      </c>
      <c r="D2084" s="14">
        <v>10</v>
      </c>
      <c r="E2084" s="14">
        <v>42.74</v>
      </c>
    </row>
    <row r="2085" spans="2:5">
      <c r="B2085" s="14">
        <v>2009</v>
      </c>
      <c r="C2085" s="14">
        <v>1</v>
      </c>
      <c r="D2085" s="14">
        <v>11</v>
      </c>
      <c r="E2085" s="14">
        <v>45.79</v>
      </c>
    </row>
    <row r="2086" spans="2:5">
      <c r="B2086" s="14">
        <v>2009</v>
      </c>
      <c r="C2086" s="14">
        <v>1</v>
      </c>
      <c r="D2086" s="14">
        <v>12</v>
      </c>
      <c r="E2086" s="14">
        <v>45.79</v>
      </c>
    </row>
    <row r="2087" spans="2:5">
      <c r="B2087" s="14">
        <v>2009</v>
      </c>
      <c r="C2087" s="14">
        <v>1</v>
      </c>
      <c r="D2087" s="14">
        <v>13</v>
      </c>
      <c r="E2087" s="14">
        <v>60.79</v>
      </c>
    </row>
    <row r="2088" spans="2:5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>
      <c r="B2089" s="14">
        <v>2009</v>
      </c>
      <c r="C2089" s="14">
        <v>2</v>
      </c>
      <c r="D2089" s="14">
        <v>1</v>
      </c>
      <c r="E2089" s="14">
        <v>23.89</v>
      </c>
    </row>
    <row r="2090" spans="2:5">
      <c r="B2090" s="14">
        <v>2009</v>
      </c>
      <c r="C2090" s="14">
        <v>2</v>
      </c>
      <c r="D2090" s="14">
        <v>2</v>
      </c>
      <c r="E2090" s="14">
        <v>22.99</v>
      </c>
    </row>
    <row r="2091" spans="2:5">
      <c r="B2091" s="14">
        <v>2009</v>
      </c>
      <c r="C2091" s="14">
        <v>2</v>
      </c>
      <c r="D2091" s="14">
        <v>3</v>
      </c>
      <c r="E2091" s="14">
        <v>34.78</v>
      </c>
    </row>
    <row r="2092" spans="2:5">
      <c r="B2092" s="14">
        <v>2009</v>
      </c>
      <c r="C2092" s="14">
        <v>2</v>
      </c>
      <c r="D2092" s="14">
        <v>4</v>
      </c>
      <c r="E2092" s="14">
        <v>30.51</v>
      </c>
    </row>
    <row r="2093" spans="2:5">
      <c r="B2093" s="14">
        <v>2009</v>
      </c>
      <c r="C2093" s="14">
        <v>2</v>
      </c>
      <c r="D2093" s="14">
        <v>5</v>
      </c>
      <c r="E2093" s="14">
        <v>43.76</v>
      </c>
    </row>
    <row r="2094" spans="2:5">
      <c r="B2094" s="14">
        <v>2009</v>
      </c>
      <c r="C2094" s="14">
        <v>2</v>
      </c>
      <c r="D2094" s="14">
        <v>6</v>
      </c>
      <c r="E2094" s="14">
        <v>62.56</v>
      </c>
    </row>
    <row r="2095" spans="2:5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>
      <c r="B2096" s="14">
        <v>2009</v>
      </c>
      <c r="C2096" s="14">
        <v>2</v>
      </c>
      <c r="D2096" s="14">
        <v>8</v>
      </c>
      <c r="E2096" s="14">
        <v>40.39</v>
      </c>
    </row>
    <row r="2097" spans="2:5">
      <c r="B2097" s="14">
        <v>2009</v>
      </c>
      <c r="C2097" s="14">
        <v>2</v>
      </c>
      <c r="D2097" s="14">
        <v>9</v>
      </c>
      <c r="E2097" s="14">
        <v>44.77</v>
      </c>
    </row>
    <row r="2098" spans="2:5">
      <c r="B2098" s="14">
        <v>2009</v>
      </c>
      <c r="C2098" s="14">
        <v>2</v>
      </c>
      <c r="D2098" s="14">
        <v>10</v>
      </c>
      <c r="E2098" s="14">
        <v>48.49</v>
      </c>
    </row>
    <row r="2099" spans="2:5">
      <c r="B2099" s="14">
        <v>2009</v>
      </c>
      <c r="C2099" s="14">
        <v>2</v>
      </c>
      <c r="D2099" s="14">
        <v>11</v>
      </c>
      <c r="E2099" s="14">
        <v>45.53</v>
      </c>
    </row>
    <row r="2100" spans="2:5">
      <c r="B2100" s="14">
        <v>2009</v>
      </c>
      <c r="C2100" s="14">
        <v>2</v>
      </c>
      <c r="D2100" s="14">
        <v>12</v>
      </c>
      <c r="E2100" s="14">
        <v>59.73</v>
      </c>
    </row>
    <row r="2101" spans="2:5">
      <c r="B2101" s="14">
        <v>2009</v>
      </c>
      <c r="C2101" s="14">
        <v>2</v>
      </c>
      <c r="D2101" s="14">
        <v>13</v>
      </c>
      <c r="E2101" s="14">
        <v>75</v>
      </c>
    </row>
    <row r="2102" spans="2:5">
      <c r="B2102" s="14">
        <v>2009</v>
      </c>
      <c r="C2102" s="14">
        <v>2</v>
      </c>
      <c r="D2102" s="14">
        <v>14</v>
      </c>
      <c r="E2102" s="14">
        <v>47.68</v>
      </c>
    </row>
    <row r="2103" spans="2:5">
      <c r="B2103" s="14">
        <v>2009</v>
      </c>
      <c r="C2103" s="14">
        <v>3</v>
      </c>
      <c r="D2103" s="14">
        <v>1</v>
      </c>
      <c r="E2103" s="14">
        <v>26.31</v>
      </c>
    </row>
    <row r="2104" spans="2:5">
      <c r="B2104" s="14">
        <v>2009</v>
      </c>
      <c r="C2104" s="14">
        <v>3</v>
      </c>
      <c r="D2104" s="14">
        <v>2</v>
      </c>
      <c r="E2104" s="14">
        <v>26.59</v>
      </c>
    </row>
    <row r="2105" spans="2:5">
      <c r="B2105" s="14">
        <v>2009</v>
      </c>
      <c r="C2105" s="14">
        <v>3</v>
      </c>
      <c r="D2105" s="14">
        <v>3</v>
      </c>
      <c r="E2105" s="14">
        <v>32.61</v>
      </c>
    </row>
    <row r="2106" spans="2:5">
      <c r="B2106" s="14">
        <v>2009</v>
      </c>
      <c r="C2106" s="14">
        <v>3</v>
      </c>
      <c r="D2106" s="14">
        <v>4</v>
      </c>
      <c r="E2106" s="14">
        <v>42.67</v>
      </c>
    </row>
    <row r="2107" spans="2:5">
      <c r="B2107" s="14">
        <v>2009</v>
      </c>
      <c r="C2107" s="14">
        <v>3</v>
      </c>
      <c r="D2107" s="14">
        <v>5</v>
      </c>
      <c r="E2107" s="14">
        <v>52.16</v>
      </c>
    </row>
    <row r="2108" spans="2:5">
      <c r="B2108" s="14">
        <v>2009</v>
      </c>
      <c r="C2108" s="14">
        <v>3</v>
      </c>
      <c r="D2108" s="14">
        <v>6</v>
      </c>
      <c r="E2108" s="14">
        <v>62.15</v>
      </c>
    </row>
    <row r="2109" spans="2:5">
      <c r="B2109" s="14">
        <v>2009</v>
      </c>
      <c r="C2109" s="14">
        <v>3</v>
      </c>
      <c r="D2109" s="14">
        <v>7</v>
      </c>
      <c r="E2109" s="14">
        <v>80.36</v>
      </c>
    </row>
    <row r="2110" spans="2:5">
      <c r="B2110" s="14">
        <v>2009</v>
      </c>
      <c r="C2110" s="14">
        <v>3</v>
      </c>
      <c r="D2110" s="14">
        <v>8</v>
      </c>
      <c r="E2110" s="14">
        <v>53.01</v>
      </c>
    </row>
    <row r="2111" spans="2:5">
      <c r="B2111" s="14">
        <v>2009</v>
      </c>
      <c r="C2111" s="14">
        <v>3</v>
      </c>
      <c r="D2111" s="14">
        <v>9</v>
      </c>
      <c r="E2111" s="14">
        <v>52.62</v>
      </c>
    </row>
    <row r="2112" spans="2:5">
      <c r="B2112" s="14">
        <v>2009</v>
      </c>
      <c r="C2112" s="14">
        <v>3</v>
      </c>
      <c r="D2112" s="14">
        <v>10</v>
      </c>
      <c r="E2112" s="14">
        <v>58.02</v>
      </c>
    </row>
    <row r="2113" spans="2:5">
      <c r="B2113" s="14">
        <v>2009</v>
      </c>
      <c r="C2113" s="14">
        <v>3</v>
      </c>
      <c r="D2113" s="14">
        <v>11</v>
      </c>
      <c r="E2113" s="14">
        <v>64.2</v>
      </c>
    </row>
    <row r="2114" spans="2:5">
      <c r="B2114" s="14">
        <v>2009</v>
      </c>
      <c r="C2114" s="14">
        <v>3</v>
      </c>
      <c r="D2114" s="14">
        <v>12</v>
      </c>
      <c r="E2114" s="14">
        <v>52.55</v>
      </c>
    </row>
    <row r="2115" spans="2:5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>
      <c r="B2116" s="14">
        <v>2009</v>
      </c>
      <c r="C2116" s="14">
        <v>3</v>
      </c>
      <c r="D2116" s="14">
        <v>14</v>
      </c>
      <c r="E2116" s="14">
        <v>47.54</v>
      </c>
    </row>
    <row r="2117" spans="2:5">
      <c r="B2117" s="14">
        <v>2009</v>
      </c>
      <c r="C2117" s="14">
        <v>4</v>
      </c>
      <c r="D2117" s="14">
        <v>1</v>
      </c>
      <c r="E2117" s="14">
        <v>21.31</v>
      </c>
    </row>
    <row r="2118" spans="2:5">
      <c r="B2118" s="14">
        <v>2009</v>
      </c>
      <c r="C2118" s="14">
        <v>4</v>
      </c>
      <c r="D2118" s="14">
        <v>2</v>
      </c>
      <c r="E2118" s="14">
        <v>22.07</v>
      </c>
    </row>
    <row r="2119" spans="2:5">
      <c r="B2119" s="14">
        <v>2009</v>
      </c>
      <c r="C2119" s="14">
        <v>4</v>
      </c>
      <c r="D2119" s="14">
        <v>3</v>
      </c>
      <c r="E2119" s="14">
        <v>29.96</v>
      </c>
    </row>
    <row r="2120" spans="2:5">
      <c r="B2120" s="14">
        <v>2009</v>
      </c>
      <c r="C2120" s="14">
        <v>4</v>
      </c>
      <c r="D2120" s="14">
        <v>4</v>
      </c>
      <c r="E2120" s="14">
        <v>42.21</v>
      </c>
    </row>
    <row r="2121" spans="2:5">
      <c r="B2121" s="14">
        <v>2009</v>
      </c>
      <c r="C2121" s="14">
        <v>4</v>
      </c>
      <c r="D2121" s="14">
        <v>5</v>
      </c>
      <c r="E2121" s="14">
        <v>42.21</v>
      </c>
    </row>
    <row r="2122" spans="2:5">
      <c r="B2122" s="14">
        <v>2009</v>
      </c>
      <c r="C2122" s="14">
        <v>4</v>
      </c>
      <c r="D2122" s="14">
        <v>6</v>
      </c>
      <c r="E2122" s="14">
        <v>58.11</v>
      </c>
    </row>
    <row r="2123" spans="2:5">
      <c r="B2123" s="14">
        <v>2009</v>
      </c>
      <c r="C2123" s="14">
        <v>4</v>
      </c>
      <c r="D2123" s="14">
        <v>7</v>
      </c>
      <c r="E2123" s="14">
        <v>71.63</v>
      </c>
    </row>
    <row r="2124" spans="2:5">
      <c r="B2124" s="14">
        <v>2009</v>
      </c>
      <c r="C2124" s="14">
        <v>4</v>
      </c>
      <c r="D2124" s="14">
        <v>8</v>
      </c>
      <c r="E2124" s="14">
        <v>49.23</v>
      </c>
    </row>
    <row r="2125" spans="2:5">
      <c r="B2125" s="14">
        <v>2009</v>
      </c>
      <c r="C2125" s="14">
        <v>4</v>
      </c>
      <c r="D2125" s="14">
        <v>9</v>
      </c>
      <c r="E2125" s="14">
        <v>45.79</v>
      </c>
    </row>
    <row r="2126" spans="2:5">
      <c r="B2126" s="14">
        <v>2009</v>
      </c>
      <c r="C2126" s="14">
        <v>4</v>
      </c>
      <c r="D2126" s="14">
        <v>10</v>
      </c>
      <c r="E2126" s="14">
        <v>55.13</v>
      </c>
    </row>
    <row r="2127" spans="2:5">
      <c r="B2127" s="14">
        <v>2009</v>
      </c>
      <c r="C2127" s="14">
        <v>4</v>
      </c>
      <c r="D2127" s="14">
        <v>11</v>
      </c>
      <c r="E2127" s="14">
        <v>45.37</v>
      </c>
    </row>
    <row r="2128" spans="2:5">
      <c r="B2128" s="14">
        <v>2009</v>
      </c>
      <c r="C2128" s="14">
        <v>4</v>
      </c>
      <c r="D2128" s="14">
        <v>12</v>
      </c>
      <c r="E2128" s="14">
        <v>51.28</v>
      </c>
    </row>
    <row r="2129" spans="2:5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>
      <c r="B2130" s="14">
        <v>2009</v>
      </c>
      <c r="C2130" s="14">
        <v>4</v>
      </c>
      <c r="D2130" s="14">
        <v>14</v>
      </c>
      <c r="E2130" s="14">
        <v>48.14</v>
      </c>
    </row>
    <row r="2131" spans="2:5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>
      <c r="B2271" s="14">
        <v>2012</v>
      </c>
      <c r="C2271" s="14">
        <v>3</v>
      </c>
      <c r="D2271" s="14">
        <v>1</v>
      </c>
      <c r="E2271" s="14">
        <v>27.0188775648</v>
      </c>
    </row>
    <row r="2272" spans="2:5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>
      <c r="B2300" s="14">
        <v>2013</v>
      </c>
      <c r="C2300" s="14">
        <v>1</v>
      </c>
      <c r="D2300" s="14">
        <v>2</v>
      </c>
      <c r="E2300" s="14">
        <v>14.609397825</v>
      </c>
    </row>
    <row r="2301" spans="2:5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>
      <c r="B2313" s="14">
        <v>2013</v>
      </c>
      <c r="C2313" s="14">
        <v>2</v>
      </c>
      <c r="D2313" s="14">
        <v>1</v>
      </c>
      <c r="E2313" s="14">
        <v>19.4715378</v>
      </c>
    </row>
    <row r="2314" spans="2:5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zoomScale="130" zoomScaleNormal="130" workbookViewId="0">
      <selection sqref="A1:G37"/>
    </sheetView>
  </sheetViews>
  <sheetFormatPr defaultRowHeight="12.75"/>
  <cols>
    <col min="1" max="1" width="5.5703125" style="127" customWidth="1"/>
    <col min="2" max="2" width="6" customWidth="1"/>
    <col min="3" max="3" width="92.42578125" customWidth="1"/>
    <col min="4" max="4" width="11.28515625" customWidth="1"/>
    <col min="9" max="9" width="6.140625" customWidth="1"/>
  </cols>
  <sheetData>
    <row r="1" spans="1:11">
      <c r="A1" s="515"/>
      <c r="B1" s="469"/>
      <c r="C1" s="469" t="s">
        <v>865</v>
      </c>
      <c r="D1" s="469"/>
      <c r="E1" s="469"/>
      <c r="F1" s="469"/>
      <c r="G1" s="469"/>
      <c r="H1" s="469"/>
      <c r="I1" s="469"/>
    </row>
    <row r="2" spans="1:11">
      <c r="A2" s="515"/>
      <c r="B2" s="24" t="s">
        <v>0</v>
      </c>
      <c r="C2" s="24" t="s">
        <v>810</v>
      </c>
      <c r="D2" s="24" t="s">
        <v>869</v>
      </c>
      <c r="E2" s="24" t="s">
        <v>814</v>
      </c>
      <c r="F2" s="29"/>
      <c r="G2" s="29"/>
      <c r="H2" s="29"/>
      <c r="I2" s="29"/>
      <c r="J2" s="14"/>
      <c r="K2" s="14"/>
    </row>
    <row r="3" spans="1:11">
      <c r="A3" s="515">
        <v>1</v>
      </c>
      <c r="B3" s="14">
        <v>1991</v>
      </c>
      <c r="C3" s="14" t="s">
        <v>813</v>
      </c>
      <c r="D3" s="143" t="s">
        <v>832</v>
      </c>
      <c r="E3" s="14" t="s">
        <v>877</v>
      </c>
      <c r="F3" s="14"/>
      <c r="G3" s="14"/>
      <c r="H3" s="14"/>
      <c r="I3" s="14"/>
      <c r="J3" s="14"/>
      <c r="K3" s="14"/>
    </row>
    <row r="4" spans="1:11">
      <c r="A4" s="515">
        <v>2</v>
      </c>
      <c r="B4" s="14">
        <v>1993</v>
      </c>
      <c r="C4" s="14" t="s">
        <v>812</v>
      </c>
      <c r="D4" s="143" t="s">
        <v>832</v>
      </c>
      <c r="E4" s="14" t="s">
        <v>811</v>
      </c>
      <c r="F4" s="14"/>
      <c r="G4" s="14"/>
      <c r="H4" s="14"/>
      <c r="I4" s="14"/>
      <c r="J4" s="14"/>
      <c r="K4" s="14"/>
    </row>
    <row r="5" spans="1:11">
      <c r="A5" s="515">
        <v>3</v>
      </c>
      <c r="B5" s="14">
        <v>1994</v>
      </c>
      <c r="C5" s="143" t="s">
        <v>815</v>
      </c>
      <c r="D5" s="143" t="s">
        <v>858</v>
      </c>
      <c r="E5" s="143" t="s">
        <v>811</v>
      </c>
      <c r="F5" s="14"/>
      <c r="G5" s="14"/>
      <c r="H5" s="14"/>
      <c r="I5" s="14"/>
      <c r="J5" s="14"/>
      <c r="K5" s="14"/>
    </row>
    <row r="6" spans="1:11">
      <c r="A6" s="515">
        <v>4</v>
      </c>
      <c r="B6" s="14">
        <v>1995</v>
      </c>
      <c r="C6" s="14" t="s">
        <v>816</v>
      </c>
      <c r="D6" s="143" t="s">
        <v>832</v>
      </c>
      <c r="E6" s="143" t="s">
        <v>811</v>
      </c>
      <c r="F6" s="14"/>
      <c r="G6" s="14"/>
      <c r="H6" s="14"/>
      <c r="I6" s="14"/>
      <c r="J6" s="14"/>
      <c r="K6" s="14"/>
    </row>
    <row r="7" spans="1:11">
      <c r="A7" s="515">
        <v>5</v>
      </c>
      <c r="B7" s="14">
        <v>1998</v>
      </c>
      <c r="C7" s="143" t="s">
        <v>817</v>
      </c>
      <c r="D7" s="143" t="s">
        <v>832</v>
      </c>
      <c r="E7" s="14" t="s">
        <v>877</v>
      </c>
      <c r="F7" s="14"/>
      <c r="G7" s="14"/>
      <c r="H7" s="14"/>
      <c r="I7" s="14"/>
      <c r="J7" s="14"/>
      <c r="K7" s="14"/>
    </row>
    <row r="8" spans="1:11">
      <c r="A8" s="515">
        <v>6</v>
      </c>
      <c r="B8" s="14">
        <v>1998</v>
      </c>
      <c r="C8" s="143" t="s">
        <v>866</v>
      </c>
      <c r="D8" s="143" t="s">
        <v>832</v>
      </c>
      <c r="E8" s="143" t="s">
        <v>818</v>
      </c>
      <c r="F8" s="14"/>
      <c r="G8" s="14"/>
      <c r="H8" s="14"/>
      <c r="I8" s="14"/>
      <c r="J8" s="14"/>
      <c r="K8" s="14"/>
    </row>
    <row r="9" spans="1:11">
      <c r="A9" s="515">
        <v>7</v>
      </c>
      <c r="B9" s="14">
        <v>2000</v>
      </c>
      <c r="C9" s="143" t="s">
        <v>819</v>
      </c>
      <c r="D9" s="143" t="s">
        <v>859</v>
      </c>
      <c r="E9" s="143" t="s">
        <v>820</v>
      </c>
      <c r="F9" s="14"/>
      <c r="G9" s="14"/>
      <c r="H9" s="14"/>
      <c r="I9" s="14"/>
      <c r="J9" s="14"/>
      <c r="K9" s="14"/>
    </row>
    <row r="10" spans="1:11">
      <c r="A10" s="515">
        <v>8</v>
      </c>
      <c r="B10" s="14">
        <v>2000</v>
      </c>
      <c r="C10" s="143" t="s">
        <v>821</v>
      </c>
      <c r="D10" s="143" t="s">
        <v>860</v>
      </c>
      <c r="E10" s="143" t="s">
        <v>820</v>
      </c>
      <c r="F10" s="14"/>
      <c r="G10" s="14"/>
      <c r="H10" s="14"/>
      <c r="I10" s="14"/>
      <c r="J10" s="14"/>
      <c r="K10" s="14"/>
    </row>
    <row r="11" spans="1:11">
      <c r="A11" s="515">
        <v>9</v>
      </c>
      <c r="B11" s="14">
        <v>2000</v>
      </c>
      <c r="C11" s="143" t="s">
        <v>822</v>
      </c>
      <c r="D11" s="143" t="s">
        <v>861</v>
      </c>
      <c r="E11" s="143" t="s">
        <v>820</v>
      </c>
      <c r="F11" s="14"/>
      <c r="G11" s="14"/>
      <c r="H11" s="14"/>
      <c r="I11" s="14"/>
      <c r="J11" s="14"/>
      <c r="K11" s="14"/>
    </row>
    <row r="12" spans="1:11">
      <c r="A12" s="515">
        <v>10</v>
      </c>
      <c r="B12" s="14">
        <v>2001</v>
      </c>
      <c r="C12" s="514" t="s">
        <v>823</v>
      </c>
      <c r="D12" s="514" t="s">
        <v>832</v>
      </c>
      <c r="E12" s="143" t="s">
        <v>811</v>
      </c>
      <c r="F12" s="14"/>
      <c r="G12" s="14"/>
      <c r="H12" s="14"/>
      <c r="I12" s="14"/>
      <c r="J12" s="14"/>
      <c r="K12" s="14"/>
    </row>
    <row r="13" spans="1:11">
      <c r="A13" s="515">
        <v>11</v>
      </c>
      <c r="B13" s="14">
        <v>2001</v>
      </c>
      <c r="C13" s="14" t="s">
        <v>824</v>
      </c>
      <c r="D13" s="143" t="s">
        <v>862</v>
      </c>
      <c r="E13" s="143" t="s">
        <v>820</v>
      </c>
      <c r="F13" s="14"/>
      <c r="G13" s="14"/>
      <c r="H13" s="14"/>
      <c r="I13" s="14"/>
      <c r="J13" s="14"/>
      <c r="K13" s="14"/>
    </row>
    <row r="14" spans="1:11">
      <c r="A14" s="515">
        <v>12</v>
      </c>
      <c r="B14" s="14">
        <v>2002</v>
      </c>
      <c r="C14" s="14" t="s">
        <v>825</v>
      </c>
      <c r="D14" s="143" t="s">
        <v>832</v>
      </c>
      <c r="E14" s="143" t="s">
        <v>811</v>
      </c>
      <c r="F14" s="14"/>
      <c r="G14" s="14"/>
      <c r="H14" s="14"/>
      <c r="I14" s="14"/>
      <c r="J14" s="14"/>
      <c r="K14" s="14"/>
    </row>
    <row r="15" spans="1:11">
      <c r="A15" s="515">
        <v>13</v>
      </c>
      <c r="B15" s="14">
        <v>2002</v>
      </c>
      <c r="C15" s="14" t="s">
        <v>826</v>
      </c>
      <c r="D15" s="143" t="s">
        <v>863</v>
      </c>
      <c r="E15" s="143" t="s">
        <v>820</v>
      </c>
      <c r="F15" s="14"/>
      <c r="G15" s="14"/>
      <c r="H15" s="14"/>
      <c r="I15" s="14"/>
      <c r="J15" s="14"/>
      <c r="K15" s="14"/>
    </row>
    <row r="16" spans="1:11">
      <c r="A16" s="515">
        <v>14</v>
      </c>
      <c r="B16" s="14">
        <v>2003</v>
      </c>
      <c r="C16" s="143" t="s">
        <v>827</v>
      </c>
      <c r="D16" s="143" t="s">
        <v>864</v>
      </c>
      <c r="E16" s="143" t="s">
        <v>811</v>
      </c>
      <c r="F16" s="14"/>
      <c r="G16" s="14"/>
      <c r="H16" s="14"/>
      <c r="I16" s="14"/>
      <c r="J16" s="14"/>
      <c r="K16" s="14"/>
    </row>
    <row r="17" spans="1:11">
      <c r="A17" s="515">
        <v>15</v>
      </c>
      <c r="B17" s="14">
        <v>2003</v>
      </c>
      <c r="C17" s="143" t="s">
        <v>828</v>
      </c>
      <c r="D17" s="143" t="s">
        <v>833</v>
      </c>
      <c r="E17" s="143" t="s">
        <v>820</v>
      </c>
      <c r="F17" s="14"/>
      <c r="G17" s="14"/>
      <c r="H17" s="14"/>
      <c r="I17" s="14"/>
      <c r="J17" s="14"/>
      <c r="K17" s="14"/>
    </row>
    <row r="18" spans="1:11">
      <c r="A18" s="515">
        <v>16</v>
      </c>
      <c r="B18" s="14">
        <v>2003</v>
      </c>
      <c r="C18" s="143" t="s">
        <v>829</v>
      </c>
      <c r="D18" s="143" t="s">
        <v>830</v>
      </c>
      <c r="E18" s="14" t="s">
        <v>877</v>
      </c>
      <c r="F18" s="14"/>
      <c r="G18" s="14"/>
      <c r="H18" s="14"/>
      <c r="I18" s="14"/>
      <c r="J18" s="14"/>
      <c r="K18" s="14"/>
    </row>
    <row r="19" spans="1:11">
      <c r="A19" s="515">
        <v>17</v>
      </c>
      <c r="B19" s="14">
        <v>2005</v>
      </c>
      <c r="C19" s="14" t="s">
        <v>831</v>
      </c>
      <c r="D19" s="143" t="s">
        <v>832</v>
      </c>
      <c r="E19" s="14" t="s">
        <v>877</v>
      </c>
      <c r="F19" s="14"/>
      <c r="G19" s="14"/>
      <c r="H19" s="14"/>
      <c r="I19" s="14"/>
      <c r="J19" s="14"/>
      <c r="K19" s="14"/>
    </row>
    <row r="20" spans="1:11">
      <c r="A20" s="515">
        <v>18</v>
      </c>
      <c r="B20" s="14">
        <v>2007</v>
      </c>
      <c r="C20" s="14" t="s">
        <v>834</v>
      </c>
      <c r="D20" s="143" t="s">
        <v>835</v>
      </c>
      <c r="E20" s="143" t="s">
        <v>811</v>
      </c>
      <c r="F20" s="14"/>
      <c r="G20" s="14"/>
      <c r="H20" s="14"/>
      <c r="I20" s="14"/>
      <c r="J20" s="14"/>
      <c r="K20" s="14"/>
    </row>
    <row r="21" spans="1:11">
      <c r="A21" s="515">
        <v>19</v>
      </c>
      <c r="B21" s="14">
        <v>2008</v>
      </c>
      <c r="C21" s="143" t="s">
        <v>836</v>
      </c>
      <c r="D21" s="143" t="s">
        <v>837</v>
      </c>
      <c r="E21" s="143" t="s">
        <v>820</v>
      </c>
      <c r="F21" s="14"/>
      <c r="G21" s="14"/>
      <c r="H21" s="14"/>
      <c r="I21" s="14"/>
      <c r="J21" s="14"/>
      <c r="K21" s="14"/>
    </row>
    <row r="22" spans="1:11">
      <c r="A22" s="515">
        <v>20</v>
      </c>
      <c r="B22" s="14">
        <v>2008</v>
      </c>
      <c r="C22" s="143" t="s">
        <v>838</v>
      </c>
      <c r="D22" s="143" t="s">
        <v>839</v>
      </c>
      <c r="E22" s="143" t="s">
        <v>840</v>
      </c>
      <c r="F22" s="14"/>
      <c r="G22" s="14"/>
      <c r="H22" s="14"/>
      <c r="I22" s="14"/>
      <c r="J22" s="14"/>
      <c r="K22" s="14"/>
    </row>
    <row r="23" spans="1:11">
      <c r="A23" s="515">
        <v>21</v>
      </c>
      <c r="B23" s="14">
        <v>2009</v>
      </c>
      <c r="C23" s="14" t="s">
        <v>841</v>
      </c>
      <c r="D23" s="143" t="s">
        <v>832</v>
      </c>
      <c r="E23" s="143" t="s">
        <v>842</v>
      </c>
      <c r="F23" s="14"/>
      <c r="G23" s="14"/>
      <c r="H23" s="14"/>
      <c r="I23" s="14"/>
      <c r="J23" s="14"/>
      <c r="K23" s="14"/>
    </row>
    <row r="24" spans="1:11">
      <c r="A24" s="515">
        <v>22</v>
      </c>
      <c r="B24" s="14">
        <v>2010</v>
      </c>
      <c r="C24" s="143" t="s">
        <v>843</v>
      </c>
      <c r="D24" s="143" t="s">
        <v>844</v>
      </c>
      <c r="E24" s="143" t="s">
        <v>820</v>
      </c>
      <c r="F24" s="14"/>
      <c r="G24" s="14"/>
      <c r="H24" s="14"/>
      <c r="I24" s="14"/>
      <c r="J24" s="14"/>
      <c r="K24" s="14"/>
    </row>
    <row r="25" spans="1:11">
      <c r="A25" s="515">
        <v>23</v>
      </c>
      <c r="B25" s="14">
        <v>2011</v>
      </c>
      <c r="C25" s="143" t="s">
        <v>845</v>
      </c>
      <c r="D25" s="143" t="s">
        <v>832</v>
      </c>
      <c r="E25" s="143" t="s">
        <v>846</v>
      </c>
      <c r="F25" s="14"/>
      <c r="G25" s="14"/>
      <c r="H25" s="14"/>
      <c r="I25" s="14"/>
      <c r="J25" s="14"/>
      <c r="K25" s="14"/>
    </row>
    <row r="26" spans="1:11">
      <c r="A26" s="515">
        <v>24</v>
      </c>
      <c r="B26" s="14">
        <v>2012</v>
      </c>
      <c r="C26" s="143" t="s">
        <v>867</v>
      </c>
      <c r="D26" s="143" t="s">
        <v>868</v>
      </c>
      <c r="E26" s="143" t="s">
        <v>811</v>
      </c>
      <c r="F26" s="14"/>
      <c r="G26" s="14"/>
      <c r="H26" s="14"/>
      <c r="I26" s="14"/>
      <c r="J26" s="14"/>
      <c r="K26" s="14"/>
    </row>
    <row r="27" spans="1:11">
      <c r="A27" s="515">
        <v>25</v>
      </c>
      <c r="B27" s="14">
        <v>2013</v>
      </c>
      <c r="C27" s="143" t="s">
        <v>870</v>
      </c>
      <c r="D27" s="143" t="s">
        <v>837</v>
      </c>
      <c r="E27" s="143" t="s">
        <v>811</v>
      </c>
      <c r="J27" s="14"/>
      <c r="K27" s="14"/>
    </row>
    <row r="28" spans="1:11">
      <c r="A28" s="515">
        <v>26</v>
      </c>
      <c r="B28" s="14">
        <v>2015</v>
      </c>
      <c r="C28" s="14" t="s">
        <v>847</v>
      </c>
      <c r="D28" s="143" t="s">
        <v>832</v>
      </c>
      <c r="E28" s="143" t="s">
        <v>820</v>
      </c>
      <c r="F28" s="14"/>
      <c r="G28" s="14"/>
      <c r="H28" s="14"/>
      <c r="I28" s="14"/>
      <c r="J28" s="14"/>
      <c r="K28" s="14"/>
    </row>
    <row r="29" spans="1:11">
      <c r="A29" s="515">
        <v>27</v>
      </c>
      <c r="B29" s="14">
        <v>2016</v>
      </c>
      <c r="C29" s="14" t="s">
        <v>848</v>
      </c>
      <c r="D29" s="143" t="s">
        <v>849</v>
      </c>
      <c r="E29" s="143" t="s">
        <v>846</v>
      </c>
      <c r="F29" s="14"/>
      <c r="G29" s="14"/>
      <c r="H29" s="14"/>
      <c r="I29" s="14"/>
      <c r="J29" s="14"/>
      <c r="K29" s="14"/>
    </row>
    <row r="30" spans="1:11">
      <c r="A30" s="515">
        <v>28</v>
      </c>
      <c r="B30" s="14">
        <v>2016</v>
      </c>
      <c r="C30" s="143" t="s">
        <v>850</v>
      </c>
      <c r="D30" s="143" t="s">
        <v>851</v>
      </c>
      <c r="E30" s="14" t="s">
        <v>877</v>
      </c>
      <c r="F30" s="14"/>
      <c r="G30" s="14"/>
      <c r="H30" s="14"/>
      <c r="I30" s="14"/>
      <c r="J30" s="14"/>
      <c r="K30" s="14"/>
    </row>
    <row r="31" spans="1:11">
      <c r="A31" s="515">
        <v>29</v>
      </c>
      <c r="B31" s="14">
        <v>2016</v>
      </c>
      <c r="C31" s="14" t="s">
        <v>852</v>
      </c>
      <c r="D31" s="143" t="s">
        <v>849</v>
      </c>
      <c r="E31" s="143" t="s">
        <v>846</v>
      </c>
      <c r="F31" s="14"/>
      <c r="G31" s="14"/>
      <c r="H31" s="14"/>
      <c r="I31" s="14"/>
      <c r="J31" s="14"/>
      <c r="K31" s="14"/>
    </row>
    <row r="32" spans="1:11">
      <c r="A32" s="515">
        <v>30</v>
      </c>
      <c r="B32" s="14">
        <v>2017</v>
      </c>
      <c r="C32" s="143" t="s">
        <v>853</v>
      </c>
      <c r="D32" s="143" t="s">
        <v>832</v>
      </c>
      <c r="E32" s="143" t="s">
        <v>811</v>
      </c>
      <c r="F32" s="14"/>
      <c r="G32" s="14"/>
      <c r="H32" s="14"/>
      <c r="I32" s="14"/>
      <c r="J32" s="14"/>
      <c r="K32" s="14"/>
    </row>
    <row r="33" spans="1:11">
      <c r="A33" s="515">
        <v>31</v>
      </c>
      <c r="B33" s="14">
        <v>2018</v>
      </c>
      <c r="C33" s="143" t="s">
        <v>854</v>
      </c>
      <c r="D33" s="143" t="s">
        <v>855</v>
      </c>
      <c r="E33" s="14" t="s">
        <v>877</v>
      </c>
      <c r="F33" s="14"/>
      <c r="G33" s="14"/>
      <c r="H33" s="14"/>
      <c r="I33" s="14"/>
      <c r="J33" s="14"/>
      <c r="K33" s="14"/>
    </row>
    <row r="34" spans="1:11">
      <c r="A34" s="515">
        <v>32</v>
      </c>
      <c r="B34" s="14">
        <v>2019</v>
      </c>
      <c r="C34" s="143" t="s">
        <v>856</v>
      </c>
      <c r="D34" s="143" t="s">
        <v>857</v>
      </c>
      <c r="E34" s="14" t="s">
        <v>877</v>
      </c>
      <c r="F34" s="14"/>
      <c r="G34" s="14"/>
      <c r="H34" s="14"/>
      <c r="I34" s="14"/>
      <c r="J34" s="14"/>
      <c r="K34" s="14"/>
    </row>
    <row r="35" spans="1:11">
      <c r="A35" s="515">
        <v>33</v>
      </c>
      <c r="B35" s="14">
        <v>2019</v>
      </c>
      <c r="C35" s="14" t="s">
        <v>871</v>
      </c>
      <c r="D35" s="14" t="s">
        <v>857</v>
      </c>
      <c r="E35" s="14" t="s">
        <v>872</v>
      </c>
      <c r="F35" s="14"/>
      <c r="G35" s="14"/>
      <c r="H35" s="14"/>
      <c r="I35" s="14"/>
      <c r="J35" s="14"/>
      <c r="K35" s="14"/>
    </row>
    <row r="36" spans="1:11">
      <c r="A36" s="515">
        <v>34</v>
      </c>
      <c r="B36" s="14">
        <v>2019</v>
      </c>
      <c r="C36" s="516" t="s">
        <v>874</v>
      </c>
      <c r="D36" s="143" t="s">
        <v>873</v>
      </c>
      <c r="E36" s="143" t="s">
        <v>811</v>
      </c>
      <c r="F36" s="14"/>
      <c r="G36" s="14"/>
      <c r="H36" s="14"/>
      <c r="I36" s="14"/>
      <c r="J36" s="14"/>
      <c r="K36" s="14"/>
    </row>
    <row r="37" spans="1:11">
      <c r="A37" s="515">
        <v>35</v>
      </c>
      <c r="B37" s="14">
        <v>2019</v>
      </c>
      <c r="C37" s="14" t="s">
        <v>875</v>
      </c>
      <c r="D37" s="14" t="s">
        <v>855</v>
      </c>
      <c r="E37" s="14" t="s">
        <v>811</v>
      </c>
      <c r="F37" s="14"/>
      <c r="G37" s="14"/>
      <c r="H37" s="14"/>
      <c r="I37" s="14"/>
      <c r="J37" s="14"/>
      <c r="K37" s="14"/>
    </row>
    <row r="38" spans="1:11">
      <c r="B38" s="14"/>
      <c r="C38" s="14"/>
      <c r="D38" s="14"/>
      <c r="E38" s="14"/>
      <c r="F38" s="14"/>
      <c r="G38" s="14"/>
      <c r="H38" s="14"/>
      <c r="I38" s="14"/>
      <c r="J38" s="14"/>
      <c r="K38" s="14"/>
    </row>
    <row r="39" spans="1:11">
      <c r="B39" s="14"/>
      <c r="C39" s="14"/>
      <c r="D39" s="14"/>
      <c r="E39" s="14"/>
      <c r="F39" s="14"/>
      <c r="G39" s="14"/>
      <c r="H39" s="14"/>
      <c r="I39" s="14"/>
      <c r="J39" s="14"/>
      <c r="K39" s="14"/>
    </row>
    <row r="40" spans="1:11">
      <c r="B40" s="14"/>
      <c r="C40" s="14"/>
      <c r="D40" s="14"/>
      <c r="E40" s="14"/>
      <c r="F40" s="14"/>
      <c r="G40" s="14"/>
      <c r="H40" s="14"/>
      <c r="I40" s="14"/>
      <c r="J40" s="14"/>
      <c r="K40" s="14"/>
    </row>
    <row r="41" spans="1:11">
      <c r="B41" s="14"/>
      <c r="C41" s="14"/>
      <c r="D41" s="14"/>
      <c r="E41" s="14"/>
      <c r="F41" s="14"/>
      <c r="G41" s="14"/>
      <c r="H41" s="14"/>
      <c r="I41" s="14"/>
      <c r="J41" s="14"/>
      <c r="K41" s="14"/>
    </row>
    <row r="42" spans="1:11">
      <c r="B42" s="14"/>
      <c r="C42" s="14"/>
      <c r="D42" s="14"/>
      <c r="E42" s="14"/>
      <c r="F42" s="14"/>
      <c r="G42" s="14"/>
      <c r="H42" s="14"/>
      <c r="I42" s="14"/>
      <c r="J42" s="14"/>
      <c r="K42" s="14"/>
    </row>
    <row r="43" spans="1:11">
      <c r="B43" s="14"/>
      <c r="C43" s="14"/>
      <c r="D43" s="14"/>
      <c r="E43" s="14"/>
      <c r="F43" s="14"/>
      <c r="G43" s="14"/>
      <c r="H43" s="14"/>
      <c r="I43" s="14"/>
      <c r="J43" s="14"/>
      <c r="K43" s="14"/>
    </row>
    <row r="44" spans="1:11">
      <c r="B44" s="14"/>
      <c r="C44" s="14"/>
      <c r="D44" s="14"/>
      <c r="E44" s="14"/>
      <c r="F44" s="14"/>
      <c r="G44" s="14"/>
      <c r="H44" s="14"/>
      <c r="I44" s="14"/>
      <c r="J44" s="14"/>
      <c r="K44" s="14"/>
    </row>
  </sheetData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B14"/>
  <sheetViews>
    <sheetView workbookViewId="0">
      <selection activeCell="B4" sqref="B4:B14"/>
    </sheetView>
  </sheetViews>
  <sheetFormatPr defaultRowHeight="12.75"/>
  <cols>
    <col min="2" max="2" width="84" style="574" customWidth="1"/>
    <col min="3" max="3" width="13.28515625" customWidth="1"/>
  </cols>
  <sheetData>
    <row r="4" spans="2:2">
      <c r="B4" s="573" t="s">
        <v>906</v>
      </c>
    </row>
    <row r="5" spans="2:2">
      <c r="B5" s="574" t="s">
        <v>907</v>
      </c>
    </row>
    <row r="7" spans="2:2">
      <c r="B7" s="573" t="s">
        <v>912</v>
      </c>
    </row>
    <row r="8" spans="2:2" ht="25.5">
      <c r="B8" s="446" t="s">
        <v>911</v>
      </c>
    </row>
    <row r="10" spans="2:2">
      <c r="B10" s="573" t="s">
        <v>910</v>
      </c>
    </row>
    <row r="11" spans="2:2" ht="25.5">
      <c r="B11" s="446" t="s">
        <v>913</v>
      </c>
    </row>
    <row r="12" spans="2:2">
      <c r="B12" s="446"/>
    </row>
    <row r="13" spans="2:2">
      <c r="B13" s="574" t="s">
        <v>908</v>
      </c>
    </row>
    <row r="14" spans="2:2">
      <c r="B14" s="574" t="s">
        <v>909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65"/>
  <sheetViews>
    <sheetView zoomScaleNormal="100" workbookViewId="0">
      <selection activeCell="C2" sqref="C2:G2"/>
    </sheetView>
  </sheetViews>
  <sheetFormatPr defaultRowHeight="12.75"/>
  <cols>
    <col min="1" max="2" width="9.140625" style="14"/>
    <col min="3" max="3" width="15.85546875" style="14" customWidth="1"/>
    <col min="4" max="4" width="15.140625" style="14" customWidth="1"/>
    <col min="5" max="5" width="15.42578125" style="14" customWidth="1"/>
    <col min="6" max="6" width="11.5703125" style="14" customWidth="1"/>
    <col min="7" max="7" width="19.42578125" style="14" customWidth="1"/>
    <col min="8" max="8" width="9.140625" style="14"/>
    <col min="9" max="9" width="10.42578125" style="14" customWidth="1"/>
    <col min="10" max="41" width="9.140625" style="14"/>
    <col min="42" max="42" width="10.5703125" style="14" bestFit="1" customWidth="1"/>
    <col min="43" max="16384" width="9.140625" style="14"/>
  </cols>
  <sheetData>
    <row r="2" spans="2:43" ht="15.75">
      <c r="C2" s="578" t="s">
        <v>919</v>
      </c>
      <c r="D2" s="578"/>
      <c r="E2" s="578"/>
      <c r="F2" s="578"/>
      <c r="G2" s="579"/>
      <c r="U2" s="569" t="s">
        <v>804</v>
      </c>
      <c r="V2" s="569"/>
      <c r="W2" s="569"/>
      <c r="X2" s="569"/>
    </row>
    <row r="3" spans="2:43" ht="13.5" thickBot="1">
      <c r="V3" s="118"/>
      <c r="W3" s="118"/>
      <c r="AP3" s="24">
        <v>2001</v>
      </c>
      <c r="AQ3" s="24">
        <v>2016</v>
      </c>
    </row>
    <row r="4" spans="2:43" ht="13.5" thickBot="1">
      <c r="B4" s="250" t="s">
        <v>0</v>
      </c>
      <c r="C4" s="251" t="s">
        <v>90</v>
      </c>
      <c r="D4" s="251" t="s">
        <v>298</v>
      </c>
      <c r="E4" s="251" t="s">
        <v>294</v>
      </c>
      <c r="F4" s="251" t="s">
        <v>295</v>
      </c>
      <c r="G4" s="251" t="s">
        <v>296</v>
      </c>
      <c r="I4" s="31" t="s">
        <v>307</v>
      </c>
      <c r="J4" s="311" t="s">
        <v>108</v>
      </c>
      <c r="K4" s="513">
        <v>1971</v>
      </c>
      <c r="L4" s="513">
        <v>1975</v>
      </c>
      <c r="M4" s="513">
        <v>1985</v>
      </c>
      <c r="N4" s="513">
        <v>1994</v>
      </c>
      <c r="O4" s="513">
        <v>1995</v>
      </c>
      <c r="P4" s="513">
        <v>1996</v>
      </c>
      <c r="Q4" s="513">
        <v>1997</v>
      </c>
      <c r="R4" s="513">
        <v>1998</v>
      </c>
      <c r="S4" s="26">
        <v>1999</v>
      </c>
      <c r="T4" s="26">
        <v>2000</v>
      </c>
      <c r="U4" s="510">
        <v>2001</v>
      </c>
      <c r="V4" s="510">
        <v>2002</v>
      </c>
      <c r="W4" s="510">
        <v>2003</v>
      </c>
      <c r="X4" s="26">
        <v>2004</v>
      </c>
      <c r="Y4" s="26">
        <v>2005</v>
      </c>
      <c r="Z4" s="26">
        <v>2006</v>
      </c>
      <c r="AA4" s="26">
        <v>2007</v>
      </c>
      <c r="AB4" s="26">
        <v>2008</v>
      </c>
      <c r="AC4" s="26">
        <v>2009</v>
      </c>
      <c r="AD4" s="26">
        <v>2010</v>
      </c>
      <c r="AE4" s="26">
        <v>2011</v>
      </c>
      <c r="AF4" s="26">
        <v>2012</v>
      </c>
      <c r="AG4" s="26">
        <v>2013</v>
      </c>
      <c r="AH4" s="26">
        <v>2014</v>
      </c>
      <c r="AI4" s="26">
        <v>2015</v>
      </c>
      <c r="AJ4" s="26">
        <v>2016</v>
      </c>
      <c r="AK4" s="144">
        <v>2017</v>
      </c>
      <c r="AL4" s="144">
        <v>2018</v>
      </c>
      <c r="AM4" s="144">
        <v>2019</v>
      </c>
      <c r="AN4" s="144">
        <v>2020</v>
      </c>
      <c r="AP4" s="24" t="s">
        <v>805</v>
      </c>
      <c r="AQ4" s="24" t="s">
        <v>805</v>
      </c>
    </row>
    <row r="5" spans="2:43" ht="13.5" thickBot="1">
      <c r="B5" s="252">
        <v>1971</v>
      </c>
      <c r="C5" s="253" t="s">
        <v>131</v>
      </c>
      <c r="D5" s="253"/>
      <c r="E5" s="253"/>
      <c r="F5" s="253"/>
      <c r="G5" s="253">
        <v>60</v>
      </c>
      <c r="I5" s="14">
        <v>2</v>
      </c>
      <c r="J5" s="310">
        <v>0</v>
      </c>
      <c r="K5" s="14">
        <v>36.700000000000003</v>
      </c>
      <c r="L5" s="14">
        <v>26.86</v>
      </c>
      <c r="M5" s="14">
        <v>20.399999999999999</v>
      </c>
      <c r="N5" s="14">
        <v>11.092675</v>
      </c>
      <c r="O5" s="14">
        <v>29.3863178</v>
      </c>
      <c r="P5" s="14">
        <v>18.013653699999999</v>
      </c>
      <c r="Q5" s="14">
        <v>18.807725399999999</v>
      </c>
      <c r="R5" s="14">
        <v>28.463773799999998</v>
      </c>
      <c r="S5" s="14">
        <v>19.1843906</v>
      </c>
      <c r="T5" s="14">
        <v>24.206640199999999</v>
      </c>
      <c r="U5" s="14">
        <v>27.5221804</v>
      </c>
      <c r="V5" s="14">
        <v>36.398688800000002</v>
      </c>
      <c r="W5" s="14">
        <v>39.633955800000003</v>
      </c>
      <c r="X5" s="14">
        <v>20.040624999999999</v>
      </c>
      <c r="Y5" s="14">
        <v>23.916775000000001</v>
      </c>
      <c r="Z5" s="14">
        <v>34.4634754</v>
      </c>
      <c r="AA5" s="14">
        <v>38.729999999999997</v>
      </c>
      <c r="AB5" s="14">
        <v>42.282615700000001</v>
      </c>
      <c r="AC5" s="14">
        <v>23.14</v>
      </c>
      <c r="AD5" s="14">
        <v>13.0204874</v>
      </c>
      <c r="AE5" s="14">
        <v>27.515000000000001</v>
      </c>
      <c r="AF5" s="14">
        <v>27.074999999999999</v>
      </c>
      <c r="AG5" s="14">
        <v>23.0102197</v>
      </c>
      <c r="AH5" s="14">
        <v>29.798127399999998</v>
      </c>
      <c r="AI5" s="14">
        <v>28.515000000000001</v>
      </c>
      <c r="AJ5" s="14">
        <v>28.48</v>
      </c>
      <c r="AK5" s="279">
        <v>17.812208300000002</v>
      </c>
      <c r="AL5" s="457">
        <v>25.17</v>
      </c>
      <c r="AM5">
        <v>29.54</v>
      </c>
      <c r="AN5"/>
      <c r="AP5" s="279"/>
    </row>
    <row r="6" spans="2:43" ht="13.5" thickBot="1">
      <c r="B6" s="252">
        <v>1972</v>
      </c>
      <c r="C6" s="253" t="s">
        <v>131</v>
      </c>
      <c r="D6" s="253"/>
      <c r="E6" s="253"/>
      <c r="F6" s="253"/>
      <c r="G6" s="253">
        <v>60</v>
      </c>
      <c r="I6" s="14">
        <v>3</v>
      </c>
      <c r="J6" s="310">
        <v>20</v>
      </c>
      <c r="K6" s="14">
        <v>35.700000000000003</v>
      </c>
      <c r="L6" s="14">
        <v>34.869999999999997</v>
      </c>
      <c r="M6" s="14">
        <v>30.49</v>
      </c>
      <c r="N6" s="14">
        <v>16.952100000000002</v>
      </c>
      <c r="O6" s="14">
        <v>34.151904199999997</v>
      </c>
      <c r="P6" s="14">
        <v>23.828939500000001</v>
      </c>
      <c r="Q6" s="14">
        <v>28.098376500000001</v>
      </c>
      <c r="R6" s="14">
        <v>32.7265467</v>
      </c>
      <c r="S6" s="14">
        <v>23.560070799999998</v>
      </c>
      <c r="T6" s="14">
        <v>32.9565634</v>
      </c>
      <c r="U6" s="14">
        <v>22.608702399999999</v>
      </c>
      <c r="V6" s="14">
        <v>46.799952099999999</v>
      </c>
      <c r="W6" s="14">
        <v>54.712842999999999</v>
      </c>
      <c r="X6" s="14">
        <v>28.862004599999999</v>
      </c>
      <c r="Y6" s="14">
        <v>28.694932099999999</v>
      </c>
      <c r="Z6" s="14">
        <v>38.460653600000001</v>
      </c>
      <c r="AA6" s="14">
        <v>47.262500000000003</v>
      </c>
      <c r="AB6" s="14">
        <v>55.895833400000001</v>
      </c>
      <c r="AC6" s="14">
        <v>29.647500000000001</v>
      </c>
      <c r="AD6" s="14">
        <v>15.384088999999999</v>
      </c>
      <c r="AE6" s="14">
        <v>30.2925</v>
      </c>
      <c r="AF6" s="14">
        <v>35.155000000000001</v>
      </c>
      <c r="AG6" s="14">
        <v>28.053913300000001</v>
      </c>
      <c r="AH6" s="14">
        <v>31.3245662</v>
      </c>
      <c r="AI6" s="14">
        <v>34.177500000000002</v>
      </c>
      <c r="AJ6" s="14">
        <v>46.99</v>
      </c>
      <c r="AK6" s="262">
        <v>30.935666699999999</v>
      </c>
      <c r="AL6" s="458">
        <v>28.82</v>
      </c>
      <c r="AM6">
        <v>45.14</v>
      </c>
      <c r="AN6"/>
      <c r="AP6" s="262">
        <f>U6/J6</f>
        <v>1.13043512</v>
      </c>
      <c r="AQ6" s="14">
        <f>AJ6/J6</f>
        <v>2.3494999999999999</v>
      </c>
    </row>
    <row r="7" spans="2:43" ht="13.5" thickBot="1">
      <c r="B7" s="252">
        <v>1973</v>
      </c>
      <c r="C7" s="253" t="s">
        <v>131</v>
      </c>
      <c r="D7" s="253"/>
      <c r="E7" s="253"/>
      <c r="F7" s="253"/>
      <c r="G7" s="253">
        <v>60</v>
      </c>
      <c r="I7" s="14">
        <v>4</v>
      </c>
      <c r="J7" s="310">
        <v>40</v>
      </c>
      <c r="K7" s="14">
        <v>35.520000000000003</v>
      </c>
      <c r="L7" s="14">
        <v>39.72</v>
      </c>
      <c r="M7" s="14">
        <v>34.299999999999997</v>
      </c>
      <c r="N7" s="14">
        <v>22.569524999999999</v>
      </c>
      <c r="O7" s="14">
        <v>37.860841899999997</v>
      </c>
      <c r="P7" s="14">
        <v>27.289170599999999</v>
      </c>
      <c r="Q7" s="14">
        <v>29.164850399999999</v>
      </c>
      <c r="R7" s="14">
        <v>41.185587699999999</v>
      </c>
      <c r="S7" s="14">
        <v>31.011738099999999</v>
      </c>
      <c r="T7" s="14">
        <v>36.154504899999999</v>
      </c>
      <c r="U7" s="14">
        <v>27.468674799999999</v>
      </c>
      <c r="V7" s="14">
        <v>48.093073199999999</v>
      </c>
      <c r="W7" s="14">
        <v>67.785823199999996</v>
      </c>
      <c r="X7" s="14">
        <v>36.092492399999998</v>
      </c>
      <c r="Y7" s="14">
        <v>33.319544299999997</v>
      </c>
      <c r="Z7" s="14">
        <v>43.103391000000002</v>
      </c>
      <c r="AA7" s="14">
        <v>51.732500000000002</v>
      </c>
      <c r="AB7" s="14">
        <v>69.331917599999997</v>
      </c>
      <c r="AC7" s="14">
        <v>37.692500000000003</v>
      </c>
      <c r="AD7" s="14">
        <v>20.640467399999999</v>
      </c>
      <c r="AE7" s="14">
        <v>36.29</v>
      </c>
      <c r="AF7" s="14">
        <v>48.397500000000001</v>
      </c>
      <c r="AG7" s="14">
        <v>35.5309423</v>
      </c>
      <c r="AH7" s="14">
        <v>27.846269299999999</v>
      </c>
      <c r="AI7" s="14">
        <v>32.770000000000003</v>
      </c>
      <c r="AJ7" s="14">
        <v>48.65</v>
      </c>
      <c r="AK7" s="262">
        <v>42.314708299999999</v>
      </c>
      <c r="AL7" s="458">
        <v>30.75</v>
      </c>
      <c r="AM7">
        <v>55.74</v>
      </c>
      <c r="AN7"/>
      <c r="AP7" s="262">
        <f>U7/J7</f>
        <v>0.68671686999999992</v>
      </c>
      <c r="AQ7" s="14">
        <f>AJ7/J7</f>
        <v>1.2162500000000001</v>
      </c>
    </row>
    <row r="8" spans="2:43" ht="13.5" thickBot="1">
      <c r="B8" s="252">
        <v>1974</v>
      </c>
      <c r="C8" s="253" t="s">
        <v>131</v>
      </c>
      <c r="D8" s="253"/>
      <c r="E8" s="253"/>
      <c r="F8" s="253"/>
      <c r="G8" s="253">
        <v>60</v>
      </c>
      <c r="I8" s="14">
        <v>5</v>
      </c>
      <c r="J8" s="310">
        <v>60</v>
      </c>
      <c r="K8" s="14">
        <v>35.22</v>
      </c>
      <c r="L8" s="14">
        <v>46.85</v>
      </c>
      <c r="M8" s="14">
        <v>34.700000000000003</v>
      </c>
      <c r="N8" s="14">
        <v>33.002749999999999</v>
      </c>
      <c r="O8" s="14">
        <v>41.355914499999997</v>
      </c>
      <c r="P8" s="14">
        <v>26.554293900000001</v>
      </c>
      <c r="Q8" s="14">
        <v>37.790983799999999</v>
      </c>
      <c r="R8" s="14">
        <v>52.240373900000002</v>
      </c>
      <c r="S8" s="14">
        <v>37.082539400000002</v>
      </c>
      <c r="T8" s="14">
        <v>41.573239000000001</v>
      </c>
      <c r="U8" s="14">
        <v>27.9365907</v>
      </c>
      <c r="V8" s="14">
        <v>44.606480300000001</v>
      </c>
      <c r="W8" s="14">
        <v>75.740281999999993</v>
      </c>
      <c r="X8" s="14">
        <v>53.767530499999999</v>
      </c>
      <c r="Y8" s="14">
        <v>38.118406299999997</v>
      </c>
      <c r="Z8" s="14">
        <v>33.828997100000002</v>
      </c>
      <c r="AA8" s="14">
        <v>46.542499999999997</v>
      </c>
      <c r="AB8" s="14">
        <v>81.781833599999999</v>
      </c>
      <c r="AC8" s="14">
        <v>43.51</v>
      </c>
      <c r="AD8" s="14">
        <v>23.463007099999999</v>
      </c>
      <c r="AE8" s="14">
        <v>35.262500000000003</v>
      </c>
      <c r="AF8" s="14">
        <v>55.384999999999998</v>
      </c>
      <c r="AG8" s="14">
        <v>40.0566891</v>
      </c>
      <c r="AH8" s="14">
        <v>25.885349399999999</v>
      </c>
      <c r="AI8" s="14">
        <v>39.1325</v>
      </c>
      <c r="AJ8" s="14">
        <v>64.97</v>
      </c>
      <c r="AK8" s="262">
        <v>61.0848333</v>
      </c>
      <c r="AL8" s="458">
        <v>28.09</v>
      </c>
      <c r="AM8">
        <v>51.09</v>
      </c>
      <c r="AN8"/>
      <c r="AP8" s="262">
        <f>U8/J8</f>
        <v>0.46560984500000002</v>
      </c>
      <c r="AQ8" s="14">
        <f>AJ8/J8</f>
        <v>1.0828333333333333</v>
      </c>
    </row>
    <row r="9" spans="2:43" ht="13.5" thickBot="1">
      <c r="B9" s="252">
        <v>1975</v>
      </c>
      <c r="C9" s="253" t="s">
        <v>96</v>
      </c>
      <c r="D9" s="253"/>
      <c r="E9" s="253"/>
      <c r="F9" s="253"/>
      <c r="G9" s="253">
        <v>60</v>
      </c>
      <c r="I9" s="14">
        <v>6</v>
      </c>
      <c r="J9" s="310">
        <v>80</v>
      </c>
      <c r="K9" s="14">
        <v>35.42</v>
      </c>
      <c r="L9" s="14">
        <v>51.27</v>
      </c>
      <c r="M9" s="14">
        <v>33.4</v>
      </c>
      <c r="N9" s="14">
        <v>36.408900000000003</v>
      </c>
      <c r="O9" s="14">
        <v>43.472783399999997</v>
      </c>
      <c r="P9" s="14">
        <v>34.885923200000001</v>
      </c>
      <c r="Q9" s="14">
        <v>44.127016900000001</v>
      </c>
      <c r="R9" s="14">
        <v>53.455328000000002</v>
      </c>
      <c r="S9" s="14">
        <v>47.479795299999999</v>
      </c>
      <c r="T9" s="14">
        <v>47.880290199999997</v>
      </c>
      <c r="U9" s="14">
        <v>25.700200800000001</v>
      </c>
      <c r="V9" s="14">
        <v>42.549199899999998</v>
      </c>
      <c r="W9" s="14">
        <v>89.228277399999996</v>
      </c>
      <c r="X9" s="14">
        <v>56.225343000000002</v>
      </c>
      <c r="Y9" s="14">
        <v>38.795962899999999</v>
      </c>
      <c r="Z9" s="14">
        <v>40.2958772</v>
      </c>
      <c r="AA9" s="14">
        <v>42.35</v>
      </c>
      <c r="AB9" s="14">
        <v>86.805154099999996</v>
      </c>
      <c r="AC9" s="14">
        <v>57.272500000000001</v>
      </c>
      <c r="AD9" s="14">
        <v>28.530276300000001</v>
      </c>
      <c r="AE9" s="14">
        <v>40.442500000000003</v>
      </c>
      <c r="AF9" s="14">
        <v>60.65</v>
      </c>
      <c r="AG9" s="14">
        <v>38.100177600000002</v>
      </c>
      <c r="AH9" s="14">
        <v>27.2862735</v>
      </c>
      <c r="AI9" s="14">
        <v>43.24</v>
      </c>
      <c r="AJ9" s="14">
        <v>75.23</v>
      </c>
      <c r="AK9" s="262">
        <v>71.344624999999994</v>
      </c>
      <c r="AL9" s="458">
        <v>30.28</v>
      </c>
      <c r="AM9">
        <v>66.77</v>
      </c>
      <c r="AN9"/>
      <c r="AP9" s="262">
        <f>U9/J9</f>
        <v>0.32125250999999999</v>
      </c>
      <c r="AQ9" s="14">
        <f>AJ9/J9</f>
        <v>0.94037500000000007</v>
      </c>
    </row>
    <row r="10" spans="2:43" ht="13.5" thickBot="1">
      <c r="B10" s="252">
        <v>1976</v>
      </c>
      <c r="C10" s="253" t="s">
        <v>96</v>
      </c>
      <c r="D10" s="253"/>
      <c r="E10" s="253"/>
      <c r="F10" s="253"/>
      <c r="G10" s="253">
        <v>60</v>
      </c>
      <c r="I10" s="14">
        <v>7</v>
      </c>
      <c r="J10" s="310">
        <v>100</v>
      </c>
      <c r="K10" s="14">
        <v>37.4</v>
      </c>
      <c r="L10" s="14">
        <v>50.54</v>
      </c>
      <c r="M10" s="14">
        <v>30.2</v>
      </c>
      <c r="N10" s="14">
        <v>45.314500000000002</v>
      </c>
      <c r="O10" s="14">
        <v>45.956331800000001</v>
      </c>
      <c r="P10" s="14">
        <v>38.762908000000003</v>
      </c>
      <c r="Q10" s="14">
        <v>53.167639800000003</v>
      </c>
      <c r="R10" s="14">
        <v>56.251839099999998</v>
      </c>
      <c r="S10" s="14">
        <v>54.026965199999999</v>
      </c>
      <c r="T10" s="14">
        <v>39.396862200000001</v>
      </c>
      <c r="U10" s="14">
        <v>21.164360899999998</v>
      </c>
      <c r="V10" s="14">
        <v>43.915607199999997</v>
      </c>
      <c r="W10" s="14">
        <v>88.329077699999999</v>
      </c>
      <c r="X10" s="14">
        <v>60.7</v>
      </c>
      <c r="Y10" s="14">
        <v>42.7795463</v>
      </c>
      <c r="Z10" s="14">
        <v>40.700000000000003</v>
      </c>
      <c r="AA10" s="14">
        <v>50.3</v>
      </c>
      <c r="AB10" s="14">
        <v>88.32</v>
      </c>
      <c r="AC10" s="14">
        <v>73.034999999999997</v>
      </c>
      <c r="AD10" s="14">
        <v>31.33</v>
      </c>
      <c r="AE10" s="14">
        <v>44.69</v>
      </c>
      <c r="AF10" s="14">
        <v>61.23</v>
      </c>
      <c r="AG10" s="14">
        <v>39.880000000000003</v>
      </c>
      <c r="AH10" s="14">
        <v>28.23</v>
      </c>
      <c r="AI10" s="14">
        <v>40.090000000000003</v>
      </c>
      <c r="AJ10" s="14">
        <v>78.819999999999993</v>
      </c>
      <c r="AK10" s="262">
        <v>79.7188333</v>
      </c>
      <c r="AL10" s="458">
        <v>30.97</v>
      </c>
      <c r="AM10">
        <v>71.209999999999994</v>
      </c>
      <c r="AN10"/>
      <c r="AP10" s="262">
        <f>U10/J10</f>
        <v>0.21164360899999998</v>
      </c>
      <c r="AQ10" s="14">
        <f>AJ10/J10</f>
        <v>0.7881999999999999</v>
      </c>
    </row>
    <row r="11" spans="2:43" ht="13.5" thickBot="1">
      <c r="B11" s="252">
        <v>1977</v>
      </c>
      <c r="C11" s="253" t="s">
        <v>97</v>
      </c>
      <c r="D11" s="253"/>
      <c r="E11" s="253"/>
      <c r="F11" s="253"/>
      <c r="G11" s="253">
        <v>60</v>
      </c>
      <c r="AH11" s="143" t="s">
        <v>762</v>
      </c>
      <c r="AI11" s="14">
        <f>SUM(AI5:AI10)/6</f>
        <v>36.320833333333333</v>
      </c>
      <c r="AJ11" s="14">
        <f t="shared" ref="AJ11:AK11" si="0">SUM(AJ5:AJ10)/6</f>
        <v>57.19</v>
      </c>
      <c r="AK11" s="14">
        <f t="shared" si="0"/>
        <v>50.53514581666667</v>
      </c>
      <c r="AL11" s="14">
        <f>SUM(AL5:AL10)/6</f>
        <v>29.013333333333335</v>
      </c>
      <c r="AM11" s="14">
        <f>SUM(AM5:AM10)/6</f>
        <v>53.248333333333335</v>
      </c>
    </row>
    <row r="12" spans="2:43" ht="13.5" thickBot="1">
      <c r="B12" s="252">
        <v>1978</v>
      </c>
      <c r="C12" s="253" t="s">
        <v>96</v>
      </c>
      <c r="D12" s="253"/>
      <c r="E12" s="253"/>
      <c r="F12" s="254">
        <v>28654</v>
      </c>
      <c r="G12" s="253">
        <v>60</v>
      </c>
      <c r="AA12" s="290" t="s">
        <v>114</v>
      </c>
    </row>
    <row r="13" spans="2:43" ht="13.5" thickBot="1">
      <c r="B13" s="252">
        <v>1979</v>
      </c>
      <c r="C13" s="253" t="s">
        <v>297</v>
      </c>
      <c r="D13" s="253"/>
      <c r="E13" s="253"/>
      <c r="F13" s="254">
        <v>29034</v>
      </c>
      <c r="G13" s="253">
        <v>60</v>
      </c>
      <c r="Z13" s="505" t="s">
        <v>134</v>
      </c>
      <c r="AA13" s="290" t="s">
        <v>330</v>
      </c>
      <c r="AB13" s="143" t="s">
        <v>0</v>
      </c>
      <c r="AC13" s="24" t="s">
        <v>326</v>
      </c>
      <c r="AD13" s="172"/>
      <c r="AF13" s="143" t="s">
        <v>327</v>
      </c>
      <c r="AG13" s="143" t="s">
        <v>328</v>
      </c>
      <c r="AH13" s="290" t="s">
        <v>331</v>
      </c>
      <c r="AI13" s="290" t="s">
        <v>332</v>
      </c>
    </row>
    <row r="14" spans="2:43" ht="13.5" thickBot="1">
      <c r="B14" s="252">
        <v>1980</v>
      </c>
      <c r="C14" s="253" t="s">
        <v>297</v>
      </c>
      <c r="D14" s="253"/>
      <c r="E14" s="253"/>
      <c r="F14" s="254">
        <v>29396</v>
      </c>
      <c r="G14" s="253">
        <v>60</v>
      </c>
    </row>
    <row r="15" spans="2:43" ht="13.5" thickBot="1">
      <c r="B15" s="252">
        <v>1981</v>
      </c>
      <c r="C15" s="253" t="s">
        <v>297</v>
      </c>
      <c r="D15" s="253"/>
      <c r="E15" s="254">
        <v>29525</v>
      </c>
      <c r="F15" s="254">
        <v>29755</v>
      </c>
      <c r="G15" s="253">
        <v>65</v>
      </c>
    </row>
    <row r="16" spans="2:43" ht="13.5" thickBot="1">
      <c r="B16" s="252">
        <v>1982</v>
      </c>
      <c r="C16" s="253" t="s">
        <v>297</v>
      </c>
      <c r="D16" s="253"/>
      <c r="E16" s="253"/>
      <c r="F16" s="254">
        <v>30130</v>
      </c>
      <c r="G16" s="253"/>
      <c r="Z16" s="14">
        <f>(AA16*60)*1.12/1000</f>
        <v>2.3782695932800002</v>
      </c>
      <c r="AA16" s="14">
        <v>35.390916566666668</v>
      </c>
      <c r="AB16" s="14">
        <v>1999</v>
      </c>
      <c r="AC16" s="237" t="s">
        <v>249</v>
      </c>
      <c r="AF16" s="14">
        <v>0.36009999999999998</v>
      </c>
      <c r="AG16" s="14">
        <v>17.38</v>
      </c>
      <c r="AH16" s="227">
        <v>47.479795299999999</v>
      </c>
      <c r="AI16" s="142">
        <v>54.026965199999999</v>
      </c>
    </row>
    <row r="17" spans="2:35" ht="13.5" thickBot="1">
      <c r="B17" s="252">
        <v>1983</v>
      </c>
      <c r="C17" s="253" t="s">
        <v>297</v>
      </c>
      <c r="D17" s="253"/>
      <c r="E17" s="254">
        <v>33895</v>
      </c>
      <c r="F17" s="254">
        <v>30498</v>
      </c>
      <c r="G17" s="253"/>
      <c r="Z17" s="14">
        <f t="shared" ref="Z17:Z36" si="1">(AA17*60)*1.12/1000</f>
        <v>2.4882827188800007</v>
      </c>
      <c r="AA17" s="14">
        <v>37.028016650000005</v>
      </c>
      <c r="AB17" s="14">
        <v>2000</v>
      </c>
      <c r="AC17" s="237" t="s">
        <v>250</v>
      </c>
      <c r="AF17" s="14">
        <v>0.1802</v>
      </c>
      <c r="AG17" s="14">
        <v>28.018000000000001</v>
      </c>
      <c r="AH17" s="227">
        <v>47.880290199999997</v>
      </c>
      <c r="AI17" s="142">
        <v>39.396862200000001</v>
      </c>
    </row>
    <row r="18" spans="2:35" ht="13.5" thickBot="1">
      <c r="B18" s="252">
        <v>1984</v>
      </c>
      <c r="C18" s="253" t="s">
        <v>297</v>
      </c>
      <c r="D18" s="253"/>
      <c r="E18" s="253"/>
      <c r="F18" s="254">
        <v>30854</v>
      </c>
      <c r="G18" s="253"/>
      <c r="Z18" s="14">
        <f t="shared" si="1"/>
        <v>1.7068879519999995</v>
      </c>
      <c r="AA18" s="14">
        <v>25.400118333333328</v>
      </c>
      <c r="AB18" s="14">
        <v>2001</v>
      </c>
      <c r="AC18" s="237" t="s">
        <v>251</v>
      </c>
      <c r="AF18" s="14">
        <v>-3.15E-2</v>
      </c>
      <c r="AG18" s="14">
        <v>26.975000000000001</v>
      </c>
      <c r="AH18" s="226">
        <v>25.700200800000001</v>
      </c>
      <c r="AI18" s="142">
        <v>21.164360899999998</v>
      </c>
    </row>
    <row r="19" spans="2:35" ht="13.5" thickBot="1">
      <c r="B19" s="252">
        <v>1985</v>
      </c>
      <c r="C19" s="253" t="s">
        <v>297</v>
      </c>
      <c r="D19" s="253"/>
      <c r="E19" s="254">
        <v>30985</v>
      </c>
      <c r="F19" s="254">
        <v>31211</v>
      </c>
      <c r="G19" s="253">
        <v>75</v>
      </c>
      <c r="Z19" s="14">
        <f t="shared" si="1"/>
        <v>2.9384656168000007</v>
      </c>
      <c r="AA19" s="14">
        <v>43.727166916666668</v>
      </c>
      <c r="AB19" s="14">
        <v>2002</v>
      </c>
      <c r="AC19" s="237" t="s">
        <v>252</v>
      </c>
      <c r="AF19" s="14">
        <v>3.0499999999999999E-2</v>
      </c>
      <c r="AG19" s="14">
        <v>42.201999999999998</v>
      </c>
      <c r="AH19" s="226">
        <v>42.549199899999998</v>
      </c>
      <c r="AI19" s="142">
        <v>43.915607199999997</v>
      </c>
    </row>
    <row r="20" spans="2:35" ht="13.5" thickBot="1">
      <c r="B20" s="252">
        <v>1986</v>
      </c>
      <c r="C20" s="253" t="s">
        <v>297</v>
      </c>
      <c r="D20" s="253"/>
      <c r="E20" s="254">
        <v>31341</v>
      </c>
      <c r="F20" s="254">
        <v>31574</v>
      </c>
      <c r="G20" s="253">
        <v>74</v>
      </c>
      <c r="Z20" s="14">
        <f t="shared" si="1"/>
        <v>4.6528189019199999</v>
      </c>
      <c r="AA20" s="14">
        <v>69.238376516666662</v>
      </c>
      <c r="AB20" s="14">
        <v>2003</v>
      </c>
      <c r="AC20" s="237" t="s">
        <v>253</v>
      </c>
      <c r="AF20" s="14">
        <v>0.5071</v>
      </c>
      <c r="AG20" s="14">
        <v>43.88</v>
      </c>
      <c r="AH20" s="227">
        <v>89.228277399999996</v>
      </c>
      <c r="AI20" s="142">
        <v>88.329077699999999</v>
      </c>
    </row>
    <row r="21" spans="2:35" ht="13.5" thickBot="1">
      <c r="B21" s="252">
        <v>1987</v>
      </c>
      <c r="C21" s="253" t="s">
        <v>297</v>
      </c>
      <c r="D21" s="253"/>
      <c r="E21" s="254">
        <v>31713</v>
      </c>
      <c r="F21" s="254">
        <v>31946</v>
      </c>
      <c r="G21" s="253">
        <v>68</v>
      </c>
      <c r="Z21" s="14">
        <f t="shared" si="1"/>
        <v>2.8637055496000001</v>
      </c>
      <c r="AA21" s="14">
        <v>42.614665916666667</v>
      </c>
      <c r="AB21" s="14">
        <v>2004</v>
      </c>
      <c r="AC21" s="237" t="s">
        <v>257</v>
      </c>
      <c r="AF21" s="14">
        <v>0.43290000000000001</v>
      </c>
      <c r="AG21" s="14">
        <v>20.966999999999999</v>
      </c>
      <c r="AH21" s="226">
        <v>56.225343000000002</v>
      </c>
      <c r="AI21" s="142">
        <v>60.7</v>
      </c>
    </row>
    <row r="22" spans="2:35" ht="13.5" thickBot="1">
      <c r="B22" s="252">
        <v>1988</v>
      </c>
      <c r="C22" s="253" t="s">
        <v>297</v>
      </c>
      <c r="D22" s="254">
        <v>32020</v>
      </c>
      <c r="E22" s="254">
        <v>32052</v>
      </c>
      <c r="F22" s="254">
        <v>32314</v>
      </c>
      <c r="G22" s="253">
        <v>67</v>
      </c>
      <c r="Z22" s="14">
        <f t="shared" si="1"/>
        <v>2.3030018692800005</v>
      </c>
      <c r="AA22" s="14">
        <v>34.270861150000002</v>
      </c>
      <c r="AB22" s="14">
        <v>2005</v>
      </c>
      <c r="AC22" s="237" t="s">
        <v>254</v>
      </c>
      <c r="AF22" s="14">
        <v>0.18490000000000001</v>
      </c>
      <c r="AG22" s="14">
        <v>25.027000000000001</v>
      </c>
      <c r="AH22" s="226">
        <v>38.795962899999999</v>
      </c>
      <c r="AI22" s="142">
        <v>42.7795463</v>
      </c>
    </row>
    <row r="23" spans="2:35" ht="13.5" thickBot="1">
      <c r="B23" s="252">
        <v>1989</v>
      </c>
      <c r="C23" s="253" t="s">
        <v>297</v>
      </c>
      <c r="D23" s="254">
        <v>32426</v>
      </c>
      <c r="E23" s="254">
        <v>32430</v>
      </c>
      <c r="F23" s="254">
        <v>32678</v>
      </c>
      <c r="G23" s="253">
        <v>70</v>
      </c>
      <c r="Z23" s="14">
        <f t="shared" si="1"/>
        <v>2.5855468161600008</v>
      </c>
      <c r="AA23" s="14">
        <v>38.47539905</v>
      </c>
      <c r="AB23" s="14">
        <v>2006</v>
      </c>
      <c r="AC23" s="237" t="s">
        <v>255</v>
      </c>
      <c r="AF23" s="14">
        <v>3.9199999999999999E-2</v>
      </c>
      <c r="AG23" s="14">
        <v>36.517000000000003</v>
      </c>
      <c r="AH23" s="226">
        <v>40.2958772</v>
      </c>
      <c r="AI23" s="142">
        <v>40.700000000000003</v>
      </c>
    </row>
    <row r="24" spans="2:35" ht="13.5" thickBot="1">
      <c r="B24" s="252">
        <v>1990</v>
      </c>
      <c r="C24" s="253" t="s">
        <v>297</v>
      </c>
      <c r="D24" s="253"/>
      <c r="E24" s="254">
        <v>32794</v>
      </c>
      <c r="F24" s="254">
        <v>33044</v>
      </c>
      <c r="G24" s="253">
        <v>65</v>
      </c>
      <c r="Z24" s="14">
        <f t="shared" si="1"/>
        <v>3.1014760000000008</v>
      </c>
      <c r="AA24" s="14">
        <v>46.15291666666667</v>
      </c>
      <c r="AB24" s="14">
        <v>2007</v>
      </c>
      <c r="AC24" s="237" t="s">
        <v>259</v>
      </c>
      <c r="AF24" s="14">
        <v>5.4199999999999998E-2</v>
      </c>
      <c r="AG24" s="14">
        <v>43.44</v>
      </c>
      <c r="AH24" s="226">
        <v>42.35</v>
      </c>
      <c r="AI24" s="142">
        <v>50.3</v>
      </c>
    </row>
    <row r="25" spans="2:35" ht="13.5" thickBot="1">
      <c r="B25" s="252">
        <v>1991</v>
      </c>
      <c r="C25" s="253" t="s">
        <v>297</v>
      </c>
      <c r="D25" s="254">
        <v>33087</v>
      </c>
      <c r="E25" s="254">
        <v>33161</v>
      </c>
      <c r="F25" s="254">
        <v>33395</v>
      </c>
      <c r="G25" s="253">
        <v>65</v>
      </c>
      <c r="Z25" s="14">
        <f t="shared" si="1"/>
        <v>4.7534743692799992</v>
      </c>
      <c r="AA25" s="14">
        <v>70.736225733333328</v>
      </c>
      <c r="AB25" s="14">
        <v>2008</v>
      </c>
      <c r="AC25" s="237" t="s">
        <v>260</v>
      </c>
      <c r="AF25" s="14">
        <v>0.47910000000000003</v>
      </c>
      <c r="AG25" s="14">
        <v>46.781999999999996</v>
      </c>
      <c r="AH25" s="226">
        <v>86.805154099999996</v>
      </c>
      <c r="AI25" s="142">
        <v>88.32</v>
      </c>
    </row>
    <row r="26" spans="2:35" ht="13.5" thickBot="1">
      <c r="B26" s="252">
        <v>1992</v>
      </c>
      <c r="C26" s="253" t="s">
        <v>297</v>
      </c>
      <c r="D26" s="254">
        <v>33490</v>
      </c>
      <c r="E26" s="254">
        <v>33507</v>
      </c>
      <c r="F26" s="253"/>
      <c r="G26" s="253">
        <v>63</v>
      </c>
      <c r="Z26" s="14">
        <f t="shared" si="1"/>
        <v>2.9601320000000007</v>
      </c>
      <c r="AA26" s="14">
        <v>44.049583333333338</v>
      </c>
      <c r="AB26" s="14">
        <v>2009</v>
      </c>
      <c r="AC26" s="237" t="s">
        <v>261</v>
      </c>
      <c r="AF26" s="14">
        <v>0.48309999999999997</v>
      </c>
      <c r="AG26" s="14">
        <v>19.895</v>
      </c>
      <c r="AH26" s="226">
        <v>57.272500000000001</v>
      </c>
      <c r="AI26" s="228">
        <v>73.034999999999997</v>
      </c>
    </row>
    <row r="27" spans="2:35" ht="13.5" thickBot="1">
      <c r="B27" s="252">
        <v>1993</v>
      </c>
      <c r="C27" s="253" t="s">
        <v>92</v>
      </c>
      <c r="D27" s="254">
        <v>33840</v>
      </c>
      <c r="E27" s="254">
        <v>33878</v>
      </c>
      <c r="F27" s="253"/>
      <c r="G27" s="253">
        <v>76</v>
      </c>
      <c r="Z27" s="14">
        <f t="shared" si="1"/>
        <v>1.4825252646400002</v>
      </c>
      <c r="AA27" s="14">
        <v>22.061387866666667</v>
      </c>
      <c r="AB27" s="14">
        <v>2010</v>
      </c>
      <c r="AC27" s="237" t="s">
        <v>262</v>
      </c>
      <c r="AF27" s="14">
        <v>0.19120000000000001</v>
      </c>
      <c r="AG27" s="14">
        <v>12.504</v>
      </c>
      <c r="AH27" s="227">
        <v>28.530276300000001</v>
      </c>
      <c r="AI27" s="142">
        <v>31.33</v>
      </c>
    </row>
    <row r="28" spans="2:35" ht="13.5" thickBot="1">
      <c r="B28" s="252">
        <v>1994</v>
      </c>
      <c r="C28" s="253" t="s">
        <v>92</v>
      </c>
      <c r="D28" s="254">
        <v>34226</v>
      </c>
      <c r="E28" s="254">
        <v>34240</v>
      </c>
      <c r="F28" s="253"/>
      <c r="G28" s="253">
        <v>75</v>
      </c>
      <c r="Z28" s="14">
        <f t="shared" si="1"/>
        <v>2.4023160000000003</v>
      </c>
      <c r="AA28" s="14">
        <v>35.748750000000001</v>
      </c>
      <c r="AB28" s="14">
        <v>2011</v>
      </c>
      <c r="AC28" s="14" t="s">
        <v>263</v>
      </c>
      <c r="AF28" s="14">
        <v>0.16470000000000001</v>
      </c>
      <c r="AG28" s="14">
        <v>27.513000000000002</v>
      </c>
      <c r="AH28" s="226">
        <v>40.442500000000003</v>
      </c>
      <c r="AI28" s="228">
        <v>44.69</v>
      </c>
    </row>
    <row r="29" spans="2:35" ht="13.5" thickBot="1">
      <c r="B29" s="252">
        <v>1995</v>
      </c>
      <c r="C29" s="253" t="s">
        <v>93</v>
      </c>
      <c r="D29" s="254">
        <v>34551</v>
      </c>
      <c r="E29" s="254">
        <v>34635</v>
      </c>
      <c r="F29" s="254">
        <v>34869</v>
      </c>
      <c r="G29" s="253">
        <v>62</v>
      </c>
      <c r="Z29" s="14">
        <f t="shared" si="1"/>
        <v>3.224396</v>
      </c>
      <c r="AA29" s="14">
        <v>47.982083333333328</v>
      </c>
      <c r="AB29" s="14">
        <v>2012</v>
      </c>
      <c r="AC29" s="14" t="s">
        <v>264</v>
      </c>
      <c r="AF29" s="14">
        <v>0.36320000000000002</v>
      </c>
      <c r="AG29" s="14">
        <v>29.821999999999999</v>
      </c>
      <c r="AH29" s="227">
        <v>60.65</v>
      </c>
      <c r="AI29" s="142">
        <v>61.23</v>
      </c>
    </row>
    <row r="30" spans="2:35" ht="13.5" thickBot="1">
      <c r="B30" s="252">
        <v>1996</v>
      </c>
      <c r="C30" s="253" t="s">
        <v>93</v>
      </c>
      <c r="D30" s="254">
        <v>34942</v>
      </c>
      <c r="E30" s="254">
        <v>34982</v>
      </c>
      <c r="F30" s="254">
        <v>35237</v>
      </c>
      <c r="G30" s="253">
        <v>69</v>
      </c>
      <c r="Z30" s="14">
        <f t="shared" si="1"/>
        <v>2.2918777503999999</v>
      </c>
      <c r="AA30" s="14">
        <v>34.105323666666663</v>
      </c>
      <c r="AB30" s="14">
        <v>2013</v>
      </c>
      <c r="AC30" s="14" t="s">
        <v>265</v>
      </c>
      <c r="AF30" s="14">
        <v>0.17</v>
      </c>
      <c r="AG30" s="14">
        <v>25.603999999999999</v>
      </c>
      <c r="AH30" s="226">
        <v>38.100177600000002</v>
      </c>
      <c r="AI30" s="142">
        <v>39.880000000000003</v>
      </c>
    </row>
    <row r="31" spans="2:35" ht="13.5" thickBot="1">
      <c r="B31" s="252">
        <v>1997</v>
      </c>
      <c r="C31" s="253" t="s">
        <v>93</v>
      </c>
      <c r="D31" s="254">
        <v>35312</v>
      </c>
      <c r="E31" s="254">
        <v>35341</v>
      </c>
      <c r="F31" s="254">
        <v>35594</v>
      </c>
      <c r="G31" s="253">
        <v>66</v>
      </c>
      <c r="Z31" s="14">
        <f t="shared" si="1"/>
        <v>1.90815056096</v>
      </c>
      <c r="AA31" s="14">
        <v>28.395097633333332</v>
      </c>
      <c r="AB31" s="14">
        <v>2014</v>
      </c>
      <c r="AC31" s="14" t="s">
        <v>256</v>
      </c>
      <c r="AF31" s="14">
        <v>-3.1300000000000001E-2</v>
      </c>
      <c r="AG31" s="14">
        <v>29.960999999999999</v>
      </c>
      <c r="AH31" s="226">
        <v>27.2862735</v>
      </c>
      <c r="AI31" s="142">
        <v>28.23</v>
      </c>
    </row>
    <row r="32" spans="2:35" ht="13.5" thickBot="1">
      <c r="B32" s="252">
        <v>1998</v>
      </c>
      <c r="C32" s="253" t="s">
        <v>93</v>
      </c>
      <c r="D32" s="254">
        <v>35684</v>
      </c>
      <c r="E32" s="254">
        <v>35720</v>
      </c>
      <c r="F32" s="254">
        <v>35958</v>
      </c>
      <c r="G32" s="253">
        <v>70</v>
      </c>
      <c r="Z32" s="14">
        <f t="shared" si="1"/>
        <v>2.44076</v>
      </c>
      <c r="AA32" s="14">
        <v>36.320833333333333</v>
      </c>
      <c r="AB32" s="14">
        <v>2015</v>
      </c>
      <c r="AC32" s="14" t="s">
        <v>266</v>
      </c>
      <c r="AF32" s="14">
        <v>0.13059999999999999</v>
      </c>
      <c r="AG32" s="14">
        <v>29.79</v>
      </c>
      <c r="AH32" s="226">
        <v>43.24</v>
      </c>
      <c r="AI32" s="14">
        <v>40.090000000000003</v>
      </c>
    </row>
    <row r="33" spans="2:35" ht="13.5" thickBot="1">
      <c r="B33" s="252">
        <v>1999</v>
      </c>
      <c r="C33" s="253" t="s">
        <v>93</v>
      </c>
      <c r="D33" s="254">
        <v>36041</v>
      </c>
      <c r="E33" s="254">
        <v>36077</v>
      </c>
      <c r="F33" s="254">
        <v>36341</v>
      </c>
      <c r="G33" s="253">
        <v>73</v>
      </c>
      <c r="Z33" s="14">
        <f t="shared" si="1"/>
        <v>3.8431679999999999</v>
      </c>
      <c r="AA33" s="14">
        <v>57.19</v>
      </c>
      <c r="AB33" s="14">
        <v>2016</v>
      </c>
      <c r="AC33" s="14" t="s">
        <v>325</v>
      </c>
      <c r="AF33" s="14">
        <v>0.50390000000000001</v>
      </c>
      <c r="AG33" s="14">
        <v>31.994</v>
      </c>
      <c r="AH33" s="26">
        <v>75.23</v>
      </c>
      <c r="AI33" s="14">
        <v>78.819999999999993</v>
      </c>
    </row>
    <row r="34" spans="2:35" ht="13.5" thickBot="1">
      <c r="B34" s="252">
        <v>2000</v>
      </c>
      <c r="C34" s="253" t="s">
        <v>94</v>
      </c>
      <c r="D34" s="254">
        <v>36411</v>
      </c>
      <c r="E34" s="254">
        <v>36445</v>
      </c>
      <c r="F34" s="254">
        <v>36690</v>
      </c>
      <c r="G34" s="253">
        <v>75</v>
      </c>
      <c r="Z34" s="14">
        <f t="shared" si="1"/>
        <v>3.3959617988800006</v>
      </c>
      <c r="AA34" s="14">
        <v>50.53514581666667</v>
      </c>
      <c r="AB34" s="14">
        <v>2017</v>
      </c>
      <c r="AC34" s="14" t="s">
        <v>761</v>
      </c>
      <c r="AF34" s="14">
        <v>0.64219999999999999</v>
      </c>
      <c r="AG34" s="14">
        <v>18.425999999999998</v>
      </c>
    </row>
    <row r="35" spans="2:35" ht="13.5" thickBot="1">
      <c r="B35" s="255">
        <v>2001</v>
      </c>
      <c r="C35" s="255" t="s">
        <v>94</v>
      </c>
      <c r="D35" s="255"/>
      <c r="E35" s="255"/>
      <c r="F35" s="256">
        <v>37057</v>
      </c>
      <c r="G35" s="257"/>
      <c r="Z35" s="14">
        <f t="shared" si="1"/>
        <v>1.9496960000000003</v>
      </c>
      <c r="AA35" s="14">
        <v>29.013333333333335</v>
      </c>
      <c r="AB35" s="14">
        <v>2018</v>
      </c>
      <c r="AC35" s="14" t="s">
        <v>760</v>
      </c>
      <c r="AF35" s="14">
        <v>4.3900000000000002E-2</v>
      </c>
      <c r="AG35" s="14">
        <v>26.818999999999999</v>
      </c>
    </row>
    <row r="36" spans="2:35" ht="13.5" thickBot="1">
      <c r="B36" s="255">
        <v>2002</v>
      </c>
      <c r="C36" s="255" t="s">
        <v>94</v>
      </c>
      <c r="D36" s="255"/>
      <c r="E36" s="256">
        <v>37216</v>
      </c>
      <c r="F36" s="256">
        <v>37432</v>
      </c>
      <c r="G36" s="257"/>
      <c r="Z36" s="14">
        <f t="shared" si="1"/>
        <v>3.5777280000000005</v>
      </c>
      <c r="AA36" s="14">
        <v>53.24</v>
      </c>
      <c r="AB36" s="14">
        <v>2019</v>
      </c>
      <c r="AC36" s="143" t="s">
        <v>809</v>
      </c>
      <c r="AF36" s="14">
        <v>0.38300000000000001</v>
      </c>
      <c r="AG36" s="14">
        <v>34.06</v>
      </c>
    </row>
    <row r="37" spans="2:35" ht="13.5" thickBot="1">
      <c r="B37" s="255">
        <v>2003</v>
      </c>
      <c r="C37" s="255" t="s">
        <v>94</v>
      </c>
      <c r="D37" s="255"/>
      <c r="E37" s="256">
        <v>37537</v>
      </c>
      <c r="F37" s="256">
        <v>37789</v>
      </c>
      <c r="G37" s="257"/>
    </row>
    <row r="38" spans="2:35" ht="13.5" thickBot="1">
      <c r="B38" s="255">
        <v>2004</v>
      </c>
      <c r="C38" s="255" t="s">
        <v>94</v>
      </c>
      <c r="D38" s="255"/>
      <c r="E38" s="256">
        <v>37909</v>
      </c>
      <c r="F38" s="256">
        <v>38149</v>
      </c>
      <c r="G38" s="257"/>
    </row>
    <row r="39" spans="2:35" ht="13.5" thickBot="1">
      <c r="B39" s="255">
        <v>2005</v>
      </c>
      <c r="C39" s="255" t="s">
        <v>27</v>
      </c>
      <c r="D39" s="255"/>
      <c r="E39" s="256">
        <v>38254</v>
      </c>
      <c r="F39" s="256">
        <v>38518</v>
      </c>
      <c r="G39" s="257"/>
    </row>
    <row r="40" spans="2:35" ht="13.5" thickBot="1">
      <c r="B40" s="255">
        <v>2006</v>
      </c>
      <c r="C40" s="255" t="s">
        <v>27</v>
      </c>
      <c r="D40" s="255"/>
      <c r="E40" s="255"/>
      <c r="F40" s="255"/>
      <c r="G40" s="257"/>
    </row>
    <row r="41" spans="2:35" ht="13.5" thickBot="1">
      <c r="B41" s="255">
        <v>2007</v>
      </c>
      <c r="C41" s="255" t="s">
        <v>27</v>
      </c>
      <c r="D41" s="255"/>
      <c r="E41" s="256">
        <v>38992</v>
      </c>
      <c r="F41" s="256">
        <v>39259</v>
      </c>
      <c r="G41" s="257"/>
    </row>
    <row r="42" spans="2:35" ht="13.5" thickBot="1">
      <c r="B42" s="255">
        <v>2008</v>
      </c>
      <c r="C42" s="255" t="s">
        <v>100</v>
      </c>
      <c r="D42" s="255"/>
      <c r="E42" s="255"/>
      <c r="F42" s="255"/>
      <c r="G42" s="257"/>
    </row>
    <row r="43" spans="2:35" ht="13.5" thickBot="1">
      <c r="B43" s="255">
        <v>2009</v>
      </c>
      <c r="C43" s="255" t="s">
        <v>100</v>
      </c>
      <c r="D43" s="256">
        <v>39714</v>
      </c>
      <c r="E43" s="256">
        <v>39721</v>
      </c>
      <c r="F43" s="256">
        <v>39982</v>
      </c>
      <c r="G43" s="257"/>
    </row>
    <row r="44" spans="2:35" ht="13.5" thickBot="1">
      <c r="B44" s="255">
        <v>2010</v>
      </c>
      <c r="C44" s="255" t="s">
        <v>115</v>
      </c>
      <c r="D44" s="256">
        <v>40071</v>
      </c>
      <c r="E44" s="256">
        <v>40093</v>
      </c>
      <c r="F44" s="256">
        <v>40340</v>
      </c>
      <c r="G44" s="257"/>
    </row>
    <row r="45" spans="2:35" ht="13.5" thickBot="1">
      <c r="B45" s="255">
        <v>2011</v>
      </c>
      <c r="C45" s="255" t="s">
        <v>115</v>
      </c>
      <c r="D45" s="256">
        <v>40452</v>
      </c>
      <c r="E45" s="256">
        <v>40457</v>
      </c>
      <c r="F45" s="256">
        <v>40700</v>
      </c>
      <c r="G45" s="257"/>
    </row>
    <row r="46" spans="2:35" ht="13.5" thickBot="1">
      <c r="B46" s="255">
        <v>2012</v>
      </c>
      <c r="C46" s="255" t="s">
        <v>139</v>
      </c>
      <c r="D46" s="256">
        <v>40813</v>
      </c>
      <c r="E46" s="256">
        <v>40840</v>
      </c>
      <c r="F46" s="256">
        <v>41051</v>
      </c>
      <c r="G46" s="257">
        <v>90</v>
      </c>
    </row>
    <row r="47" spans="2:35" ht="13.5" thickBot="1">
      <c r="B47" s="255">
        <v>2013</v>
      </c>
      <c r="C47" s="255" t="s">
        <v>139</v>
      </c>
      <c r="D47" s="256">
        <v>41186</v>
      </c>
      <c r="E47" s="256">
        <v>41193</v>
      </c>
      <c r="F47" s="256">
        <v>41449</v>
      </c>
      <c r="G47" s="257"/>
    </row>
    <row r="48" spans="2:35" ht="13.5" thickBot="1">
      <c r="B48" s="255">
        <v>2014</v>
      </c>
      <c r="C48" s="255" t="s">
        <v>154</v>
      </c>
      <c r="D48" s="256">
        <v>41556</v>
      </c>
      <c r="E48" s="256">
        <v>41571</v>
      </c>
      <c r="F48" s="256">
        <v>41807</v>
      </c>
      <c r="G48" s="257">
        <v>70</v>
      </c>
    </row>
    <row r="49" spans="2:20" ht="13.5" thickBot="1">
      <c r="B49" s="258">
        <v>2015</v>
      </c>
      <c r="C49" s="258" t="s">
        <v>706</v>
      </c>
      <c r="D49" s="259">
        <v>41915</v>
      </c>
      <c r="E49" s="259">
        <v>41933</v>
      </c>
      <c r="F49" s="259">
        <v>42177</v>
      </c>
      <c r="G49" s="260">
        <v>70</v>
      </c>
    </row>
    <row r="50" spans="2:20">
      <c r="B50" s="14">
        <v>2016</v>
      </c>
      <c r="C50" s="143" t="s">
        <v>706</v>
      </c>
      <c r="D50" s="317">
        <v>42297</v>
      </c>
      <c r="E50" s="317">
        <v>42661</v>
      </c>
      <c r="F50" s="317">
        <v>42532</v>
      </c>
      <c r="G50" s="14">
        <v>70</v>
      </c>
    </row>
    <row r="51" spans="2:20">
      <c r="B51" s="14">
        <v>2017</v>
      </c>
      <c r="C51" s="14" t="s">
        <v>706</v>
      </c>
      <c r="D51" s="317">
        <v>42661</v>
      </c>
      <c r="E51" s="317">
        <v>42661</v>
      </c>
      <c r="F51" s="317">
        <v>42899</v>
      </c>
      <c r="G51" s="14">
        <v>70</v>
      </c>
    </row>
    <row r="52" spans="2:20">
      <c r="B52" s="14">
        <v>2018</v>
      </c>
      <c r="C52" s="14" t="s">
        <v>706</v>
      </c>
      <c r="D52" s="317">
        <v>43021</v>
      </c>
      <c r="E52" s="317">
        <v>43021</v>
      </c>
      <c r="F52" s="317">
        <v>43263</v>
      </c>
      <c r="G52" s="14">
        <v>70</v>
      </c>
    </row>
    <row r="53" spans="2:20">
      <c r="B53" s="14">
        <v>2019</v>
      </c>
      <c r="C53" s="14" t="s">
        <v>799</v>
      </c>
      <c r="D53" s="317">
        <v>43376</v>
      </c>
      <c r="E53" s="317">
        <v>43391</v>
      </c>
      <c r="F53" s="317">
        <v>43638</v>
      </c>
      <c r="G53" s="14">
        <v>70</v>
      </c>
    </row>
    <row r="56" spans="2:20" ht="15">
      <c r="C56" s="316" t="s">
        <v>347</v>
      </c>
      <c r="G56" s="172" t="s">
        <v>707</v>
      </c>
    </row>
    <row r="57" spans="2:20" ht="15">
      <c r="C57" s="316" t="s">
        <v>348</v>
      </c>
      <c r="G57" s="172" t="s">
        <v>708</v>
      </c>
      <c r="J57" s="316"/>
      <c r="K57"/>
      <c r="L57"/>
      <c r="M57"/>
      <c r="N57"/>
      <c r="O57"/>
      <c r="P57"/>
      <c r="Q57"/>
      <c r="R57"/>
      <c r="S57"/>
      <c r="T57"/>
    </row>
    <row r="58" spans="2:20" ht="15">
      <c r="C58" s="316" t="s">
        <v>349</v>
      </c>
      <c r="J58" s="316"/>
      <c r="K58"/>
      <c r="L58"/>
      <c r="M58"/>
      <c r="N58"/>
      <c r="O58"/>
      <c r="P58"/>
      <c r="Q58"/>
      <c r="R58"/>
      <c r="S58"/>
      <c r="T58"/>
    </row>
    <row r="59" spans="2:20" ht="15">
      <c r="C59" s="316" t="s">
        <v>350</v>
      </c>
      <c r="J59" s="316"/>
      <c r="K59"/>
      <c r="L59"/>
      <c r="M59"/>
      <c r="N59"/>
      <c r="O59"/>
      <c r="P59"/>
      <c r="Q59"/>
      <c r="R59"/>
      <c r="S59"/>
      <c r="T59"/>
    </row>
    <row r="60" spans="2:20" ht="15">
      <c r="C60" s="316" t="s">
        <v>351</v>
      </c>
      <c r="J60" s="316"/>
      <c r="K60"/>
      <c r="L60"/>
      <c r="M60"/>
      <c r="N60"/>
      <c r="O60"/>
      <c r="P60"/>
      <c r="Q60"/>
      <c r="R60"/>
      <c r="S60"/>
      <c r="T60"/>
    </row>
    <row r="61" spans="2:20" ht="15">
      <c r="J61" s="316"/>
      <c r="K61"/>
      <c r="L61"/>
      <c r="M61"/>
      <c r="N61"/>
      <c r="O61"/>
      <c r="P61"/>
      <c r="Q61"/>
      <c r="R61"/>
      <c r="S61"/>
      <c r="T61"/>
    </row>
    <row r="62" spans="2:20" ht="15">
      <c r="C62" s="126"/>
      <c r="D62"/>
      <c r="E62"/>
      <c r="F62"/>
    </row>
    <row r="63" spans="2:20">
      <c r="C63"/>
      <c r="D63"/>
      <c r="E63"/>
      <c r="F63"/>
    </row>
    <row r="64" spans="2:20">
      <c r="C64"/>
      <c r="D64"/>
      <c r="E64"/>
      <c r="F64"/>
    </row>
    <row r="65" spans="3:6">
      <c r="C65" s="6"/>
      <c r="D65"/>
      <c r="E65"/>
      <c r="F6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J2551"/>
  <sheetViews>
    <sheetView zoomScaleNormal="100" workbookViewId="0">
      <pane ySplit="3" topLeftCell="A53" activePane="bottomLeft" state="frozen"/>
      <selection activeCell="Z6" sqref="Z6"/>
      <selection pane="bottomLeft" activeCell="S1822" sqref="S1822"/>
    </sheetView>
  </sheetViews>
  <sheetFormatPr defaultRowHeight="12.75"/>
  <cols>
    <col min="8" max="8" width="10.140625" customWidth="1"/>
    <col min="9" max="9" width="10.28515625" customWidth="1"/>
    <col min="11" max="11" width="16.85546875" customWidth="1"/>
    <col min="12" max="12" width="16.28515625" customWidth="1"/>
    <col min="13" max="13" width="13.140625" customWidth="1"/>
    <col min="15" max="15" width="15.140625" customWidth="1"/>
    <col min="19" max="19" width="12.42578125" bestFit="1" customWidth="1"/>
  </cols>
  <sheetData>
    <row r="1" spans="3:36" ht="15.75">
      <c r="C1" s="570">
        <v>502</v>
      </c>
      <c r="K1" s="571" t="s">
        <v>780</v>
      </c>
      <c r="L1" s="571" t="s">
        <v>781</v>
      </c>
      <c r="O1" s="129" t="s">
        <v>371</v>
      </c>
    </row>
    <row r="2" spans="3:36">
      <c r="K2" s="572" t="s">
        <v>778</v>
      </c>
      <c r="L2" s="572" t="s">
        <v>779</v>
      </c>
      <c r="M2" s="323">
        <v>42297</v>
      </c>
      <c r="N2" s="324"/>
      <c r="O2" s="323">
        <v>42289</v>
      </c>
    </row>
    <row r="3" spans="3:36">
      <c r="C3" s="7" t="s">
        <v>291</v>
      </c>
      <c r="D3" s="354" t="s">
        <v>292</v>
      </c>
      <c r="E3" s="355" t="s">
        <v>1</v>
      </c>
      <c r="F3" s="355" t="s">
        <v>370</v>
      </c>
      <c r="G3" s="355" t="s">
        <v>104</v>
      </c>
      <c r="H3" s="355" t="s">
        <v>369</v>
      </c>
      <c r="I3" s="7" t="s">
        <v>905</v>
      </c>
      <c r="J3" s="7" t="s">
        <v>293</v>
      </c>
      <c r="K3" s="482"/>
      <c r="L3" s="10"/>
      <c r="M3" s="7">
        <v>502</v>
      </c>
      <c r="N3" s="7"/>
      <c r="O3" s="7">
        <v>222</v>
      </c>
      <c r="R3" s="355" t="s">
        <v>369</v>
      </c>
      <c r="S3" s="7" t="s">
        <v>106</v>
      </c>
      <c r="U3" s="7" t="s">
        <v>291</v>
      </c>
      <c r="V3" s="7" t="s">
        <v>164</v>
      </c>
      <c r="W3" s="7" t="s">
        <v>292</v>
      </c>
      <c r="X3" s="7" t="s">
        <v>1</v>
      </c>
      <c r="Y3" s="7" t="s">
        <v>290</v>
      </c>
      <c r="Z3" s="7" t="s">
        <v>104</v>
      </c>
      <c r="AA3" s="7" t="s">
        <v>697</v>
      </c>
      <c r="AB3" s="7" t="s">
        <v>106</v>
      </c>
      <c r="AC3" s="7" t="s">
        <v>293</v>
      </c>
      <c r="AD3" s="7" t="s">
        <v>284</v>
      </c>
      <c r="AE3" s="7" t="s">
        <v>167</v>
      </c>
      <c r="AH3" s="369"/>
      <c r="AI3" s="369">
        <v>2009</v>
      </c>
      <c r="AJ3" s="369"/>
    </row>
    <row r="4" spans="3:36">
      <c r="C4">
        <v>1999</v>
      </c>
      <c r="D4">
        <v>1</v>
      </c>
      <c r="E4">
        <v>1</v>
      </c>
      <c r="F4">
        <v>108</v>
      </c>
      <c r="G4">
        <v>0.59413000000000005</v>
      </c>
      <c r="H4">
        <v>1186.5404019512198</v>
      </c>
      <c r="I4">
        <v>5.5012037037037043E-3</v>
      </c>
      <c r="K4">
        <f>0.59*EXP(258.2*I4)</f>
        <v>2.4419039788469137</v>
      </c>
      <c r="L4">
        <f>1.7114*EXP(137.1*I4)</f>
        <v>3.6383372461657313</v>
      </c>
      <c r="M4">
        <v>48</v>
      </c>
      <c r="O4">
        <v>64</v>
      </c>
      <c r="R4">
        <v>1186.5404019512198</v>
      </c>
      <c r="S4">
        <v>5.5012037037037E-3</v>
      </c>
      <c r="U4">
        <v>1999</v>
      </c>
      <c r="V4">
        <v>502</v>
      </c>
      <c r="W4">
        <v>1</v>
      </c>
      <c r="X4">
        <v>1</v>
      </c>
      <c r="Y4">
        <v>108</v>
      </c>
      <c r="Z4">
        <v>0.59413000000000005</v>
      </c>
      <c r="AA4">
        <f>AE4*1000</f>
        <v>1186.5404019512198</v>
      </c>
      <c r="AB4">
        <f>Z4/Y4</f>
        <v>5.5012037037037043E-3</v>
      </c>
      <c r="AC4" s="1" t="s">
        <v>17</v>
      </c>
      <c r="AD4">
        <v>17.656851219512198</v>
      </c>
      <c r="AE4">
        <f>AD4*60*1.12/1000</f>
        <v>1.1865404019512198</v>
      </c>
      <c r="AH4" s="129" t="s">
        <v>105</v>
      </c>
      <c r="AI4" s="129" t="s">
        <v>400</v>
      </c>
    </row>
    <row r="5" spans="3:36">
      <c r="C5">
        <v>1999</v>
      </c>
      <c r="D5">
        <v>1</v>
      </c>
      <c r="E5">
        <v>2</v>
      </c>
      <c r="F5">
        <v>108</v>
      </c>
      <c r="G5">
        <v>0.60241999999999996</v>
      </c>
      <c r="H5">
        <v>1204.7349193382775</v>
      </c>
      <c r="I5">
        <v>5.5779629629629625E-3</v>
      </c>
      <c r="K5">
        <f t="shared" ref="K5:K10" si="0">0.59*EXP(258.2*I5)</f>
        <v>2.4907834385726875</v>
      </c>
      <c r="L5">
        <f t="shared" ref="L5:L10" si="1">1.7114*EXP(137.1*I5)</f>
        <v>3.6768281737781789</v>
      </c>
      <c r="M5">
        <v>67</v>
      </c>
      <c r="O5">
        <v>73</v>
      </c>
      <c r="R5">
        <v>1204.7349193382775</v>
      </c>
      <c r="S5">
        <v>5.5779629629629625E-3</v>
      </c>
      <c r="U5">
        <v>1999</v>
      </c>
      <c r="V5">
        <v>502</v>
      </c>
      <c r="W5">
        <v>1</v>
      </c>
      <c r="X5">
        <v>2</v>
      </c>
      <c r="Y5">
        <v>108</v>
      </c>
      <c r="Z5">
        <v>0.60241999999999996</v>
      </c>
      <c r="AA5">
        <f t="shared" ref="AA5:AA68" si="2">AE5*1000</f>
        <v>1204.7349193382775</v>
      </c>
      <c r="AB5">
        <f t="shared" ref="AB5:AB10" si="3">Z5/Y5</f>
        <v>5.5779629629629625E-3</v>
      </c>
      <c r="AC5" s="2">
        <v>2.265690803527832</v>
      </c>
      <c r="AD5">
        <v>17.927602966343411</v>
      </c>
      <c r="AE5">
        <f t="shared" ref="AE5:AE68" si="4">AD5*60*1.12/1000</f>
        <v>1.2047349193382775</v>
      </c>
      <c r="AH5">
        <v>81</v>
      </c>
      <c r="AI5" s="128">
        <v>39849</v>
      </c>
      <c r="AJ5" t="s">
        <v>120</v>
      </c>
    </row>
    <row r="6" spans="3:36">
      <c r="C6">
        <v>1999</v>
      </c>
      <c r="D6">
        <v>1</v>
      </c>
      <c r="E6">
        <v>3</v>
      </c>
      <c r="F6">
        <v>108</v>
      </c>
      <c r="G6">
        <v>0.77032</v>
      </c>
      <c r="H6">
        <v>1564.1604912629778</v>
      </c>
      <c r="I6">
        <v>7.1325925925925923E-3</v>
      </c>
      <c r="K6">
        <f t="shared" si="0"/>
        <v>3.7210380137833794</v>
      </c>
      <c r="L6">
        <f t="shared" si="1"/>
        <v>4.5502864792178226</v>
      </c>
      <c r="M6">
        <v>69</v>
      </c>
      <c r="O6">
        <v>78</v>
      </c>
      <c r="R6">
        <v>1564.1604912629778</v>
      </c>
      <c r="S6">
        <v>7.1325925925925923E-3</v>
      </c>
      <c r="U6">
        <v>1999</v>
      </c>
      <c r="V6">
        <v>502</v>
      </c>
      <c r="W6">
        <v>1</v>
      </c>
      <c r="X6">
        <v>3</v>
      </c>
      <c r="Y6">
        <v>108</v>
      </c>
      <c r="Z6">
        <v>0.77032</v>
      </c>
      <c r="AA6">
        <f t="shared" si="2"/>
        <v>1564.1604912629778</v>
      </c>
      <c r="AB6">
        <f t="shared" si="3"/>
        <v>7.1325925925925923E-3</v>
      </c>
      <c r="AC6" s="2">
        <v>2.3309886455535889</v>
      </c>
      <c r="AD6">
        <v>23.276197786651451</v>
      </c>
      <c r="AE6">
        <f t="shared" si="4"/>
        <v>1.5641604912629778</v>
      </c>
      <c r="AH6">
        <v>87</v>
      </c>
      <c r="AI6" s="128">
        <v>39856</v>
      </c>
      <c r="AJ6" t="s">
        <v>120</v>
      </c>
    </row>
    <row r="7" spans="3:36">
      <c r="C7">
        <v>1999</v>
      </c>
      <c r="D7">
        <v>1</v>
      </c>
      <c r="E7">
        <v>4</v>
      </c>
      <c r="F7">
        <v>108</v>
      </c>
      <c r="G7">
        <v>0.74460999999999999</v>
      </c>
      <c r="H7">
        <v>1564.1293208899031</v>
      </c>
      <c r="I7">
        <v>6.8945370370370367E-3</v>
      </c>
      <c r="K7">
        <f t="shared" si="0"/>
        <v>3.4992082229204948</v>
      </c>
      <c r="L7">
        <f t="shared" si="1"/>
        <v>4.4041742165217865</v>
      </c>
      <c r="M7">
        <v>76</v>
      </c>
      <c r="O7">
        <v>84</v>
      </c>
      <c r="R7">
        <v>1564.1293208899031</v>
      </c>
      <c r="S7">
        <v>6.8945370370370367E-3</v>
      </c>
      <c r="U7">
        <v>1999</v>
      </c>
      <c r="V7">
        <v>502</v>
      </c>
      <c r="W7">
        <v>1</v>
      </c>
      <c r="X7">
        <v>4</v>
      </c>
      <c r="Y7">
        <v>108</v>
      </c>
      <c r="Z7">
        <v>0.74460999999999999</v>
      </c>
      <c r="AA7">
        <f t="shared" si="2"/>
        <v>1564.1293208899031</v>
      </c>
      <c r="AB7">
        <f t="shared" si="3"/>
        <v>6.8945370370370367E-3</v>
      </c>
      <c r="AC7" s="2">
        <v>2.3321945667266846</v>
      </c>
      <c r="AD7">
        <v>23.275733941814032</v>
      </c>
      <c r="AE7">
        <f t="shared" si="4"/>
        <v>1.564129320889903</v>
      </c>
      <c r="AH7">
        <v>91</v>
      </c>
      <c r="AI7" s="128">
        <v>39863</v>
      </c>
      <c r="AJ7" t="s">
        <v>120</v>
      </c>
    </row>
    <row r="8" spans="3:36">
      <c r="C8">
        <v>1999</v>
      </c>
      <c r="D8">
        <v>1</v>
      </c>
      <c r="E8">
        <v>5</v>
      </c>
      <c r="F8">
        <v>108</v>
      </c>
      <c r="G8">
        <v>0.73507</v>
      </c>
      <c r="H8">
        <v>2123.0764508659445</v>
      </c>
      <c r="I8">
        <v>6.8062037037037041E-3</v>
      </c>
      <c r="K8">
        <f t="shared" si="0"/>
        <v>3.4203026941312773</v>
      </c>
      <c r="L8">
        <f t="shared" si="1"/>
        <v>4.351159132211575</v>
      </c>
      <c r="M8">
        <v>81</v>
      </c>
      <c r="O8">
        <v>90</v>
      </c>
      <c r="R8">
        <v>2123.0764508659445</v>
      </c>
      <c r="S8">
        <v>6.8062037037037041E-3</v>
      </c>
      <c r="U8">
        <v>1999</v>
      </c>
      <c r="V8">
        <v>502</v>
      </c>
      <c r="W8">
        <v>1</v>
      </c>
      <c r="X8">
        <v>5</v>
      </c>
      <c r="Y8">
        <v>108</v>
      </c>
      <c r="Z8">
        <v>0.73507</v>
      </c>
      <c r="AA8">
        <f t="shared" si="2"/>
        <v>2123.0764508659445</v>
      </c>
      <c r="AB8">
        <f t="shared" si="3"/>
        <v>6.8062037037037041E-3</v>
      </c>
      <c r="AC8" s="2">
        <v>2.2521688938140869</v>
      </c>
      <c r="AD8">
        <v>31.593399566457503</v>
      </c>
      <c r="AE8">
        <f t="shared" si="4"/>
        <v>2.1230764508659443</v>
      </c>
      <c r="AH8">
        <v>94</v>
      </c>
      <c r="AI8" s="128">
        <v>39869</v>
      </c>
      <c r="AJ8" t="s">
        <v>120</v>
      </c>
    </row>
    <row r="9" spans="3:36">
      <c r="C9">
        <v>1999</v>
      </c>
      <c r="D9">
        <v>1</v>
      </c>
      <c r="E9">
        <v>6</v>
      </c>
      <c r="F9">
        <v>108</v>
      </c>
      <c r="G9">
        <v>0.80554000000000003</v>
      </c>
      <c r="H9">
        <v>2491.3855791169426</v>
      </c>
      <c r="I9">
        <v>7.4587037037037044E-3</v>
      </c>
      <c r="K9">
        <f t="shared" si="0"/>
        <v>4.0479256074656069</v>
      </c>
      <c r="L9">
        <f t="shared" si="1"/>
        <v>4.7583455142332181</v>
      </c>
      <c r="M9">
        <v>87</v>
      </c>
      <c r="O9">
        <v>96</v>
      </c>
      <c r="R9">
        <v>2491.3855791169426</v>
      </c>
      <c r="S9">
        <v>7.4587037037037044E-3</v>
      </c>
      <c r="U9">
        <v>1999</v>
      </c>
      <c r="V9">
        <v>502</v>
      </c>
      <c r="W9">
        <v>1</v>
      </c>
      <c r="X9">
        <v>6</v>
      </c>
      <c r="Y9">
        <v>108</v>
      </c>
      <c r="Z9">
        <v>0.80554000000000003</v>
      </c>
      <c r="AA9">
        <f t="shared" si="2"/>
        <v>2491.3855791169426</v>
      </c>
      <c r="AB9">
        <f t="shared" si="3"/>
        <v>7.4587037037037044E-3</v>
      </c>
      <c r="AC9" s="2">
        <v>2.2718117237091064</v>
      </c>
      <c r="AD9">
        <v>37.074190165430686</v>
      </c>
      <c r="AE9">
        <f t="shared" si="4"/>
        <v>2.4913855791169426</v>
      </c>
      <c r="AH9">
        <v>97</v>
      </c>
      <c r="AI9" s="128">
        <v>39876</v>
      </c>
      <c r="AJ9" t="s">
        <v>121</v>
      </c>
    </row>
    <row r="10" spans="3:36">
      <c r="C10">
        <v>1999</v>
      </c>
      <c r="D10">
        <v>1</v>
      </c>
      <c r="E10">
        <v>7</v>
      </c>
      <c r="F10">
        <v>108</v>
      </c>
      <c r="G10">
        <v>0.85089999999999999</v>
      </c>
      <c r="H10">
        <v>3567.7609021334852</v>
      </c>
      <c r="I10">
        <v>7.8787037037037037E-3</v>
      </c>
      <c r="K10">
        <f t="shared" si="0"/>
        <v>4.5115850956395587</v>
      </c>
      <c r="L10">
        <f t="shared" si="1"/>
        <v>5.0403827758041544</v>
      </c>
      <c r="M10">
        <v>101</v>
      </c>
      <c r="O10">
        <v>103</v>
      </c>
      <c r="R10">
        <v>3567.7609021334852</v>
      </c>
      <c r="S10">
        <v>7.8787037037037037E-3</v>
      </c>
      <c r="U10">
        <v>1999</v>
      </c>
      <c r="V10">
        <v>502</v>
      </c>
      <c r="W10">
        <v>1</v>
      </c>
      <c r="X10">
        <v>7</v>
      </c>
      <c r="Y10">
        <v>108</v>
      </c>
      <c r="Z10">
        <v>0.85089999999999999</v>
      </c>
      <c r="AA10">
        <f t="shared" si="2"/>
        <v>3567.7609021334852</v>
      </c>
      <c r="AB10">
        <f t="shared" si="3"/>
        <v>7.8787037037037037E-3</v>
      </c>
      <c r="AC10" s="2">
        <v>2.5131354331970215</v>
      </c>
      <c r="AD10">
        <v>53.091680091272096</v>
      </c>
      <c r="AE10">
        <f t="shared" si="4"/>
        <v>3.5677609021334851</v>
      </c>
      <c r="AH10">
        <v>102</v>
      </c>
      <c r="AI10" s="128">
        <v>39883</v>
      </c>
      <c r="AJ10" t="s">
        <v>121</v>
      </c>
    </row>
    <row r="11" spans="3:36">
      <c r="C11">
        <v>1999</v>
      </c>
      <c r="D11">
        <v>1</v>
      </c>
      <c r="E11">
        <v>8</v>
      </c>
      <c r="F11" t="s">
        <v>17</v>
      </c>
      <c r="H11">
        <v>3304.9877198048789</v>
      </c>
      <c r="I11" t="s">
        <v>17</v>
      </c>
      <c r="M11">
        <v>106</v>
      </c>
      <c r="O11">
        <v>123</v>
      </c>
      <c r="R11">
        <v>3304.9877198048789</v>
      </c>
      <c r="U11">
        <v>1999</v>
      </c>
      <c r="V11">
        <v>502</v>
      </c>
      <c r="W11">
        <v>1</v>
      </c>
      <c r="X11">
        <v>8</v>
      </c>
      <c r="Y11" t="s">
        <v>17</v>
      </c>
      <c r="Z11" t="s">
        <v>17</v>
      </c>
      <c r="AA11">
        <f t="shared" si="2"/>
        <v>3304.9877198048789</v>
      </c>
      <c r="AB11" t="s">
        <v>17</v>
      </c>
      <c r="AC11" s="2">
        <v>2.7298038005828857</v>
      </c>
      <c r="AD11">
        <v>49.18136487804879</v>
      </c>
      <c r="AE11">
        <f t="shared" si="4"/>
        <v>3.3049877198048789</v>
      </c>
      <c r="AH11">
        <v>108</v>
      </c>
      <c r="AI11" s="128">
        <v>39890</v>
      </c>
      <c r="AJ11" t="s">
        <v>122</v>
      </c>
    </row>
    <row r="12" spans="3:36">
      <c r="C12">
        <v>1999</v>
      </c>
      <c r="D12">
        <v>1</v>
      </c>
      <c r="E12">
        <v>9</v>
      </c>
      <c r="F12" t="s">
        <v>17</v>
      </c>
      <c r="H12">
        <v>2340.7206111219512</v>
      </c>
      <c r="I12" t="s">
        <v>17</v>
      </c>
      <c r="M12">
        <v>113</v>
      </c>
      <c r="O12">
        <v>130</v>
      </c>
      <c r="R12">
        <v>2340.7206111219512</v>
      </c>
      <c r="U12">
        <v>1999</v>
      </c>
      <c r="V12">
        <v>502</v>
      </c>
      <c r="W12">
        <v>1</v>
      </c>
      <c r="X12">
        <v>9</v>
      </c>
      <c r="Y12" t="s">
        <v>17</v>
      </c>
      <c r="Z12" t="s">
        <v>17</v>
      </c>
      <c r="AA12">
        <f t="shared" si="2"/>
        <v>2340.7206111219512</v>
      </c>
      <c r="AB12" t="s">
        <v>17</v>
      </c>
      <c r="AC12" s="2">
        <v>2.3582963943481445</v>
      </c>
      <c r="AD12">
        <v>34.832151951219508</v>
      </c>
      <c r="AE12">
        <f t="shared" si="4"/>
        <v>2.340720611121951</v>
      </c>
      <c r="AH12">
        <v>115</v>
      </c>
      <c r="AI12" s="128">
        <v>39897</v>
      </c>
      <c r="AJ12" t="s">
        <v>123</v>
      </c>
    </row>
    <row r="13" spans="3:36">
      <c r="C13">
        <v>1999</v>
      </c>
      <c r="D13">
        <v>1</v>
      </c>
      <c r="E13">
        <v>10</v>
      </c>
      <c r="F13" t="s">
        <v>17</v>
      </c>
      <c r="H13">
        <v>2632.5454126829272</v>
      </c>
      <c r="I13" t="s">
        <v>17</v>
      </c>
      <c r="M13">
        <v>120</v>
      </c>
      <c r="O13">
        <v>137</v>
      </c>
      <c r="R13">
        <v>2632.5454126829272</v>
      </c>
      <c r="U13">
        <v>1999</v>
      </c>
      <c r="V13">
        <v>502</v>
      </c>
      <c r="W13">
        <v>1</v>
      </c>
      <c r="X13">
        <v>10</v>
      </c>
      <c r="Y13" t="s">
        <v>17</v>
      </c>
      <c r="Z13" t="s">
        <v>17</v>
      </c>
      <c r="AA13">
        <f t="shared" si="2"/>
        <v>2632.5454126829272</v>
      </c>
      <c r="AB13" t="s">
        <v>17</v>
      </c>
      <c r="AC13" s="2">
        <v>2.4067401885986328</v>
      </c>
      <c r="AD13">
        <v>39.174782926829273</v>
      </c>
      <c r="AE13">
        <f t="shared" si="4"/>
        <v>2.6325454126829273</v>
      </c>
      <c r="AH13">
        <v>120</v>
      </c>
      <c r="AI13" s="128">
        <v>39904</v>
      </c>
      <c r="AJ13" t="s">
        <v>124</v>
      </c>
    </row>
    <row r="14" spans="3:36">
      <c r="C14">
        <v>1999</v>
      </c>
      <c r="D14">
        <v>1</v>
      </c>
      <c r="E14">
        <v>11</v>
      </c>
      <c r="F14" t="s">
        <v>17</v>
      </c>
      <c r="H14">
        <v>3118.5730185365856</v>
      </c>
      <c r="I14" t="s">
        <v>17</v>
      </c>
      <c r="M14">
        <v>127</v>
      </c>
      <c r="R14">
        <v>3118.5730185365856</v>
      </c>
      <c r="U14">
        <v>1999</v>
      </c>
      <c r="V14">
        <v>502</v>
      </c>
      <c r="W14">
        <v>1</v>
      </c>
      <c r="X14">
        <v>11</v>
      </c>
      <c r="Y14" t="s">
        <v>17</v>
      </c>
      <c r="Z14" t="s">
        <v>17</v>
      </c>
      <c r="AA14">
        <f t="shared" si="2"/>
        <v>3118.5730185365856</v>
      </c>
      <c r="AB14" t="s">
        <v>17</v>
      </c>
      <c r="AC14" s="2">
        <v>2.2016682624816895</v>
      </c>
      <c r="AD14">
        <v>46.407336585365854</v>
      </c>
      <c r="AE14">
        <f t="shared" si="4"/>
        <v>3.1185730185365856</v>
      </c>
      <c r="AH14">
        <v>126</v>
      </c>
      <c r="AI14" s="128">
        <v>39912</v>
      </c>
      <c r="AJ14" t="s">
        <v>125</v>
      </c>
    </row>
    <row r="15" spans="3:36">
      <c r="C15">
        <v>1999</v>
      </c>
      <c r="D15">
        <v>1</v>
      </c>
      <c r="E15">
        <v>12</v>
      </c>
      <c r="F15" t="s">
        <v>17</v>
      </c>
      <c r="H15">
        <v>2872.9631812682933</v>
      </c>
      <c r="I15" t="s">
        <v>17</v>
      </c>
      <c r="M15">
        <v>222</v>
      </c>
      <c r="N15" s="129" t="s">
        <v>372</v>
      </c>
      <c r="R15">
        <v>2872.9631812682933</v>
      </c>
      <c r="U15">
        <v>1999</v>
      </c>
      <c r="V15">
        <v>502</v>
      </c>
      <c r="W15">
        <v>1</v>
      </c>
      <c r="X15">
        <v>12</v>
      </c>
      <c r="Y15" t="s">
        <v>17</v>
      </c>
      <c r="Z15" t="s">
        <v>17</v>
      </c>
      <c r="AA15">
        <f t="shared" si="2"/>
        <v>2872.9631812682933</v>
      </c>
      <c r="AB15" t="s">
        <v>17</v>
      </c>
      <c r="AC15" s="2">
        <v>2.3473467826843262</v>
      </c>
      <c r="AD15">
        <v>42.752428292682929</v>
      </c>
      <c r="AE15">
        <f t="shared" si="4"/>
        <v>2.8729631812682932</v>
      </c>
      <c r="AH15">
        <v>133</v>
      </c>
      <c r="AI15" s="128">
        <v>39918</v>
      </c>
      <c r="AJ15" t="s">
        <v>126</v>
      </c>
    </row>
    <row r="16" spans="3:36">
      <c r="C16">
        <v>1999</v>
      </c>
      <c r="D16">
        <v>1</v>
      </c>
      <c r="E16">
        <v>13</v>
      </c>
      <c r="F16" t="s">
        <v>17</v>
      </c>
      <c r="H16">
        <v>3850.8629408780484</v>
      </c>
      <c r="I16" t="s">
        <v>17</v>
      </c>
      <c r="M16">
        <v>502</v>
      </c>
      <c r="N16" s="129" t="s">
        <v>373</v>
      </c>
      <c r="R16">
        <v>3850.8629408780484</v>
      </c>
      <c r="U16">
        <v>1999</v>
      </c>
      <c r="V16">
        <v>502</v>
      </c>
      <c r="W16">
        <v>1</v>
      </c>
      <c r="X16">
        <v>13</v>
      </c>
      <c r="Y16" t="s">
        <v>17</v>
      </c>
      <c r="Z16" t="s">
        <v>17</v>
      </c>
      <c r="AA16">
        <f t="shared" si="2"/>
        <v>3850.8629408780484</v>
      </c>
      <c r="AB16" t="s">
        <v>17</v>
      </c>
      <c r="AC16" s="2">
        <v>2.5473077297210693</v>
      </c>
      <c r="AD16">
        <v>57.304508048780477</v>
      </c>
      <c r="AE16">
        <f t="shared" si="4"/>
        <v>3.8508629408780486</v>
      </c>
    </row>
    <row r="17" spans="3:31">
      <c r="C17">
        <v>1999</v>
      </c>
      <c r="D17">
        <v>1</v>
      </c>
      <c r="E17">
        <v>14</v>
      </c>
      <c r="F17" t="s">
        <v>17</v>
      </c>
      <c r="H17">
        <v>2768.510976</v>
      </c>
      <c r="I17" t="s">
        <v>17</v>
      </c>
      <c r="R17">
        <v>2768.510976</v>
      </c>
      <c r="U17">
        <v>1999</v>
      </c>
      <c r="V17">
        <v>502</v>
      </c>
      <c r="W17">
        <v>1</v>
      </c>
      <c r="X17">
        <v>14</v>
      </c>
      <c r="Y17" t="s">
        <v>17</v>
      </c>
      <c r="Z17" t="s">
        <v>17</v>
      </c>
      <c r="AA17">
        <f t="shared" si="2"/>
        <v>2768.510976</v>
      </c>
      <c r="AB17" t="s">
        <v>17</v>
      </c>
      <c r="AC17" s="2">
        <v>2.0149145126342773</v>
      </c>
      <c r="AD17">
        <v>41.198079999999997</v>
      </c>
      <c r="AE17">
        <f t="shared" si="4"/>
        <v>2.768510976</v>
      </c>
    </row>
    <row r="18" spans="3:31">
      <c r="C18">
        <v>1999</v>
      </c>
      <c r="D18">
        <v>2</v>
      </c>
      <c r="E18">
        <v>1</v>
      </c>
      <c r="F18">
        <v>108</v>
      </c>
      <c r="G18">
        <v>0.53164</v>
      </c>
      <c r="H18">
        <v>1100.2465545365856</v>
      </c>
      <c r="I18">
        <v>4.922592592592593E-3</v>
      </c>
      <c r="R18">
        <v>1100.2465545365856</v>
      </c>
      <c r="S18">
        <v>4.922592592592593E-3</v>
      </c>
      <c r="U18">
        <v>1999</v>
      </c>
      <c r="V18">
        <v>502</v>
      </c>
      <c r="W18">
        <v>2</v>
      </c>
      <c r="X18">
        <v>1</v>
      </c>
      <c r="Y18">
        <v>108</v>
      </c>
      <c r="Z18">
        <v>0.53164</v>
      </c>
      <c r="AA18">
        <f t="shared" si="2"/>
        <v>1100.2465545365856</v>
      </c>
      <c r="AB18">
        <f t="shared" ref="AB18:AB24" si="5">Z18/Y18</f>
        <v>4.922592592592593E-3</v>
      </c>
      <c r="AC18" s="2">
        <v>2.2482800483703613</v>
      </c>
      <c r="AD18">
        <v>16.372716585365854</v>
      </c>
      <c r="AE18">
        <f t="shared" si="4"/>
        <v>1.1002465545365856</v>
      </c>
    </row>
    <row r="19" spans="3:31">
      <c r="C19">
        <v>1999</v>
      </c>
      <c r="D19">
        <v>2</v>
      </c>
      <c r="E19">
        <v>2</v>
      </c>
      <c r="F19">
        <v>108</v>
      </c>
      <c r="G19">
        <v>0.66281000000000001</v>
      </c>
      <c r="H19">
        <v>1309.5297136155161</v>
      </c>
      <c r="I19">
        <v>6.1371296296296295E-3</v>
      </c>
      <c r="R19">
        <v>1309.5297136155161</v>
      </c>
      <c r="S19">
        <v>6.1371296296296295E-3</v>
      </c>
      <c r="U19">
        <v>1999</v>
      </c>
      <c r="V19">
        <v>502</v>
      </c>
      <c r="W19">
        <v>2</v>
      </c>
      <c r="X19">
        <v>2</v>
      </c>
      <c r="Y19">
        <v>108</v>
      </c>
      <c r="Z19">
        <v>0.66281000000000001</v>
      </c>
      <c r="AA19">
        <f t="shared" si="2"/>
        <v>1309.5297136155161</v>
      </c>
      <c r="AB19">
        <f t="shared" si="5"/>
        <v>6.1371296296296295E-3</v>
      </c>
      <c r="AC19" s="2">
        <v>2.1769566535949707</v>
      </c>
      <c r="AD19">
        <v>19.487049309754703</v>
      </c>
      <c r="AE19">
        <f t="shared" si="4"/>
        <v>1.3095297136155162</v>
      </c>
    </row>
    <row r="20" spans="3:31">
      <c r="C20">
        <v>1999</v>
      </c>
      <c r="D20">
        <v>2</v>
      </c>
      <c r="E20">
        <v>3</v>
      </c>
      <c r="F20">
        <v>108</v>
      </c>
      <c r="G20">
        <v>0.63305</v>
      </c>
      <c r="H20">
        <v>1477.9899948978893</v>
      </c>
      <c r="I20">
        <v>5.8615740740740737E-3</v>
      </c>
      <c r="R20">
        <v>1477.9899948978893</v>
      </c>
      <c r="S20">
        <v>5.8615740740740737E-3</v>
      </c>
      <c r="U20">
        <v>1999</v>
      </c>
      <c r="V20">
        <v>502</v>
      </c>
      <c r="W20">
        <v>2</v>
      </c>
      <c r="X20">
        <v>3</v>
      </c>
      <c r="Y20">
        <v>108</v>
      </c>
      <c r="Z20">
        <v>0.63305</v>
      </c>
      <c r="AA20">
        <f t="shared" si="2"/>
        <v>1477.9899948978893</v>
      </c>
      <c r="AB20">
        <f t="shared" si="5"/>
        <v>5.8615740740740737E-3</v>
      </c>
      <c r="AC20" s="2">
        <v>2.2749865055084229</v>
      </c>
      <c r="AD20">
        <v>21.993898733599544</v>
      </c>
      <c r="AE20">
        <f t="shared" si="4"/>
        <v>1.4779899948978894</v>
      </c>
    </row>
    <row r="21" spans="3:31">
      <c r="C21">
        <v>1999</v>
      </c>
      <c r="D21">
        <v>2</v>
      </c>
      <c r="E21">
        <v>4</v>
      </c>
      <c r="F21">
        <v>108</v>
      </c>
      <c r="G21">
        <v>0.60938999999999999</v>
      </c>
      <c r="H21">
        <v>2045.3998811637191</v>
      </c>
      <c r="I21">
        <v>5.6424999999999999E-3</v>
      </c>
      <c r="R21">
        <v>2045.3998811637191</v>
      </c>
      <c r="S21">
        <v>5.6424999999999999E-3</v>
      </c>
      <c r="U21">
        <v>1999</v>
      </c>
      <c r="V21">
        <v>502</v>
      </c>
      <c r="W21">
        <v>2</v>
      </c>
      <c r="X21">
        <v>4</v>
      </c>
      <c r="Y21">
        <v>108</v>
      </c>
      <c r="Z21">
        <v>0.60938999999999999</v>
      </c>
      <c r="AA21">
        <f t="shared" si="2"/>
        <v>2045.3998811637191</v>
      </c>
      <c r="AB21">
        <f t="shared" si="5"/>
        <v>5.6424999999999999E-3</v>
      </c>
      <c r="AC21" s="2">
        <v>2.3759679794311523</v>
      </c>
      <c r="AD21">
        <v>30.437498231602959</v>
      </c>
      <c r="AE21">
        <f t="shared" si="4"/>
        <v>2.0453998811637191</v>
      </c>
    </row>
    <row r="22" spans="3:31">
      <c r="C22">
        <v>1999</v>
      </c>
      <c r="D22">
        <v>2</v>
      </c>
      <c r="E22">
        <v>5</v>
      </c>
      <c r="F22">
        <v>108</v>
      </c>
      <c r="G22">
        <v>0.82569999999999999</v>
      </c>
      <c r="H22">
        <v>2473.5561257181976</v>
      </c>
      <c r="I22">
        <v>7.6453703703703701E-3</v>
      </c>
      <c r="R22">
        <v>2473.5561257181976</v>
      </c>
      <c r="S22">
        <v>7.6453703703703701E-3</v>
      </c>
      <c r="U22">
        <v>1999</v>
      </c>
      <c r="V22">
        <v>502</v>
      </c>
      <c r="W22">
        <v>2</v>
      </c>
      <c r="X22">
        <v>5</v>
      </c>
      <c r="Y22">
        <v>108</v>
      </c>
      <c r="Z22">
        <v>0.82569999999999999</v>
      </c>
      <c r="AA22">
        <f t="shared" si="2"/>
        <v>2473.5561257181976</v>
      </c>
      <c r="AB22">
        <f t="shared" si="5"/>
        <v>7.6453703703703701E-3</v>
      </c>
      <c r="AC22" s="2">
        <v>2.2345342636108398</v>
      </c>
      <c r="AD22">
        <v>36.808870918425555</v>
      </c>
      <c r="AE22">
        <f t="shared" si="4"/>
        <v>2.4735561257181975</v>
      </c>
    </row>
    <row r="23" spans="3:31">
      <c r="C23">
        <v>1999</v>
      </c>
      <c r="D23">
        <v>2</v>
      </c>
      <c r="E23">
        <v>6</v>
      </c>
      <c r="F23">
        <v>108</v>
      </c>
      <c r="G23">
        <v>0.87678</v>
      </c>
      <c r="H23">
        <v>3358.701209921278</v>
      </c>
      <c r="I23">
        <v>8.1183333333333333E-3</v>
      </c>
      <c r="R23">
        <v>3358.701209921278</v>
      </c>
      <c r="S23">
        <v>8.1183333333333333E-3</v>
      </c>
      <c r="U23">
        <v>1999</v>
      </c>
      <c r="V23">
        <v>502</v>
      </c>
      <c r="W23">
        <v>2</v>
      </c>
      <c r="X23">
        <v>6</v>
      </c>
      <c r="Y23">
        <v>108</v>
      </c>
      <c r="Z23">
        <v>0.87678</v>
      </c>
      <c r="AA23">
        <f t="shared" si="2"/>
        <v>3358.701209921278</v>
      </c>
      <c r="AB23">
        <f t="shared" si="5"/>
        <v>8.1183333333333333E-3</v>
      </c>
      <c r="AC23" s="2">
        <v>2.2262885570526123</v>
      </c>
      <c r="AD23">
        <v>49.980672766685679</v>
      </c>
      <c r="AE23">
        <f t="shared" si="4"/>
        <v>3.3587012099212781</v>
      </c>
    </row>
    <row r="24" spans="3:31">
      <c r="C24">
        <v>1999</v>
      </c>
      <c r="D24">
        <v>2</v>
      </c>
      <c r="E24">
        <v>7</v>
      </c>
      <c r="F24">
        <v>108</v>
      </c>
      <c r="G24">
        <v>0.86482000000000003</v>
      </c>
      <c r="H24">
        <v>3478.6136351397608</v>
      </c>
      <c r="I24">
        <v>8.0075925925925922E-3</v>
      </c>
      <c r="R24">
        <v>3478.6136351397608</v>
      </c>
      <c r="S24">
        <v>8.0075925925925905E-3</v>
      </c>
      <c r="U24">
        <v>1999</v>
      </c>
      <c r="V24">
        <v>502</v>
      </c>
      <c r="W24">
        <v>2</v>
      </c>
      <c r="X24">
        <v>7</v>
      </c>
      <c r="Y24">
        <v>108</v>
      </c>
      <c r="Z24">
        <v>0.86482000000000003</v>
      </c>
      <c r="AA24">
        <f t="shared" si="2"/>
        <v>3478.6136351397608</v>
      </c>
      <c r="AB24">
        <f t="shared" si="5"/>
        <v>8.0075925925925922E-3</v>
      </c>
      <c r="AC24" s="2">
        <v>2.8274636268615723</v>
      </c>
      <c r="AD24">
        <v>51.765083856246434</v>
      </c>
      <c r="AE24">
        <f t="shared" si="4"/>
        <v>3.478613635139761</v>
      </c>
    </row>
    <row r="25" spans="3:31">
      <c r="C25">
        <v>1999</v>
      </c>
      <c r="D25">
        <v>2</v>
      </c>
      <c r="E25">
        <v>8</v>
      </c>
      <c r="F25" t="s">
        <v>17</v>
      </c>
      <c r="H25">
        <v>3197.8978325853664</v>
      </c>
      <c r="I25" t="s">
        <v>17</v>
      </c>
      <c r="R25">
        <v>3197.8978325853664</v>
      </c>
      <c r="U25">
        <v>1999</v>
      </c>
      <c r="V25">
        <v>502</v>
      </c>
      <c r="W25">
        <v>2</v>
      </c>
      <c r="X25">
        <v>8</v>
      </c>
      <c r="Y25" t="s">
        <v>17</v>
      </c>
      <c r="Z25" t="s">
        <v>17</v>
      </c>
      <c r="AA25">
        <f t="shared" si="2"/>
        <v>3197.8978325853664</v>
      </c>
      <c r="AB25" t="s">
        <v>17</v>
      </c>
      <c r="AC25" s="2">
        <v>2.3101670742034912</v>
      </c>
      <c r="AD25">
        <v>47.587765365853663</v>
      </c>
      <c r="AE25">
        <f t="shared" si="4"/>
        <v>3.1978978325853662</v>
      </c>
    </row>
    <row r="26" spans="3:31">
      <c r="C26">
        <v>1999</v>
      </c>
      <c r="D26">
        <v>2</v>
      </c>
      <c r="E26">
        <v>9</v>
      </c>
      <c r="F26" t="s">
        <v>17</v>
      </c>
      <c r="H26">
        <v>3045.772996682927</v>
      </c>
      <c r="I26" t="s">
        <v>17</v>
      </c>
      <c r="R26">
        <v>3045.772996682927</v>
      </c>
      <c r="U26">
        <v>1999</v>
      </c>
      <c r="V26">
        <v>502</v>
      </c>
      <c r="W26">
        <v>2</v>
      </c>
      <c r="X26">
        <v>9</v>
      </c>
      <c r="Y26" t="s">
        <v>17</v>
      </c>
      <c r="Z26" t="s">
        <v>17</v>
      </c>
      <c r="AA26">
        <f t="shared" si="2"/>
        <v>3045.772996682927</v>
      </c>
      <c r="AB26" t="s">
        <v>17</v>
      </c>
      <c r="AC26" s="2">
        <v>2.2185099124908447</v>
      </c>
      <c r="AD26">
        <v>45.324002926829266</v>
      </c>
      <c r="AE26">
        <f t="shared" si="4"/>
        <v>3.0457729966829268</v>
      </c>
    </row>
    <row r="27" spans="3:31">
      <c r="C27">
        <v>1999</v>
      </c>
      <c r="D27">
        <v>2</v>
      </c>
      <c r="E27">
        <v>10</v>
      </c>
      <c r="F27" t="s">
        <v>17</v>
      </c>
      <c r="H27">
        <v>3107.7446399999999</v>
      </c>
      <c r="I27" t="s">
        <v>17</v>
      </c>
      <c r="R27">
        <v>3107.7446399999999</v>
      </c>
      <c r="U27">
        <v>1999</v>
      </c>
      <c r="V27">
        <v>502</v>
      </c>
      <c r="W27">
        <v>2</v>
      </c>
      <c r="X27">
        <v>10</v>
      </c>
      <c r="Y27" t="s">
        <v>17</v>
      </c>
      <c r="Z27" t="s">
        <v>17</v>
      </c>
      <c r="AA27">
        <f t="shared" si="2"/>
        <v>3107.7446399999999</v>
      </c>
      <c r="AB27" t="s">
        <v>17</v>
      </c>
      <c r="AC27" s="2">
        <v>2.3054652214050293</v>
      </c>
      <c r="AD27">
        <v>46.246199999999995</v>
      </c>
      <c r="AE27">
        <f t="shared" si="4"/>
        <v>3.1077446399999999</v>
      </c>
    </row>
    <row r="28" spans="3:31">
      <c r="C28">
        <v>1999</v>
      </c>
      <c r="D28">
        <v>2</v>
      </c>
      <c r="E28">
        <v>11</v>
      </c>
      <c r="F28" t="s">
        <v>17</v>
      </c>
      <c r="H28">
        <v>3075.2595043902438</v>
      </c>
      <c r="I28" t="s">
        <v>17</v>
      </c>
      <c r="R28">
        <v>3075.2595043902438</v>
      </c>
      <c r="U28">
        <v>1999</v>
      </c>
      <c r="V28">
        <v>502</v>
      </c>
      <c r="W28">
        <v>2</v>
      </c>
      <c r="X28">
        <v>11</v>
      </c>
      <c r="Y28" t="s">
        <v>17</v>
      </c>
      <c r="Z28" t="s">
        <v>17</v>
      </c>
      <c r="AA28">
        <f t="shared" si="2"/>
        <v>3075.2595043902438</v>
      </c>
      <c r="AB28" t="s">
        <v>17</v>
      </c>
      <c r="AC28" s="2">
        <v>2.3237357139587402</v>
      </c>
      <c r="AD28">
        <v>45.762790243902437</v>
      </c>
      <c r="AE28">
        <f t="shared" si="4"/>
        <v>3.0752595043902438</v>
      </c>
    </row>
    <row r="29" spans="3:31">
      <c r="C29">
        <v>1999</v>
      </c>
      <c r="D29">
        <v>2</v>
      </c>
      <c r="E29">
        <v>12</v>
      </c>
      <c r="F29" t="s">
        <v>17</v>
      </c>
      <c r="H29">
        <v>3085.2688132682924</v>
      </c>
      <c r="I29" t="s">
        <v>17</v>
      </c>
      <c r="R29">
        <v>3085.2688132682924</v>
      </c>
      <c r="U29">
        <v>1999</v>
      </c>
      <c r="V29">
        <v>502</v>
      </c>
      <c r="W29">
        <v>2</v>
      </c>
      <c r="X29">
        <v>12</v>
      </c>
      <c r="Y29" t="s">
        <v>17</v>
      </c>
      <c r="Z29" t="s">
        <v>17</v>
      </c>
      <c r="AA29">
        <f t="shared" si="2"/>
        <v>3085.2688132682924</v>
      </c>
      <c r="AB29" t="s">
        <v>17</v>
      </c>
      <c r="AC29" s="2">
        <v>2.3853049278259277</v>
      </c>
      <c r="AD29">
        <v>45.911738292682919</v>
      </c>
      <c r="AE29">
        <f t="shared" si="4"/>
        <v>3.0852688132682924</v>
      </c>
    </row>
    <row r="30" spans="3:31">
      <c r="C30">
        <v>1999</v>
      </c>
      <c r="D30">
        <v>2</v>
      </c>
      <c r="E30">
        <v>13</v>
      </c>
      <c r="F30" t="s">
        <v>17</v>
      </c>
      <c r="H30">
        <v>3996.7267527804884</v>
      </c>
      <c r="I30" t="s">
        <v>17</v>
      </c>
      <c r="R30">
        <v>3996.7267527804884</v>
      </c>
      <c r="U30">
        <v>1999</v>
      </c>
      <c r="V30">
        <v>502</v>
      </c>
      <c r="W30">
        <v>2</v>
      </c>
      <c r="X30">
        <v>13</v>
      </c>
      <c r="Y30" t="s">
        <v>17</v>
      </c>
      <c r="Z30" t="s">
        <v>17</v>
      </c>
      <c r="AA30">
        <f t="shared" si="2"/>
        <v>3996.7267527804884</v>
      </c>
      <c r="AB30" t="s">
        <v>17</v>
      </c>
      <c r="AC30" s="2">
        <v>2.5605206489562988</v>
      </c>
      <c r="AD30">
        <v>59.47510048780488</v>
      </c>
      <c r="AE30">
        <f t="shared" si="4"/>
        <v>3.9967267527804884</v>
      </c>
    </row>
    <row r="31" spans="3:31">
      <c r="C31">
        <v>1999</v>
      </c>
      <c r="D31">
        <v>2</v>
      </c>
      <c r="E31">
        <v>14</v>
      </c>
      <c r="F31" t="s">
        <v>17</v>
      </c>
      <c r="H31">
        <v>2962.5333073170732</v>
      </c>
      <c r="I31" t="s">
        <v>17</v>
      </c>
      <c r="R31">
        <v>2962.5333073170732</v>
      </c>
      <c r="U31">
        <v>1999</v>
      </c>
      <c r="V31">
        <v>502</v>
      </c>
      <c r="W31">
        <v>2</v>
      </c>
      <c r="X31">
        <v>14</v>
      </c>
      <c r="Y31" t="s">
        <v>17</v>
      </c>
      <c r="Z31" t="s">
        <v>17</v>
      </c>
      <c r="AA31">
        <f t="shared" si="2"/>
        <v>2962.5333073170732</v>
      </c>
      <c r="AB31" t="s">
        <v>17</v>
      </c>
      <c r="AC31" s="2">
        <v>2.2839601039886475</v>
      </c>
      <c r="AD31">
        <v>44.085317073170728</v>
      </c>
      <c r="AE31">
        <f t="shared" si="4"/>
        <v>2.9625333073170732</v>
      </c>
    </row>
    <row r="32" spans="3:31">
      <c r="C32">
        <v>1999</v>
      </c>
      <c r="D32">
        <v>3</v>
      </c>
      <c r="E32">
        <v>1</v>
      </c>
      <c r="F32">
        <v>108</v>
      </c>
      <c r="G32">
        <v>0.40676000000000001</v>
      </c>
      <c r="H32">
        <v>128.77440936585367</v>
      </c>
      <c r="I32">
        <v>3.7662962962962962E-3</v>
      </c>
      <c r="R32">
        <v>128.77440936585367</v>
      </c>
      <c r="S32">
        <v>3.7662962962962962E-3</v>
      </c>
      <c r="U32">
        <v>1999</v>
      </c>
      <c r="V32">
        <v>502</v>
      </c>
      <c r="W32">
        <v>3</v>
      </c>
      <c r="X32">
        <v>1</v>
      </c>
      <c r="Y32">
        <v>108</v>
      </c>
      <c r="Z32">
        <v>0.40676000000000001</v>
      </c>
      <c r="AA32">
        <f t="shared" si="2"/>
        <v>128.77440936585367</v>
      </c>
      <c r="AB32">
        <f t="shared" ref="AB32:AB38" si="6">Z32/Y32</f>
        <v>3.7662962962962962E-3</v>
      </c>
      <c r="AC32" s="2">
        <v>2.3414077758789063</v>
      </c>
      <c r="AD32">
        <v>1.9162858536585365</v>
      </c>
      <c r="AE32">
        <f t="shared" si="4"/>
        <v>0.12877440936585366</v>
      </c>
    </row>
    <row r="33" spans="3:31">
      <c r="C33">
        <v>1999</v>
      </c>
      <c r="D33">
        <v>3</v>
      </c>
      <c r="E33">
        <v>2</v>
      </c>
      <c r="F33">
        <v>108</v>
      </c>
      <c r="G33">
        <v>0.65334000000000003</v>
      </c>
      <c r="H33">
        <v>1179.11287267085</v>
      </c>
      <c r="I33">
        <v>6.049444444444445E-3</v>
      </c>
      <c r="R33">
        <v>1179.11287267085</v>
      </c>
      <c r="S33">
        <v>6.049444444444445E-3</v>
      </c>
      <c r="U33">
        <v>1999</v>
      </c>
      <c r="V33">
        <v>502</v>
      </c>
      <c r="W33">
        <v>3</v>
      </c>
      <c r="X33">
        <v>2</v>
      </c>
      <c r="Y33">
        <v>108</v>
      </c>
      <c r="Z33">
        <v>0.65334000000000003</v>
      </c>
      <c r="AA33">
        <f t="shared" si="2"/>
        <v>1179.11287267085</v>
      </c>
      <c r="AB33">
        <f t="shared" si="6"/>
        <v>6.049444444444445E-3</v>
      </c>
      <c r="AC33" s="2">
        <v>2.413557767868042</v>
      </c>
      <c r="AD33">
        <v>17.546322509982886</v>
      </c>
      <c r="AE33">
        <f t="shared" si="4"/>
        <v>1.17911287267085</v>
      </c>
    </row>
    <row r="34" spans="3:31">
      <c r="C34">
        <v>1999</v>
      </c>
      <c r="D34">
        <v>3</v>
      </c>
      <c r="E34">
        <v>3</v>
      </c>
      <c r="F34">
        <v>108</v>
      </c>
      <c r="G34">
        <v>0.71194000000000002</v>
      </c>
      <c r="H34">
        <v>1344.1755832880776</v>
      </c>
      <c r="I34">
        <v>6.5920370370370369E-3</v>
      </c>
      <c r="R34">
        <v>1344.1755832880776</v>
      </c>
      <c r="S34">
        <v>6.5920370370370369E-3</v>
      </c>
      <c r="U34">
        <v>1999</v>
      </c>
      <c r="V34">
        <v>502</v>
      </c>
      <c r="W34">
        <v>3</v>
      </c>
      <c r="X34">
        <v>3</v>
      </c>
      <c r="Y34">
        <v>108</v>
      </c>
      <c r="Z34">
        <v>0.71194000000000002</v>
      </c>
      <c r="AA34">
        <f t="shared" si="2"/>
        <v>1344.1755832880776</v>
      </c>
      <c r="AB34">
        <f t="shared" si="6"/>
        <v>6.5920370370370369E-3</v>
      </c>
      <c r="AC34" s="2">
        <v>2.5351450443267822</v>
      </c>
      <c r="AD34">
        <v>20.002612846548775</v>
      </c>
      <c r="AE34">
        <f t="shared" si="4"/>
        <v>1.3441755832880777</v>
      </c>
    </row>
    <row r="35" spans="3:31">
      <c r="C35">
        <v>1999</v>
      </c>
      <c r="D35">
        <v>3</v>
      </c>
      <c r="E35">
        <v>4</v>
      </c>
      <c r="F35">
        <v>108</v>
      </c>
      <c r="G35">
        <v>0.78854999999999997</v>
      </c>
      <c r="H35">
        <v>2158.2989724403888</v>
      </c>
      <c r="I35">
        <v>7.3013888888888885E-3</v>
      </c>
      <c r="R35">
        <v>2158.2989724403888</v>
      </c>
      <c r="S35">
        <v>7.3013888888888885E-3</v>
      </c>
      <c r="U35">
        <v>1999</v>
      </c>
      <c r="V35">
        <v>502</v>
      </c>
      <c r="W35">
        <v>3</v>
      </c>
      <c r="X35">
        <v>4</v>
      </c>
      <c r="Y35">
        <v>108</v>
      </c>
      <c r="Z35">
        <v>0.78854999999999997</v>
      </c>
      <c r="AA35">
        <f t="shared" si="2"/>
        <v>2158.2989724403888</v>
      </c>
      <c r="AB35">
        <f t="shared" si="6"/>
        <v>7.3013888888888885E-3</v>
      </c>
      <c r="AC35" s="2">
        <v>2.3289804458618164</v>
      </c>
      <c r="AD35">
        <v>32.117544232743874</v>
      </c>
      <c r="AE35">
        <f t="shared" si="4"/>
        <v>2.1582989724403889</v>
      </c>
    </row>
    <row r="36" spans="3:31">
      <c r="C36">
        <v>1999</v>
      </c>
      <c r="D36">
        <v>3</v>
      </c>
      <c r="E36">
        <v>5</v>
      </c>
      <c r="F36">
        <v>108</v>
      </c>
      <c r="G36">
        <v>0.84509999999999996</v>
      </c>
      <c r="H36">
        <v>2443.009160104963</v>
      </c>
      <c r="I36">
        <v>7.8250000000000004E-3</v>
      </c>
      <c r="R36">
        <v>2443.009160104963</v>
      </c>
      <c r="S36">
        <v>7.8250000000000004E-3</v>
      </c>
      <c r="U36">
        <v>1999</v>
      </c>
      <c r="V36">
        <v>502</v>
      </c>
      <c r="W36">
        <v>3</v>
      </c>
      <c r="X36">
        <v>5</v>
      </c>
      <c r="Y36">
        <v>108</v>
      </c>
      <c r="Z36">
        <v>0.84509999999999996</v>
      </c>
      <c r="AA36">
        <f t="shared" si="2"/>
        <v>2443.009160104963</v>
      </c>
      <c r="AB36">
        <f t="shared" si="6"/>
        <v>7.8250000000000004E-3</v>
      </c>
      <c r="AC36" s="2">
        <v>2.3342170715332031</v>
      </c>
      <c r="AD36">
        <v>36.354302977752425</v>
      </c>
      <c r="AE36">
        <f t="shared" si="4"/>
        <v>2.4430091601049631</v>
      </c>
    </row>
    <row r="37" spans="3:31">
      <c r="C37">
        <v>1999</v>
      </c>
      <c r="D37">
        <v>3</v>
      </c>
      <c r="E37">
        <v>6</v>
      </c>
      <c r="F37">
        <v>108</v>
      </c>
      <c r="G37">
        <v>0.84992999999999996</v>
      </c>
      <c r="H37">
        <v>3824.3709984711923</v>
      </c>
      <c r="I37">
        <v>7.8697222222222224E-3</v>
      </c>
      <c r="R37">
        <v>3824.3709984711923</v>
      </c>
      <c r="S37">
        <v>7.8697222222222224E-3</v>
      </c>
      <c r="U37">
        <v>1999</v>
      </c>
      <c r="V37">
        <v>502</v>
      </c>
      <c r="W37">
        <v>3</v>
      </c>
      <c r="X37">
        <v>6</v>
      </c>
      <c r="Y37">
        <v>108</v>
      </c>
      <c r="Z37">
        <v>0.84992999999999996</v>
      </c>
      <c r="AA37">
        <f t="shared" si="2"/>
        <v>3824.3709984711923</v>
      </c>
      <c r="AB37">
        <f t="shared" si="6"/>
        <v>7.8697222222222224E-3</v>
      </c>
      <c r="AC37" s="2">
        <v>2.3973712921142578</v>
      </c>
      <c r="AD37">
        <v>56.910282715345119</v>
      </c>
      <c r="AE37">
        <f t="shared" si="4"/>
        <v>3.8243709984711924</v>
      </c>
    </row>
    <row r="38" spans="3:31">
      <c r="C38">
        <v>1999</v>
      </c>
      <c r="D38">
        <v>3</v>
      </c>
      <c r="E38">
        <v>7</v>
      </c>
      <c r="F38">
        <v>108</v>
      </c>
      <c r="G38">
        <v>0.86722999999999995</v>
      </c>
      <c r="H38">
        <v>3645.016671799202</v>
      </c>
      <c r="I38">
        <v>8.0299074074074075E-3</v>
      </c>
      <c r="R38">
        <v>3645.016671799202</v>
      </c>
      <c r="S38">
        <v>8.0299074074074075E-3</v>
      </c>
      <c r="U38">
        <v>1999</v>
      </c>
      <c r="V38">
        <v>502</v>
      </c>
      <c r="W38">
        <v>3</v>
      </c>
      <c r="X38">
        <v>7</v>
      </c>
      <c r="Y38">
        <v>108</v>
      </c>
      <c r="Z38">
        <v>0.86722999999999995</v>
      </c>
      <c r="AA38">
        <f t="shared" si="2"/>
        <v>3645.016671799202</v>
      </c>
      <c r="AB38">
        <f t="shared" si="6"/>
        <v>8.0299074074074075E-3</v>
      </c>
      <c r="AC38" s="2">
        <v>2.4704797267913818</v>
      </c>
      <c r="AD38">
        <v>54.241319520821449</v>
      </c>
      <c r="AE38">
        <f t="shared" si="4"/>
        <v>3.6450166717992021</v>
      </c>
    </row>
    <row r="39" spans="3:31">
      <c r="C39">
        <v>1999</v>
      </c>
      <c r="D39">
        <v>3</v>
      </c>
      <c r="E39">
        <v>8</v>
      </c>
      <c r="F39" t="s">
        <v>17</v>
      </c>
      <c r="H39">
        <v>3439.0097280000005</v>
      </c>
      <c r="I39" t="s">
        <v>17</v>
      </c>
      <c r="R39">
        <v>3439.0097280000005</v>
      </c>
      <c r="U39">
        <v>1999</v>
      </c>
      <c r="V39">
        <v>502</v>
      </c>
      <c r="W39">
        <v>3</v>
      </c>
      <c r="X39">
        <v>8</v>
      </c>
      <c r="Y39" t="s">
        <v>17</v>
      </c>
      <c r="Z39" t="s">
        <v>17</v>
      </c>
      <c r="AA39">
        <f t="shared" si="2"/>
        <v>3439.0097280000005</v>
      </c>
      <c r="AB39" t="s">
        <v>17</v>
      </c>
      <c r="AC39" s="2">
        <v>2.3470125198364258</v>
      </c>
      <c r="AD39">
        <v>51.175740000000005</v>
      </c>
      <c r="AE39">
        <f t="shared" si="4"/>
        <v>3.4390097280000003</v>
      </c>
    </row>
    <row r="40" spans="3:31">
      <c r="C40">
        <v>1999</v>
      </c>
      <c r="D40">
        <v>3</v>
      </c>
      <c r="E40">
        <v>9</v>
      </c>
      <c r="F40" t="s">
        <v>17</v>
      </c>
      <c r="H40">
        <v>2686.7706005853656</v>
      </c>
      <c r="I40" t="s">
        <v>17</v>
      </c>
      <c r="R40">
        <v>2686.7706005853656</v>
      </c>
      <c r="U40">
        <v>1999</v>
      </c>
      <c r="V40">
        <v>502</v>
      </c>
      <c r="W40">
        <v>3</v>
      </c>
      <c r="X40">
        <v>9</v>
      </c>
      <c r="Y40" t="s">
        <v>17</v>
      </c>
      <c r="Z40" t="s">
        <v>17</v>
      </c>
      <c r="AA40">
        <f t="shared" si="2"/>
        <v>2686.7706005853656</v>
      </c>
      <c r="AB40" t="s">
        <v>17</v>
      </c>
      <c r="AC40" s="2">
        <v>2.6593873500823975</v>
      </c>
      <c r="AD40">
        <v>39.981705365853649</v>
      </c>
      <c r="AE40">
        <f t="shared" si="4"/>
        <v>2.6867706005853655</v>
      </c>
    </row>
    <row r="41" spans="3:31">
      <c r="C41">
        <v>1999</v>
      </c>
      <c r="D41">
        <v>3</v>
      </c>
      <c r="E41">
        <v>10</v>
      </c>
      <c r="F41" t="s">
        <v>17</v>
      </c>
      <c r="H41">
        <v>3041.8581213658535</v>
      </c>
      <c r="I41" t="s">
        <v>17</v>
      </c>
      <c r="R41">
        <v>3041.8581213658535</v>
      </c>
      <c r="U41">
        <v>1999</v>
      </c>
      <c r="V41">
        <v>502</v>
      </c>
      <c r="W41">
        <v>3</v>
      </c>
      <c r="X41">
        <v>10</v>
      </c>
      <c r="Y41" t="s">
        <v>17</v>
      </c>
      <c r="Z41" t="s">
        <v>17</v>
      </c>
      <c r="AA41">
        <f t="shared" si="2"/>
        <v>3041.8581213658535</v>
      </c>
      <c r="AB41" t="s">
        <v>17</v>
      </c>
      <c r="AC41" s="2">
        <v>2.2532148361206055</v>
      </c>
      <c r="AD41">
        <v>45.265745853658537</v>
      </c>
      <c r="AE41">
        <f t="shared" si="4"/>
        <v>3.0418581213658538</v>
      </c>
    </row>
    <row r="42" spans="3:31">
      <c r="C42">
        <v>1999</v>
      </c>
      <c r="D42">
        <v>3</v>
      </c>
      <c r="E42">
        <v>11</v>
      </c>
      <c r="F42" t="s">
        <v>17</v>
      </c>
      <c r="H42">
        <v>3844.0743804878057</v>
      </c>
      <c r="I42" t="s">
        <v>17</v>
      </c>
      <c r="R42">
        <v>3844.0743804878057</v>
      </c>
      <c r="U42">
        <v>1999</v>
      </c>
      <c r="V42">
        <v>502</v>
      </c>
      <c r="W42">
        <v>3</v>
      </c>
      <c r="X42">
        <v>11</v>
      </c>
      <c r="Y42" t="s">
        <v>17</v>
      </c>
      <c r="Z42" t="s">
        <v>17</v>
      </c>
      <c r="AA42">
        <f t="shared" si="2"/>
        <v>3844.0743804878057</v>
      </c>
      <c r="AB42" t="s">
        <v>17</v>
      </c>
      <c r="AC42" s="2">
        <v>2.3106412887573242</v>
      </c>
      <c r="AD42">
        <v>57.203487804878051</v>
      </c>
      <c r="AE42">
        <f t="shared" si="4"/>
        <v>3.8440743804878057</v>
      </c>
    </row>
    <row r="43" spans="3:31">
      <c r="C43">
        <v>1999</v>
      </c>
      <c r="D43">
        <v>3</v>
      </c>
      <c r="E43">
        <v>12</v>
      </c>
      <c r="F43" t="s">
        <v>17</v>
      </c>
      <c r="H43">
        <v>3066.3052682926823</v>
      </c>
      <c r="I43" t="s">
        <v>17</v>
      </c>
      <c r="R43">
        <v>3066.3052682926823</v>
      </c>
      <c r="U43">
        <v>1999</v>
      </c>
      <c r="V43">
        <v>502</v>
      </c>
      <c r="W43">
        <v>3</v>
      </c>
      <c r="X43">
        <v>12</v>
      </c>
      <c r="Y43" t="s">
        <v>17</v>
      </c>
      <c r="Z43" t="s">
        <v>17</v>
      </c>
      <c r="AA43">
        <f t="shared" si="2"/>
        <v>3066.3052682926823</v>
      </c>
      <c r="AB43" t="s">
        <v>17</v>
      </c>
      <c r="AC43" s="2">
        <v>2.2928943634033203</v>
      </c>
      <c r="AD43">
        <v>45.629542682926818</v>
      </c>
      <c r="AE43">
        <f t="shared" si="4"/>
        <v>3.0663052682926821</v>
      </c>
    </row>
    <row r="44" spans="3:31">
      <c r="C44">
        <v>1999</v>
      </c>
      <c r="D44">
        <v>3</v>
      </c>
      <c r="E44">
        <v>13</v>
      </c>
      <c r="F44" t="s">
        <v>17</v>
      </c>
      <c r="H44">
        <v>4061.363843121952</v>
      </c>
      <c r="I44" t="s">
        <v>17</v>
      </c>
      <c r="R44">
        <v>4061.363843121952</v>
      </c>
      <c r="U44">
        <v>1999</v>
      </c>
      <c r="V44">
        <v>502</v>
      </c>
      <c r="W44">
        <v>3</v>
      </c>
      <c r="X44">
        <v>13</v>
      </c>
      <c r="Y44" t="s">
        <v>17</v>
      </c>
      <c r="Z44" t="s">
        <v>17</v>
      </c>
      <c r="AA44">
        <f t="shared" si="2"/>
        <v>4061.363843121952</v>
      </c>
      <c r="AB44" t="s">
        <v>17</v>
      </c>
      <c r="AC44" s="2">
        <v>2.4750096797943115</v>
      </c>
      <c r="AD44">
        <v>60.436961951219509</v>
      </c>
      <c r="AE44">
        <f t="shared" si="4"/>
        <v>4.0613638431219519</v>
      </c>
    </row>
    <row r="45" spans="3:31">
      <c r="C45">
        <v>1999</v>
      </c>
      <c r="D45">
        <v>3</v>
      </c>
      <c r="E45">
        <v>14</v>
      </c>
      <c r="F45" t="s">
        <v>17</v>
      </c>
      <c r="H45">
        <v>2957.9798353170736</v>
      </c>
      <c r="I45" t="s">
        <v>17</v>
      </c>
      <c r="R45">
        <v>2957.9798353170736</v>
      </c>
      <c r="U45">
        <v>1999</v>
      </c>
      <c r="V45">
        <v>502</v>
      </c>
      <c r="W45">
        <v>3</v>
      </c>
      <c r="X45">
        <v>14</v>
      </c>
      <c r="Y45" t="s">
        <v>17</v>
      </c>
      <c r="Z45" t="s">
        <v>17</v>
      </c>
      <c r="AA45">
        <f t="shared" si="2"/>
        <v>2957.9798353170736</v>
      </c>
      <c r="AB45" t="s">
        <v>17</v>
      </c>
      <c r="AC45" s="2">
        <v>2.4172976016998291</v>
      </c>
      <c r="AD45">
        <v>44.017557073170728</v>
      </c>
      <c r="AE45">
        <f t="shared" si="4"/>
        <v>2.9579798353170736</v>
      </c>
    </row>
    <row r="46" spans="3:31">
      <c r="C46">
        <v>1999</v>
      </c>
      <c r="D46">
        <v>4</v>
      </c>
      <c r="E46">
        <v>1</v>
      </c>
      <c r="F46">
        <v>108</v>
      </c>
      <c r="G46">
        <v>0.71013999999999999</v>
      </c>
      <c r="H46">
        <v>1493.5665810731709</v>
      </c>
      <c r="I46">
        <v>6.5753703703703703E-3</v>
      </c>
      <c r="R46">
        <v>1493.5665810731709</v>
      </c>
      <c r="S46">
        <v>6.5753703703703703E-3</v>
      </c>
      <c r="U46">
        <v>1999</v>
      </c>
      <c r="V46">
        <v>502</v>
      </c>
      <c r="W46">
        <v>4</v>
      </c>
      <c r="X46">
        <v>1</v>
      </c>
      <c r="Y46">
        <v>108</v>
      </c>
      <c r="Z46">
        <v>0.71013999999999999</v>
      </c>
      <c r="AA46">
        <f t="shared" si="2"/>
        <v>1493.5665810731709</v>
      </c>
      <c r="AB46">
        <f t="shared" ref="AB46:AB52" si="7">Z46/Y46</f>
        <v>6.5753703703703703E-3</v>
      </c>
      <c r="AC46" s="2">
        <v>2.2363009452819824</v>
      </c>
      <c r="AD46">
        <v>22.225693170731706</v>
      </c>
      <c r="AE46">
        <f t="shared" si="4"/>
        <v>1.4935665810731709</v>
      </c>
    </row>
    <row r="47" spans="3:31">
      <c r="C47">
        <v>1999</v>
      </c>
      <c r="D47">
        <v>4</v>
      </c>
      <c r="E47">
        <v>2</v>
      </c>
      <c r="F47">
        <v>108</v>
      </c>
      <c r="G47">
        <v>0.56594999999999995</v>
      </c>
      <c r="H47">
        <v>1463.3866751123785</v>
      </c>
      <c r="I47">
        <v>5.2402777777777777E-3</v>
      </c>
      <c r="R47">
        <v>1463.3866751123785</v>
      </c>
      <c r="S47">
        <v>5.2402777777777777E-3</v>
      </c>
      <c r="U47">
        <v>1999</v>
      </c>
      <c r="V47">
        <v>502</v>
      </c>
      <c r="W47">
        <v>4</v>
      </c>
      <c r="X47">
        <v>2</v>
      </c>
      <c r="Y47">
        <v>108</v>
      </c>
      <c r="Z47">
        <v>0.56594999999999995</v>
      </c>
      <c r="AA47">
        <f t="shared" si="2"/>
        <v>1463.3866751123785</v>
      </c>
      <c r="AB47">
        <f t="shared" si="7"/>
        <v>5.2402777777777777E-3</v>
      </c>
      <c r="AC47" s="2">
        <v>2.1789765357971191</v>
      </c>
      <c r="AD47">
        <v>21.776587427267536</v>
      </c>
      <c r="AE47">
        <f t="shared" si="4"/>
        <v>1.4633866751123785</v>
      </c>
    </row>
    <row r="48" spans="3:31">
      <c r="C48">
        <v>1999</v>
      </c>
      <c r="D48">
        <v>4</v>
      </c>
      <c r="E48">
        <v>3</v>
      </c>
      <c r="F48">
        <v>108</v>
      </c>
      <c r="G48">
        <v>0.69213999999999998</v>
      </c>
      <c r="H48">
        <v>1946.6209688899032</v>
      </c>
      <c r="I48">
        <v>6.4087037037037038E-3</v>
      </c>
      <c r="R48">
        <v>1946.6209688899032</v>
      </c>
      <c r="S48">
        <v>6.4087037037037038E-3</v>
      </c>
      <c r="U48">
        <v>1999</v>
      </c>
      <c r="V48">
        <v>502</v>
      </c>
      <c r="W48">
        <v>4</v>
      </c>
      <c r="X48">
        <v>3</v>
      </c>
      <c r="Y48">
        <v>108</v>
      </c>
      <c r="Z48">
        <v>0.69213999999999998</v>
      </c>
      <c r="AA48">
        <f t="shared" si="2"/>
        <v>1946.6209688899032</v>
      </c>
      <c r="AB48">
        <f t="shared" si="7"/>
        <v>6.4087037037037038E-3</v>
      </c>
      <c r="AC48" s="2">
        <v>2.1353762149810791</v>
      </c>
      <c r="AD48">
        <v>28.967573941814031</v>
      </c>
      <c r="AE48">
        <f t="shared" si="4"/>
        <v>1.9466209688899032</v>
      </c>
    </row>
    <row r="49" spans="3:31">
      <c r="C49">
        <v>1999</v>
      </c>
      <c r="D49">
        <v>4</v>
      </c>
      <c r="E49">
        <v>4</v>
      </c>
      <c r="F49">
        <v>108</v>
      </c>
      <c r="G49">
        <v>0.75593999999999995</v>
      </c>
      <c r="H49">
        <v>2568.1270376269254</v>
      </c>
      <c r="I49">
        <v>6.9994444444444436E-3</v>
      </c>
      <c r="R49">
        <v>2568.1270376269254</v>
      </c>
      <c r="S49">
        <v>6.9994444444444436E-3</v>
      </c>
      <c r="U49">
        <v>1999</v>
      </c>
      <c r="V49">
        <v>502</v>
      </c>
      <c r="W49">
        <v>4</v>
      </c>
      <c r="X49">
        <v>4</v>
      </c>
      <c r="Y49">
        <v>108</v>
      </c>
      <c r="Z49">
        <v>0.75593999999999995</v>
      </c>
      <c r="AA49">
        <f t="shared" si="2"/>
        <v>2568.1270376269254</v>
      </c>
      <c r="AB49">
        <f t="shared" si="7"/>
        <v>6.9994444444444436E-3</v>
      </c>
      <c r="AC49" s="2">
        <v>2.3083162307739258</v>
      </c>
      <c r="AD49">
        <v>38.216176155162572</v>
      </c>
      <c r="AE49">
        <f t="shared" si="4"/>
        <v>2.5681270376269252</v>
      </c>
    </row>
    <row r="50" spans="3:31">
      <c r="C50">
        <v>1999</v>
      </c>
      <c r="D50">
        <v>4</v>
      </c>
      <c r="E50">
        <v>5</v>
      </c>
      <c r="F50">
        <v>108</v>
      </c>
      <c r="G50">
        <v>0.83296999999999999</v>
      </c>
      <c r="H50">
        <v>2928.1448466400452</v>
      </c>
      <c r="I50">
        <v>7.7126851851851853E-3</v>
      </c>
      <c r="R50">
        <v>2928.1448466400452</v>
      </c>
      <c r="S50">
        <v>7.7126851851851853E-3</v>
      </c>
      <c r="U50">
        <v>1999</v>
      </c>
      <c r="V50">
        <v>502</v>
      </c>
      <c r="W50">
        <v>4</v>
      </c>
      <c r="X50">
        <v>5</v>
      </c>
      <c r="Y50">
        <v>108</v>
      </c>
      <c r="Z50">
        <v>0.83296999999999999</v>
      </c>
      <c r="AA50">
        <f t="shared" si="2"/>
        <v>2928.1448466400452</v>
      </c>
      <c r="AB50">
        <f t="shared" si="7"/>
        <v>7.7126851851851853E-3</v>
      </c>
      <c r="AC50" s="2">
        <v>2.2241284847259521</v>
      </c>
      <c r="AD50">
        <v>43.573584027381621</v>
      </c>
      <c r="AE50">
        <f t="shared" si="4"/>
        <v>2.9281448466400453</v>
      </c>
    </row>
    <row r="51" spans="3:31">
      <c r="C51">
        <v>1999</v>
      </c>
      <c r="D51">
        <v>4</v>
      </c>
      <c r="E51">
        <v>6</v>
      </c>
      <c r="F51">
        <v>108</v>
      </c>
      <c r="G51">
        <v>0.85972999999999999</v>
      </c>
      <c r="H51">
        <v>3088.1112012595549</v>
      </c>
      <c r="I51">
        <v>7.9604629629629626E-3</v>
      </c>
      <c r="R51">
        <v>3088.1112012595549</v>
      </c>
      <c r="S51">
        <v>7.9604629629629626E-3</v>
      </c>
      <c r="U51">
        <v>1999</v>
      </c>
      <c r="V51">
        <v>502</v>
      </c>
      <c r="W51">
        <v>4</v>
      </c>
      <c r="X51">
        <v>6</v>
      </c>
      <c r="Y51">
        <v>108</v>
      </c>
      <c r="Z51">
        <v>0.85972999999999999</v>
      </c>
      <c r="AA51">
        <f t="shared" si="2"/>
        <v>3088.1112012595549</v>
      </c>
      <c r="AB51">
        <f t="shared" si="7"/>
        <v>7.9604629629629626E-3</v>
      </c>
      <c r="AC51" s="2">
        <v>2.1695511341094971</v>
      </c>
      <c r="AD51">
        <v>45.954035733029087</v>
      </c>
      <c r="AE51">
        <f t="shared" si="4"/>
        <v>3.0881112012595548</v>
      </c>
    </row>
    <row r="52" spans="3:31">
      <c r="C52">
        <v>1999</v>
      </c>
      <c r="D52">
        <v>4</v>
      </c>
      <c r="E52">
        <v>7</v>
      </c>
      <c r="F52">
        <v>108</v>
      </c>
      <c r="G52">
        <v>0.87983</v>
      </c>
      <c r="H52">
        <v>3831.0570434957222</v>
      </c>
      <c r="I52">
        <v>8.1465740740740734E-3</v>
      </c>
      <c r="R52">
        <v>3831.0570434957222</v>
      </c>
      <c r="S52">
        <v>8.1465740740740734E-3</v>
      </c>
      <c r="U52">
        <v>1999</v>
      </c>
      <c r="V52">
        <v>502</v>
      </c>
      <c r="W52">
        <v>4</v>
      </c>
      <c r="X52">
        <v>7</v>
      </c>
      <c r="Y52">
        <v>108</v>
      </c>
      <c r="Z52">
        <v>0.87983</v>
      </c>
      <c r="AA52">
        <f t="shared" si="2"/>
        <v>3831.0570434957222</v>
      </c>
      <c r="AB52">
        <f t="shared" si="7"/>
        <v>8.1465740740740734E-3</v>
      </c>
      <c r="AC52" s="2">
        <v>2.6698286533355713</v>
      </c>
      <c r="AD52">
        <v>57.009777432972051</v>
      </c>
      <c r="AE52">
        <f t="shared" si="4"/>
        <v>3.8310570434957221</v>
      </c>
    </row>
    <row r="53" spans="3:31">
      <c r="C53">
        <v>1999</v>
      </c>
      <c r="D53">
        <v>4</v>
      </c>
      <c r="E53">
        <v>8</v>
      </c>
      <c r="F53" t="s">
        <v>17</v>
      </c>
      <c r="H53">
        <v>2894.5644081951223</v>
      </c>
      <c r="I53" t="s">
        <v>17</v>
      </c>
      <c r="R53">
        <v>2894.5644081951223</v>
      </c>
      <c r="U53">
        <v>1999</v>
      </c>
      <c r="V53">
        <v>502</v>
      </c>
      <c r="W53">
        <v>4</v>
      </c>
      <c r="X53">
        <v>8</v>
      </c>
      <c r="Y53" t="s">
        <v>17</v>
      </c>
      <c r="Z53" t="s">
        <v>17</v>
      </c>
      <c r="AA53">
        <f t="shared" si="2"/>
        <v>2894.5644081951223</v>
      </c>
      <c r="AB53" t="s">
        <v>17</v>
      </c>
      <c r="AC53" s="2">
        <v>2.1174135208129883</v>
      </c>
      <c r="AD53">
        <v>43.073875121951218</v>
      </c>
      <c r="AE53">
        <f t="shared" si="4"/>
        <v>2.8945644081951221</v>
      </c>
    </row>
    <row r="54" spans="3:31">
      <c r="C54">
        <v>1999</v>
      </c>
      <c r="D54">
        <v>4</v>
      </c>
      <c r="E54">
        <v>9</v>
      </c>
      <c r="F54" t="s">
        <v>17</v>
      </c>
      <c r="H54">
        <v>2826.1235028292681</v>
      </c>
      <c r="I54" t="s">
        <v>17</v>
      </c>
      <c r="R54">
        <v>2826.1235028292681</v>
      </c>
      <c r="U54">
        <v>1999</v>
      </c>
      <c r="V54">
        <v>502</v>
      </c>
      <c r="W54">
        <v>4</v>
      </c>
      <c r="X54">
        <v>9</v>
      </c>
      <c r="Y54" t="s">
        <v>17</v>
      </c>
      <c r="Z54" t="s">
        <v>17</v>
      </c>
      <c r="AA54">
        <f t="shared" si="2"/>
        <v>2826.1235028292681</v>
      </c>
      <c r="AB54" t="s">
        <v>17</v>
      </c>
      <c r="AC54" s="2">
        <v>2.1404318809509277</v>
      </c>
      <c r="AD54">
        <v>42.055409268292678</v>
      </c>
      <c r="AE54">
        <f t="shared" si="4"/>
        <v>2.8261235028292679</v>
      </c>
    </row>
    <row r="55" spans="3:31">
      <c r="C55">
        <v>1999</v>
      </c>
      <c r="D55">
        <v>4</v>
      </c>
      <c r="E55">
        <v>10</v>
      </c>
      <c r="F55" t="s">
        <v>17</v>
      </c>
      <c r="H55">
        <v>3531.8006025365858</v>
      </c>
      <c r="I55" t="s">
        <v>17</v>
      </c>
      <c r="R55">
        <v>3531.8006025365858</v>
      </c>
      <c r="U55">
        <v>1999</v>
      </c>
      <c r="V55">
        <v>502</v>
      </c>
      <c r="W55">
        <v>4</v>
      </c>
      <c r="X55">
        <v>10</v>
      </c>
      <c r="Y55" t="s">
        <v>17</v>
      </c>
      <c r="Z55" t="s">
        <v>17</v>
      </c>
      <c r="AA55">
        <f t="shared" si="2"/>
        <v>3531.8006025365858</v>
      </c>
      <c r="AB55" t="s">
        <v>17</v>
      </c>
      <c r="AC55" s="2">
        <v>2.275970458984375</v>
      </c>
      <c r="AD55">
        <v>52.556556585365861</v>
      </c>
      <c r="AE55">
        <f t="shared" si="4"/>
        <v>3.5318006025365856</v>
      </c>
    </row>
    <row r="56" spans="3:31">
      <c r="C56">
        <v>1999</v>
      </c>
      <c r="D56">
        <v>4</v>
      </c>
      <c r="E56">
        <v>11</v>
      </c>
      <c r="F56" t="s">
        <v>17</v>
      </c>
      <c r="H56">
        <v>3060.5023679999999</v>
      </c>
      <c r="I56" t="s">
        <v>17</v>
      </c>
      <c r="R56">
        <v>3060.5023679999999</v>
      </c>
      <c r="U56">
        <v>1999</v>
      </c>
      <c r="V56">
        <v>502</v>
      </c>
      <c r="W56">
        <v>4</v>
      </c>
      <c r="X56">
        <v>11</v>
      </c>
      <c r="Y56" t="s">
        <v>17</v>
      </c>
      <c r="Z56" t="s">
        <v>17</v>
      </c>
      <c r="AA56">
        <f t="shared" si="2"/>
        <v>3060.5023679999999</v>
      </c>
      <c r="AB56" t="s">
        <v>17</v>
      </c>
      <c r="AC56" s="2">
        <v>2.320683479309082</v>
      </c>
      <c r="AD56">
        <v>45.543189999999996</v>
      </c>
      <c r="AE56">
        <f t="shared" si="4"/>
        <v>3.0605023679999999</v>
      </c>
    </row>
    <row r="57" spans="3:31">
      <c r="C57">
        <v>1999</v>
      </c>
      <c r="D57">
        <v>4</v>
      </c>
      <c r="E57">
        <v>12</v>
      </c>
      <c r="F57" t="s">
        <v>17</v>
      </c>
      <c r="H57">
        <v>3027.1703976585368</v>
      </c>
      <c r="I57" t="s">
        <v>17</v>
      </c>
      <c r="R57">
        <v>3027.1703976585368</v>
      </c>
      <c r="U57">
        <v>1999</v>
      </c>
      <c r="V57">
        <v>502</v>
      </c>
      <c r="W57">
        <v>4</v>
      </c>
      <c r="X57">
        <v>12</v>
      </c>
      <c r="Y57" t="s">
        <v>17</v>
      </c>
      <c r="Z57" t="s">
        <v>17</v>
      </c>
      <c r="AA57">
        <f t="shared" si="2"/>
        <v>3027.1703976585368</v>
      </c>
      <c r="AB57" t="s">
        <v>17</v>
      </c>
      <c r="AC57" s="2">
        <v>2.259413480758667</v>
      </c>
      <c r="AD57">
        <v>45.047178536585371</v>
      </c>
      <c r="AE57">
        <f t="shared" si="4"/>
        <v>3.0271703976585367</v>
      </c>
    </row>
    <row r="58" spans="3:31">
      <c r="C58">
        <v>1999</v>
      </c>
      <c r="D58">
        <v>4</v>
      </c>
      <c r="E58">
        <v>13</v>
      </c>
      <c r="F58" t="s">
        <v>17</v>
      </c>
      <c r="H58">
        <v>3853.2368546341463</v>
      </c>
      <c r="I58" t="s">
        <v>17</v>
      </c>
      <c r="R58">
        <v>3853.2368546341463</v>
      </c>
      <c r="U58">
        <v>1999</v>
      </c>
      <c r="V58">
        <v>502</v>
      </c>
      <c r="W58">
        <v>4</v>
      </c>
      <c r="X58">
        <v>13</v>
      </c>
      <c r="Y58" t="s">
        <v>17</v>
      </c>
      <c r="Z58" t="s">
        <v>17</v>
      </c>
      <c r="AA58">
        <f t="shared" si="2"/>
        <v>3853.2368546341463</v>
      </c>
      <c r="AB58" t="s">
        <v>17</v>
      </c>
      <c r="AC58" s="2">
        <v>2.2874290943145752</v>
      </c>
      <c r="AD58">
        <v>57.33983414634146</v>
      </c>
      <c r="AE58">
        <f t="shared" si="4"/>
        <v>3.8532368546341464</v>
      </c>
    </row>
    <row r="59" spans="3:31">
      <c r="C59">
        <v>1999</v>
      </c>
      <c r="D59">
        <v>4</v>
      </c>
      <c r="E59">
        <v>14</v>
      </c>
      <c r="F59" t="s">
        <v>17</v>
      </c>
      <c r="H59">
        <v>3006.4298879999997</v>
      </c>
      <c r="I59" t="s">
        <v>17</v>
      </c>
      <c r="R59">
        <v>3006.4298879999997</v>
      </c>
      <c r="U59">
        <v>1999</v>
      </c>
      <c r="V59">
        <v>502</v>
      </c>
      <c r="W59">
        <v>4</v>
      </c>
      <c r="X59">
        <v>14</v>
      </c>
      <c r="Y59" t="s">
        <v>17</v>
      </c>
      <c r="Z59" t="s">
        <v>17</v>
      </c>
      <c r="AA59">
        <f t="shared" si="2"/>
        <v>3006.4298879999997</v>
      </c>
      <c r="AB59" t="s">
        <v>17</v>
      </c>
      <c r="AC59" s="2">
        <v>2.3042750358581543</v>
      </c>
      <c r="AD59">
        <v>44.738539999999986</v>
      </c>
      <c r="AE59">
        <f t="shared" si="4"/>
        <v>3.0064298879999996</v>
      </c>
    </row>
    <row r="60" spans="3:31">
      <c r="C60">
        <v>2000</v>
      </c>
      <c r="D60">
        <v>1</v>
      </c>
      <c r="E60">
        <v>1</v>
      </c>
      <c r="F60">
        <v>78</v>
      </c>
      <c r="G60">
        <v>0.46301999999999999</v>
      </c>
      <c r="H60">
        <v>1337.1659239024389</v>
      </c>
      <c r="I60">
        <v>5.9361538461538462E-3</v>
      </c>
      <c r="R60">
        <v>1337.1659239024389</v>
      </c>
      <c r="S60">
        <v>5.9361538461538462E-3</v>
      </c>
      <c r="U60">
        <v>2000</v>
      </c>
      <c r="V60">
        <v>502</v>
      </c>
      <c r="W60">
        <v>1</v>
      </c>
      <c r="X60">
        <v>1</v>
      </c>
      <c r="Y60">
        <v>78</v>
      </c>
      <c r="Z60">
        <v>0.46301999999999999</v>
      </c>
      <c r="AA60">
        <f t="shared" si="2"/>
        <v>1337.1659239024389</v>
      </c>
      <c r="AB60">
        <f t="shared" ref="AB60:AB66" si="8">Z60/Y60</f>
        <v>5.9361538461538462E-3</v>
      </c>
      <c r="AC60" s="3">
        <v>2.4515621662139893</v>
      </c>
      <c r="AD60">
        <v>19.898302439024388</v>
      </c>
      <c r="AE60">
        <f t="shared" si="4"/>
        <v>1.3371659239024389</v>
      </c>
    </row>
    <row r="61" spans="3:31">
      <c r="C61">
        <v>2000</v>
      </c>
      <c r="D61">
        <v>1</v>
      </c>
      <c r="E61">
        <v>2</v>
      </c>
      <c r="F61">
        <v>78</v>
      </c>
      <c r="G61">
        <v>0.42146</v>
      </c>
      <c r="H61">
        <v>1277.471016585366</v>
      </c>
      <c r="I61">
        <v>5.4033333333333338E-3</v>
      </c>
      <c r="R61">
        <v>1277.471016585366</v>
      </c>
      <c r="S61">
        <v>5.4033333333333338E-3</v>
      </c>
      <c r="U61">
        <v>2000</v>
      </c>
      <c r="V61">
        <v>502</v>
      </c>
      <c r="W61">
        <v>1</v>
      </c>
      <c r="X61">
        <v>2</v>
      </c>
      <c r="Y61">
        <v>78</v>
      </c>
      <c r="Z61">
        <v>0.42146</v>
      </c>
      <c r="AA61">
        <f t="shared" si="2"/>
        <v>1277.471016585366</v>
      </c>
      <c r="AB61">
        <f t="shared" si="8"/>
        <v>5.4033333333333338E-3</v>
      </c>
      <c r="AC61" s="3">
        <v>2.4906442165374756</v>
      </c>
      <c r="AD61">
        <v>19.009985365853659</v>
      </c>
      <c r="AE61">
        <f t="shared" si="4"/>
        <v>1.277471016585366</v>
      </c>
    </row>
    <row r="62" spans="3:31">
      <c r="C62">
        <v>2000</v>
      </c>
      <c r="D62">
        <v>1</v>
      </c>
      <c r="E62">
        <v>3</v>
      </c>
      <c r="F62">
        <v>78</v>
      </c>
      <c r="G62">
        <v>0.81581000000000004</v>
      </c>
      <c r="H62">
        <v>2817.5996253658541</v>
      </c>
      <c r="I62">
        <v>1.0459102564102565E-2</v>
      </c>
      <c r="R62">
        <v>2817.5996253658541</v>
      </c>
      <c r="S62">
        <v>1.0459102564102565E-2</v>
      </c>
      <c r="U62">
        <v>2000</v>
      </c>
      <c r="V62">
        <v>502</v>
      </c>
      <c r="W62">
        <v>1</v>
      </c>
      <c r="X62">
        <v>3</v>
      </c>
      <c r="Y62">
        <v>78</v>
      </c>
      <c r="Z62">
        <v>0.81581000000000004</v>
      </c>
      <c r="AA62">
        <f t="shared" si="2"/>
        <v>2817.5996253658541</v>
      </c>
      <c r="AB62">
        <f t="shared" si="8"/>
        <v>1.0459102564102565E-2</v>
      </c>
      <c r="AC62" s="3">
        <v>2.23380446434021</v>
      </c>
      <c r="AD62">
        <v>41.928565853658533</v>
      </c>
      <c r="AE62">
        <f t="shared" si="4"/>
        <v>2.8175996253658542</v>
      </c>
    </row>
    <row r="63" spans="3:31">
      <c r="C63">
        <v>2000</v>
      </c>
      <c r="D63">
        <v>1</v>
      </c>
      <c r="E63">
        <v>4</v>
      </c>
      <c r="F63">
        <v>78</v>
      </c>
      <c r="G63">
        <v>0.64161000000000001</v>
      </c>
      <c r="H63">
        <v>2053.504811707317</v>
      </c>
      <c r="I63">
        <v>8.2257692307692309E-3</v>
      </c>
      <c r="R63">
        <v>2053.504811707317</v>
      </c>
      <c r="S63">
        <v>8.2257692307692309E-3</v>
      </c>
      <c r="U63">
        <v>2000</v>
      </c>
      <c r="V63">
        <v>502</v>
      </c>
      <c r="W63">
        <v>1</v>
      </c>
      <c r="X63">
        <v>4</v>
      </c>
      <c r="Y63">
        <v>78</v>
      </c>
      <c r="Z63">
        <v>0.64161000000000001</v>
      </c>
      <c r="AA63">
        <f t="shared" si="2"/>
        <v>2053.504811707317</v>
      </c>
      <c r="AB63">
        <f t="shared" si="8"/>
        <v>8.2257692307692309E-3</v>
      </c>
      <c r="AC63" s="3">
        <v>2.2379496097564697</v>
      </c>
      <c r="AD63">
        <v>30.558107317073169</v>
      </c>
      <c r="AE63">
        <f t="shared" si="4"/>
        <v>2.0535048117073171</v>
      </c>
    </row>
    <row r="64" spans="3:31">
      <c r="C64">
        <v>2000</v>
      </c>
      <c r="D64">
        <v>1</v>
      </c>
      <c r="E64">
        <v>5</v>
      </c>
      <c r="F64">
        <v>78</v>
      </c>
      <c r="G64">
        <v>0.80081000000000002</v>
      </c>
      <c r="H64">
        <v>2650.4538848780489</v>
      </c>
      <c r="I64">
        <v>1.0266794871794872E-2</v>
      </c>
      <c r="R64">
        <v>2650.4538848780489</v>
      </c>
      <c r="S64">
        <v>1.0266794871794872E-2</v>
      </c>
      <c r="U64">
        <v>2000</v>
      </c>
      <c r="V64">
        <v>502</v>
      </c>
      <c r="W64">
        <v>1</v>
      </c>
      <c r="X64">
        <v>5</v>
      </c>
      <c r="Y64">
        <v>78</v>
      </c>
      <c r="Z64">
        <v>0.80081000000000002</v>
      </c>
      <c r="AA64">
        <f t="shared" si="2"/>
        <v>2650.4538848780489</v>
      </c>
      <c r="AB64">
        <f t="shared" si="8"/>
        <v>1.0266794871794872E-2</v>
      </c>
      <c r="AC64" s="3">
        <v>2.3429486751556396</v>
      </c>
      <c r="AD64">
        <v>39.441278048780489</v>
      </c>
      <c r="AE64">
        <f t="shared" si="4"/>
        <v>2.6504538848780488</v>
      </c>
    </row>
    <row r="65" spans="3:31">
      <c r="C65">
        <v>2000</v>
      </c>
      <c r="D65">
        <v>1</v>
      </c>
      <c r="E65">
        <v>6</v>
      </c>
      <c r="F65">
        <v>78</v>
      </c>
      <c r="G65">
        <v>0.83164000000000005</v>
      </c>
      <c r="H65">
        <v>3044.4402731707319</v>
      </c>
      <c r="I65">
        <v>1.0662051282051282E-2</v>
      </c>
      <c r="R65">
        <v>3044.4402731707319</v>
      </c>
      <c r="S65">
        <v>1.0662051282051282E-2</v>
      </c>
      <c r="U65">
        <v>2000</v>
      </c>
      <c r="V65">
        <v>502</v>
      </c>
      <c r="W65">
        <v>1</v>
      </c>
      <c r="X65">
        <v>6</v>
      </c>
      <c r="Y65">
        <v>78</v>
      </c>
      <c r="Z65">
        <v>0.83164000000000005</v>
      </c>
      <c r="AA65">
        <f t="shared" si="2"/>
        <v>3044.4402731707319</v>
      </c>
      <c r="AB65">
        <f t="shared" si="8"/>
        <v>1.0662051282051282E-2</v>
      </c>
      <c r="AC65" s="3">
        <v>2.3071639537811279</v>
      </c>
      <c r="AD65">
        <v>45.304170731707316</v>
      </c>
      <c r="AE65">
        <f t="shared" si="4"/>
        <v>3.0444402731707321</v>
      </c>
    </row>
    <row r="66" spans="3:31">
      <c r="C66">
        <v>2000</v>
      </c>
      <c r="D66">
        <v>1</v>
      </c>
      <c r="E66">
        <v>7</v>
      </c>
      <c r="F66">
        <v>78</v>
      </c>
      <c r="G66">
        <v>0.87736999999999998</v>
      </c>
      <c r="H66">
        <v>2889.2335141463409</v>
      </c>
      <c r="I66">
        <v>1.1248333333333332E-2</v>
      </c>
      <c r="R66">
        <v>2889.2335141463409</v>
      </c>
      <c r="S66">
        <v>1.1248333333333332E-2</v>
      </c>
      <c r="U66">
        <v>2000</v>
      </c>
      <c r="V66">
        <v>502</v>
      </c>
      <c r="W66">
        <v>1</v>
      </c>
      <c r="X66">
        <v>7</v>
      </c>
      <c r="Y66">
        <v>78</v>
      </c>
      <c r="Z66">
        <v>0.87736999999999998</v>
      </c>
      <c r="AA66">
        <f t="shared" si="2"/>
        <v>2889.2335141463409</v>
      </c>
      <c r="AB66">
        <f t="shared" si="8"/>
        <v>1.1248333333333332E-2</v>
      </c>
      <c r="AC66" s="3">
        <v>2.492811918258667</v>
      </c>
      <c r="AD66">
        <v>42.994546341463405</v>
      </c>
      <c r="AE66">
        <f t="shared" si="4"/>
        <v>2.889233514146341</v>
      </c>
    </row>
    <row r="67" spans="3:31">
      <c r="C67">
        <v>2000</v>
      </c>
      <c r="D67">
        <v>1</v>
      </c>
      <c r="E67">
        <v>8</v>
      </c>
      <c r="F67" t="s">
        <v>17</v>
      </c>
      <c r="H67">
        <v>1707.2743492682926</v>
      </c>
      <c r="I67" t="s">
        <v>17</v>
      </c>
      <c r="R67">
        <v>1707.2743492682926</v>
      </c>
      <c r="U67">
        <v>2000</v>
      </c>
      <c r="V67">
        <v>502</v>
      </c>
      <c r="W67">
        <v>1</v>
      </c>
      <c r="X67">
        <v>8</v>
      </c>
      <c r="Y67" t="s">
        <v>17</v>
      </c>
      <c r="Z67" t="s">
        <v>17</v>
      </c>
      <c r="AA67">
        <f t="shared" si="2"/>
        <v>1707.2743492682926</v>
      </c>
      <c r="AB67" t="s">
        <v>17</v>
      </c>
      <c r="AC67" s="3">
        <v>2.2814347743988037</v>
      </c>
      <c r="AD67">
        <v>25.405868292682921</v>
      </c>
      <c r="AE67">
        <f t="shared" si="4"/>
        <v>1.7072743492682925</v>
      </c>
    </row>
    <row r="68" spans="3:31">
      <c r="C68">
        <v>2000</v>
      </c>
      <c r="D68">
        <v>1</v>
      </c>
      <c r="E68">
        <v>9</v>
      </c>
      <c r="F68" t="s">
        <v>17</v>
      </c>
      <c r="H68">
        <v>2674.3318478048777</v>
      </c>
      <c r="I68" t="s">
        <v>17</v>
      </c>
      <c r="R68">
        <v>2674.3318478048777</v>
      </c>
      <c r="U68">
        <v>2000</v>
      </c>
      <c r="V68">
        <v>502</v>
      </c>
      <c r="W68">
        <v>1</v>
      </c>
      <c r="X68">
        <v>9</v>
      </c>
      <c r="Y68" t="s">
        <v>17</v>
      </c>
      <c r="Z68" t="s">
        <v>17</v>
      </c>
      <c r="AA68">
        <f t="shared" si="2"/>
        <v>2674.3318478048777</v>
      </c>
      <c r="AB68" t="s">
        <v>17</v>
      </c>
      <c r="AC68" s="3">
        <v>2.3987574577331543</v>
      </c>
      <c r="AD68">
        <v>39.796604878048775</v>
      </c>
      <c r="AE68">
        <f t="shared" si="4"/>
        <v>2.6743318478048779</v>
      </c>
    </row>
    <row r="69" spans="3:31">
      <c r="C69">
        <v>2000</v>
      </c>
      <c r="D69">
        <v>1</v>
      </c>
      <c r="E69">
        <v>10</v>
      </c>
      <c r="F69" t="s">
        <v>17</v>
      </c>
      <c r="H69">
        <v>2769.8436995121947</v>
      </c>
      <c r="I69" t="s">
        <v>17</v>
      </c>
      <c r="R69">
        <v>2769.8436995121947</v>
      </c>
      <c r="U69">
        <v>2000</v>
      </c>
      <c r="V69">
        <v>502</v>
      </c>
      <c r="W69">
        <v>1</v>
      </c>
      <c r="X69">
        <v>10</v>
      </c>
      <c r="Y69" t="s">
        <v>17</v>
      </c>
      <c r="Z69" t="s">
        <v>17</v>
      </c>
      <c r="AA69">
        <f t="shared" ref="AA69:AA132" si="9">AE69*1000</f>
        <v>2769.8436995121947</v>
      </c>
      <c r="AB69" t="s">
        <v>17</v>
      </c>
      <c r="AC69" s="3">
        <v>2.3722727298736572</v>
      </c>
      <c r="AD69">
        <v>41.21791219512194</v>
      </c>
      <c r="AE69">
        <f t="shared" ref="AE69:AE132" si="10">AD69*60*1.12/1000</f>
        <v>2.7698436995121947</v>
      </c>
    </row>
    <row r="70" spans="3:31">
      <c r="C70">
        <v>2000</v>
      </c>
      <c r="D70">
        <v>1</v>
      </c>
      <c r="E70">
        <v>11</v>
      </c>
      <c r="F70" t="s">
        <v>17</v>
      </c>
      <c r="H70">
        <v>3020.5623102439022</v>
      </c>
      <c r="I70" t="s">
        <v>17</v>
      </c>
      <c r="R70">
        <v>3020.5623102439022</v>
      </c>
      <c r="U70">
        <v>2000</v>
      </c>
      <c r="V70">
        <v>502</v>
      </c>
      <c r="W70">
        <v>1</v>
      </c>
      <c r="X70">
        <v>11</v>
      </c>
      <c r="Y70" t="s">
        <v>17</v>
      </c>
      <c r="Z70" t="s">
        <v>17</v>
      </c>
      <c r="AA70">
        <f t="shared" si="9"/>
        <v>3020.5623102439022</v>
      </c>
      <c r="AB70" t="s">
        <v>17</v>
      </c>
      <c r="AC70" s="3">
        <v>2.445462703704834</v>
      </c>
      <c r="AD70">
        <v>44.948843902439016</v>
      </c>
      <c r="AE70">
        <f t="shared" si="10"/>
        <v>3.0205623102439021</v>
      </c>
    </row>
    <row r="71" spans="3:31">
      <c r="C71">
        <v>2000</v>
      </c>
      <c r="D71">
        <v>1</v>
      </c>
      <c r="E71">
        <v>12</v>
      </c>
      <c r="F71" t="s">
        <v>17</v>
      </c>
      <c r="H71">
        <v>2901.1724956097564</v>
      </c>
      <c r="I71" t="s">
        <v>17</v>
      </c>
      <c r="R71">
        <v>2901.1724956097564</v>
      </c>
      <c r="U71">
        <v>2000</v>
      </c>
      <c r="V71">
        <v>502</v>
      </c>
      <c r="W71">
        <v>1</v>
      </c>
      <c r="X71">
        <v>12</v>
      </c>
      <c r="Y71" t="s">
        <v>17</v>
      </c>
      <c r="Z71" t="s">
        <v>17</v>
      </c>
      <c r="AA71">
        <f t="shared" si="9"/>
        <v>2901.1724956097564</v>
      </c>
      <c r="AB71" t="s">
        <v>17</v>
      </c>
      <c r="AC71" s="3">
        <v>2.4000935554504395</v>
      </c>
      <c r="AD71">
        <v>43.172209756097566</v>
      </c>
      <c r="AE71">
        <f t="shared" si="10"/>
        <v>2.9011724956097562</v>
      </c>
    </row>
    <row r="72" spans="3:31">
      <c r="C72">
        <v>2000</v>
      </c>
      <c r="D72">
        <v>1</v>
      </c>
      <c r="E72">
        <v>13</v>
      </c>
      <c r="F72" t="s">
        <v>17</v>
      </c>
      <c r="H72">
        <v>2996.6843473170734</v>
      </c>
      <c r="I72" t="s">
        <v>17</v>
      </c>
      <c r="R72">
        <v>2996.6843473170734</v>
      </c>
      <c r="U72">
        <v>2000</v>
      </c>
      <c r="V72">
        <v>502</v>
      </c>
      <c r="W72">
        <v>1</v>
      </c>
      <c r="X72">
        <v>13</v>
      </c>
      <c r="Y72" t="s">
        <v>17</v>
      </c>
      <c r="Z72" t="s">
        <v>17</v>
      </c>
      <c r="AA72">
        <f t="shared" si="9"/>
        <v>2996.6843473170734</v>
      </c>
      <c r="AB72" t="s">
        <v>17</v>
      </c>
      <c r="AC72" s="3">
        <v>2.7098264694213867</v>
      </c>
      <c r="AD72">
        <v>44.59351707317073</v>
      </c>
      <c r="AE72">
        <f t="shared" si="10"/>
        <v>2.9966843473170734</v>
      </c>
    </row>
    <row r="73" spans="3:31">
      <c r="C73">
        <v>2000</v>
      </c>
      <c r="D73">
        <v>1</v>
      </c>
      <c r="E73">
        <v>14</v>
      </c>
      <c r="F73" t="s">
        <v>17</v>
      </c>
      <c r="H73">
        <v>2363.9183297560976</v>
      </c>
      <c r="I73" t="s">
        <v>17</v>
      </c>
      <c r="R73">
        <v>2363.9183297560976</v>
      </c>
      <c r="U73">
        <v>2000</v>
      </c>
      <c r="V73">
        <v>502</v>
      </c>
      <c r="W73">
        <v>1</v>
      </c>
      <c r="X73">
        <v>14</v>
      </c>
      <c r="Y73" t="s">
        <v>17</v>
      </c>
      <c r="Z73" t="s">
        <v>17</v>
      </c>
      <c r="AA73">
        <f t="shared" si="9"/>
        <v>2363.9183297560976</v>
      </c>
      <c r="AB73" t="s">
        <v>17</v>
      </c>
      <c r="AC73" s="3">
        <v>2.4341855049133301</v>
      </c>
      <c r="AD73">
        <v>35.177356097560974</v>
      </c>
      <c r="AE73">
        <f t="shared" si="10"/>
        <v>2.3639183297560975</v>
      </c>
    </row>
    <row r="74" spans="3:31">
      <c r="C74">
        <v>2000</v>
      </c>
      <c r="D74">
        <v>2</v>
      </c>
      <c r="E74">
        <v>1</v>
      </c>
      <c r="F74">
        <v>78</v>
      </c>
      <c r="G74">
        <v>0.45107000000000003</v>
      </c>
      <c r="H74">
        <v>1038.6913873170733</v>
      </c>
      <c r="I74">
        <v>5.7829487179487183E-3</v>
      </c>
      <c r="R74">
        <v>1038.6913873170733</v>
      </c>
      <c r="S74">
        <v>5.7829487179487183E-3</v>
      </c>
      <c r="U74">
        <v>2000</v>
      </c>
      <c r="V74">
        <v>502</v>
      </c>
      <c r="W74">
        <v>2</v>
      </c>
      <c r="X74">
        <v>1</v>
      </c>
      <c r="Y74">
        <v>78</v>
      </c>
      <c r="Z74">
        <v>0.45107000000000003</v>
      </c>
      <c r="AA74">
        <f t="shared" si="9"/>
        <v>1038.6913873170733</v>
      </c>
      <c r="AB74">
        <f t="shared" ref="AB74:AB80" si="11">Z74/Y74</f>
        <v>5.7829487179487183E-3</v>
      </c>
      <c r="AC74" s="3">
        <v>2.4175541400909424</v>
      </c>
      <c r="AD74">
        <v>15.456717073170731</v>
      </c>
      <c r="AE74">
        <f t="shared" si="10"/>
        <v>1.0386913873170733</v>
      </c>
    </row>
    <row r="75" spans="3:31">
      <c r="C75">
        <v>2000</v>
      </c>
      <c r="D75">
        <v>2</v>
      </c>
      <c r="E75">
        <v>2</v>
      </c>
      <c r="F75">
        <v>78</v>
      </c>
      <c r="G75">
        <v>0.54300000000000004</v>
      </c>
      <c r="H75">
        <v>1552.0675902439025</v>
      </c>
      <c r="I75">
        <v>6.9615384615384617E-3</v>
      </c>
      <c r="R75">
        <v>1552.0675902439025</v>
      </c>
      <c r="S75">
        <v>6.9615384615384617E-3</v>
      </c>
      <c r="U75">
        <v>2000</v>
      </c>
      <c r="V75">
        <v>502</v>
      </c>
      <c r="W75">
        <v>2</v>
      </c>
      <c r="X75">
        <v>2</v>
      </c>
      <c r="Y75">
        <v>78</v>
      </c>
      <c r="Z75">
        <v>0.54300000000000004</v>
      </c>
      <c r="AA75">
        <f t="shared" si="9"/>
        <v>1552.0675902439025</v>
      </c>
      <c r="AB75">
        <f t="shared" si="11"/>
        <v>6.9615384615384617E-3</v>
      </c>
      <c r="AC75" s="3">
        <v>2.3812661170959473</v>
      </c>
      <c r="AD75">
        <v>23.096243902439024</v>
      </c>
      <c r="AE75">
        <f t="shared" si="10"/>
        <v>1.5520675902439025</v>
      </c>
    </row>
    <row r="76" spans="3:31">
      <c r="C76">
        <v>2000</v>
      </c>
      <c r="D76">
        <v>2</v>
      </c>
      <c r="E76">
        <v>3</v>
      </c>
      <c r="F76">
        <v>78</v>
      </c>
      <c r="G76">
        <v>0.69713000000000003</v>
      </c>
      <c r="H76">
        <v>1743.0912936585366</v>
      </c>
      <c r="I76">
        <v>8.9375641025641033E-3</v>
      </c>
      <c r="R76">
        <v>1743.0912936585366</v>
      </c>
      <c r="S76">
        <v>8.9375641025641033E-3</v>
      </c>
      <c r="U76">
        <v>2000</v>
      </c>
      <c r="V76">
        <v>502</v>
      </c>
      <c r="W76">
        <v>2</v>
      </c>
      <c r="X76">
        <v>3</v>
      </c>
      <c r="Y76">
        <v>78</v>
      </c>
      <c r="Z76">
        <v>0.69713000000000003</v>
      </c>
      <c r="AA76">
        <f t="shared" si="9"/>
        <v>1743.0912936585366</v>
      </c>
      <c r="AB76">
        <f t="shared" si="11"/>
        <v>8.9375641025641033E-3</v>
      </c>
      <c r="AC76" s="3">
        <v>2.327160120010376</v>
      </c>
      <c r="AD76">
        <v>25.938858536585364</v>
      </c>
      <c r="AE76">
        <f t="shared" si="10"/>
        <v>1.7430912936585365</v>
      </c>
    </row>
    <row r="77" spans="3:31">
      <c r="C77">
        <v>2000</v>
      </c>
      <c r="D77">
        <v>2</v>
      </c>
      <c r="E77">
        <v>4</v>
      </c>
      <c r="F77">
        <v>78</v>
      </c>
      <c r="G77">
        <v>0.71472000000000002</v>
      </c>
      <c r="H77">
        <v>2435.5522185365853</v>
      </c>
      <c r="I77">
        <v>9.1630769230769231E-3</v>
      </c>
      <c r="R77">
        <v>2435.5522185365853</v>
      </c>
      <c r="S77">
        <v>9.1630769230769231E-3</v>
      </c>
      <c r="U77">
        <v>2000</v>
      </c>
      <c r="V77">
        <v>502</v>
      </c>
      <c r="W77">
        <v>2</v>
      </c>
      <c r="X77">
        <v>4</v>
      </c>
      <c r="Y77">
        <v>78</v>
      </c>
      <c r="Z77">
        <v>0.71472000000000002</v>
      </c>
      <c r="AA77">
        <f t="shared" si="9"/>
        <v>2435.5522185365853</v>
      </c>
      <c r="AB77">
        <f t="shared" si="11"/>
        <v>9.1630769230769231E-3</v>
      </c>
      <c r="AC77" s="3">
        <v>2.3489339351654053</v>
      </c>
      <c r="AD77">
        <v>36.243336585365846</v>
      </c>
      <c r="AE77">
        <f t="shared" si="10"/>
        <v>2.4355522185365852</v>
      </c>
    </row>
    <row r="78" spans="3:31">
      <c r="C78">
        <v>2000</v>
      </c>
      <c r="D78">
        <v>2</v>
      </c>
      <c r="E78">
        <v>5</v>
      </c>
      <c r="F78">
        <v>78</v>
      </c>
      <c r="G78">
        <v>0.80618000000000001</v>
      </c>
      <c r="H78">
        <v>2829.5386068292682</v>
      </c>
      <c r="I78">
        <v>1.0335641025641025E-2</v>
      </c>
      <c r="R78">
        <v>2829.5386068292682</v>
      </c>
      <c r="S78">
        <v>1.0335641025641025E-2</v>
      </c>
      <c r="U78">
        <v>2000</v>
      </c>
      <c r="V78">
        <v>502</v>
      </c>
      <c r="W78">
        <v>2</v>
      </c>
      <c r="X78">
        <v>5</v>
      </c>
      <c r="Y78">
        <v>78</v>
      </c>
      <c r="Z78">
        <v>0.80618000000000001</v>
      </c>
      <c r="AA78">
        <f t="shared" si="9"/>
        <v>2829.5386068292682</v>
      </c>
      <c r="AB78">
        <f t="shared" si="11"/>
        <v>1.0335641025641025E-2</v>
      </c>
      <c r="AC78" s="3">
        <v>2.2695176601409912</v>
      </c>
      <c r="AD78">
        <v>42.106229268292672</v>
      </c>
      <c r="AE78">
        <f t="shared" si="10"/>
        <v>2.8295386068292681</v>
      </c>
    </row>
    <row r="79" spans="3:31">
      <c r="C79">
        <v>2000</v>
      </c>
      <c r="D79">
        <v>2</v>
      </c>
      <c r="E79">
        <v>6</v>
      </c>
      <c r="F79">
        <v>78</v>
      </c>
      <c r="G79">
        <v>0.88263000000000003</v>
      </c>
      <c r="H79">
        <v>3295.1588839024394</v>
      </c>
      <c r="I79">
        <v>1.1315769230769232E-2</v>
      </c>
      <c r="R79">
        <v>3295.1588839024394</v>
      </c>
      <c r="S79">
        <v>1.1315769230769232E-2</v>
      </c>
      <c r="U79">
        <v>2000</v>
      </c>
      <c r="V79">
        <v>502</v>
      </c>
      <c r="W79">
        <v>2</v>
      </c>
      <c r="X79">
        <v>6</v>
      </c>
      <c r="Y79">
        <v>78</v>
      </c>
      <c r="Z79">
        <v>0.88263000000000003</v>
      </c>
      <c r="AA79">
        <f t="shared" si="9"/>
        <v>3295.1588839024394</v>
      </c>
      <c r="AB79">
        <f t="shared" si="11"/>
        <v>1.1315769230769232E-2</v>
      </c>
      <c r="AC79" s="3">
        <v>2.3454420566558838</v>
      </c>
      <c r="AD79">
        <v>49.035102439024392</v>
      </c>
      <c r="AE79">
        <f t="shared" si="10"/>
        <v>3.2951588839024395</v>
      </c>
    </row>
    <row r="80" spans="3:31">
      <c r="C80">
        <v>2000</v>
      </c>
      <c r="D80">
        <v>2</v>
      </c>
      <c r="E80">
        <v>7</v>
      </c>
      <c r="F80">
        <v>78</v>
      </c>
      <c r="G80">
        <v>0.88575000000000004</v>
      </c>
      <c r="H80">
        <v>2650.4538848780489</v>
      </c>
      <c r="I80">
        <v>1.1355769230769232E-2</v>
      </c>
      <c r="R80">
        <v>2650.4538848780489</v>
      </c>
      <c r="S80">
        <v>1.1355769230769232E-2</v>
      </c>
      <c r="U80">
        <v>2000</v>
      </c>
      <c r="V80">
        <v>502</v>
      </c>
      <c r="W80">
        <v>2</v>
      </c>
      <c r="X80">
        <v>7</v>
      </c>
      <c r="Y80">
        <v>78</v>
      </c>
      <c r="Z80">
        <v>0.88575000000000004</v>
      </c>
      <c r="AA80">
        <f t="shared" si="9"/>
        <v>2650.4538848780489</v>
      </c>
      <c r="AB80">
        <f t="shared" si="11"/>
        <v>1.1355769230769232E-2</v>
      </c>
      <c r="AC80" s="3">
        <v>2.4104948043823242</v>
      </c>
      <c r="AD80">
        <v>39.441278048780489</v>
      </c>
      <c r="AE80">
        <f t="shared" si="10"/>
        <v>2.6504538848780488</v>
      </c>
    </row>
    <row r="81" spans="3:31">
      <c r="C81">
        <v>2000</v>
      </c>
      <c r="D81">
        <v>2</v>
      </c>
      <c r="E81">
        <v>8</v>
      </c>
      <c r="F81" t="s">
        <v>17</v>
      </c>
      <c r="H81">
        <v>2017.6878673170729</v>
      </c>
      <c r="I81" t="s">
        <v>17</v>
      </c>
      <c r="R81">
        <v>2017.6878673170729</v>
      </c>
      <c r="U81">
        <v>2000</v>
      </c>
      <c r="V81">
        <v>502</v>
      </c>
      <c r="W81">
        <v>2</v>
      </c>
      <c r="X81">
        <v>8</v>
      </c>
      <c r="Y81" t="s">
        <v>17</v>
      </c>
      <c r="Z81" t="s">
        <v>17</v>
      </c>
      <c r="AA81">
        <f t="shared" si="9"/>
        <v>2017.6878673170729</v>
      </c>
      <c r="AB81" t="s">
        <v>17</v>
      </c>
      <c r="AC81" s="3">
        <v>2.2872538566589355</v>
      </c>
      <c r="AD81">
        <v>30.025117073170726</v>
      </c>
      <c r="AE81">
        <f t="shared" si="10"/>
        <v>2.0176878673170728</v>
      </c>
    </row>
    <row r="82" spans="3:31">
      <c r="C82">
        <v>2000</v>
      </c>
      <c r="D82">
        <v>2</v>
      </c>
      <c r="E82">
        <v>9</v>
      </c>
      <c r="F82" t="s">
        <v>17</v>
      </c>
      <c r="H82">
        <v>3080.2572175609753</v>
      </c>
      <c r="I82" t="s">
        <v>17</v>
      </c>
      <c r="R82">
        <v>3080.2572175609753</v>
      </c>
      <c r="U82">
        <v>2000</v>
      </c>
      <c r="V82">
        <v>502</v>
      </c>
      <c r="W82">
        <v>2</v>
      </c>
      <c r="X82">
        <v>9</v>
      </c>
      <c r="Y82" t="s">
        <v>17</v>
      </c>
      <c r="Z82" t="s">
        <v>17</v>
      </c>
      <c r="AA82">
        <f t="shared" si="9"/>
        <v>3080.2572175609753</v>
      </c>
      <c r="AB82" t="s">
        <v>17</v>
      </c>
      <c r="AC82" s="3">
        <v>2.3815879821777344</v>
      </c>
      <c r="AD82">
        <v>45.837160975609748</v>
      </c>
      <c r="AE82">
        <f t="shared" si="10"/>
        <v>3.0802572175609755</v>
      </c>
    </row>
    <row r="83" spans="3:31">
      <c r="C83">
        <v>2000</v>
      </c>
      <c r="D83">
        <v>2</v>
      </c>
      <c r="E83">
        <v>10</v>
      </c>
      <c r="F83" t="s">
        <v>17</v>
      </c>
      <c r="H83">
        <v>2877.2945326829267</v>
      </c>
      <c r="I83" t="s">
        <v>17</v>
      </c>
      <c r="R83">
        <v>2877.2945326829267</v>
      </c>
      <c r="U83">
        <v>2000</v>
      </c>
      <c r="V83">
        <v>502</v>
      </c>
      <c r="W83">
        <v>2</v>
      </c>
      <c r="X83">
        <v>10</v>
      </c>
      <c r="Y83" t="s">
        <v>17</v>
      </c>
      <c r="Z83" t="s">
        <v>17</v>
      </c>
      <c r="AA83">
        <f t="shared" si="9"/>
        <v>2877.2945326829267</v>
      </c>
      <c r="AB83" t="s">
        <v>17</v>
      </c>
      <c r="AC83" s="3">
        <v>2.2973809242248535</v>
      </c>
      <c r="AD83">
        <v>42.816882926829265</v>
      </c>
      <c r="AE83">
        <f t="shared" si="10"/>
        <v>2.8772945326829267</v>
      </c>
    </row>
    <row r="84" spans="3:31">
      <c r="C84">
        <v>2000</v>
      </c>
      <c r="D84">
        <v>2</v>
      </c>
      <c r="E84">
        <v>11</v>
      </c>
      <c r="F84" t="s">
        <v>17</v>
      </c>
      <c r="H84">
        <v>2614.6369404878051</v>
      </c>
      <c r="I84" t="s">
        <v>17</v>
      </c>
      <c r="R84">
        <v>2614.6369404878051</v>
      </c>
      <c r="U84">
        <v>2000</v>
      </c>
      <c r="V84">
        <v>502</v>
      </c>
      <c r="W84">
        <v>2</v>
      </c>
      <c r="X84">
        <v>11</v>
      </c>
      <c r="Y84" t="s">
        <v>17</v>
      </c>
      <c r="Z84" t="s">
        <v>17</v>
      </c>
      <c r="AA84">
        <f t="shared" si="9"/>
        <v>2614.6369404878051</v>
      </c>
      <c r="AB84" t="s">
        <v>17</v>
      </c>
      <c r="AC84" s="3">
        <v>2.3805446624755859</v>
      </c>
      <c r="AD84">
        <v>38.908287804878043</v>
      </c>
      <c r="AE84">
        <f t="shared" si="10"/>
        <v>2.6146369404878049</v>
      </c>
    </row>
    <row r="85" spans="3:31">
      <c r="C85">
        <v>2000</v>
      </c>
      <c r="D85">
        <v>2</v>
      </c>
      <c r="E85">
        <v>12</v>
      </c>
      <c r="F85" t="s">
        <v>17</v>
      </c>
      <c r="H85">
        <v>3116.0741619512196</v>
      </c>
      <c r="I85" t="s">
        <v>17</v>
      </c>
      <c r="R85">
        <v>3116.0741619512196</v>
      </c>
      <c r="U85">
        <v>2000</v>
      </c>
      <c r="V85">
        <v>502</v>
      </c>
      <c r="W85">
        <v>2</v>
      </c>
      <c r="X85">
        <v>12</v>
      </c>
      <c r="Y85" t="s">
        <v>17</v>
      </c>
      <c r="Z85" t="s">
        <v>17</v>
      </c>
      <c r="AA85">
        <f t="shared" si="9"/>
        <v>3116.0741619512196</v>
      </c>
      <c r="AB85" t="s">
        <v>17</v>
      </c>
      <c r="AC85" s="3">
        <v>2.3202955722808838</v>
      </c>
      <c r="AD85">
        <v>46.370151219512195</v>
      </c>
      <c r="AE85">
        <f t="shared" si="10"/>
        <v>3.1160741619512198</v>
      </c>
    </row>
    <row r="86" spans="3:31">
      <c r="C86">
        <v>2000</v>
      </c>
      <c r="D86">
        <v>2</v>
      </c>
      <c r="E86">
        <v>13</v>
      </c>
      <c r="F86" t="s">
        <v>17</v>
      </c>
      <c r="H86">
        <v>2220.6505521951217</v>
      </c>
      <c r="I86" t="s">
        <v>17</v>
      </c>
      <c r="R86">
        <v>2220.6505521951217</v>
      </c>
      <c r="U86">
        <v>2000</v>
      </c>
      <c r="V86">
        <v>502</v>
      </c>
      <c r="W86">
        <v>2</v>
      </c>
      <c r="X86">
        <v>13</v>
      </c>
      <c r="Y86" t="s">
        <v>17</v>
      </c>
      <c r="Z86" t="s">
        <v>17</v>
      </c>
      <c r="AA86">
        <f t="shared" si="9"/>
        <v>2220.6505521951217</v>
      </c>
      <c r="AB86" t="s">
        <v>17</v>
      </c>
      <c r="AC86" s="3">
        <v>2.4919323921203613</v>
      </c>
      <c r="AD86">
        <v>33.045395121951216</v>
      </c>
      <c r="AE86">
        <f t="shared" si="10"/>
        <v>2.2206505521951216</v>
      </c>
    </row>
    <row r="87" spans="3:31">
      <c r="C87">
        <v>2000</v>
      </c>
      <c r="D87">
        <v>2</v>
      </c>
      <c r="E87">
        <v>14</v>
      </c>
      <c r="F87" t="s">
        <v>17</v>
      </c>
      <c r="H87">
        <v>3044.4402731707319</v>
      </c>
      <c r="I87" t="s">
        <v>17</v>
      </c>
      <c r="R87">
        <v>3044.4402731707319</v>
      </c>
      <c r="U87">
        <v>2000</v>
      </c>
      <c r="V87">
        <v>502</v>
      </c>
      <c r="W87">
        <v>2</v>
      </c>
      <c r="X87">
        <v>14</v>
      </c>
      <c r="Y87" t="s">
        <v>17</v>
      </c>
      <c r="Z87" t="s">
        <v>17</v>
      </c>
      <c r="AA87">
        <f t="shared" si="9"/>
        <v>3044.4402731707319</v>
      </c>
      <c r="AB87" t="s">
        <v>17</v>
      </c>
      <c r="AC87" s="3">
        <v>2.4630081653594971</v>
      </c>
      <c r="AD87">
        <v>45.304170731707316</v>
      </c>
      <c r="AE87">
        <f t="shared" si="10"/>
        <v>3.0444402731707321</v>
      </c>
    </row>
    <row r="88" spans="3:31">
      <c r="C88">
        <v>2000</v>
      </c>
      <c r="D88">
        <v>3</v>
      </c>
      <c r="E88">
        <v>1</v>
      </c>
      <c r="F88">
        <v>78</v>
      </c>
      <c r="G88">
        <v>0.49324000000000001</v>
      </c>
      <c r="H88">
        <v>1492.3726829268294</v>
      </c>
      <c r="I88">
        <v>6.3235897435897437E-3</v>
      </c>
      <c r="R88">
        <v>1492.3726829268294</v>
      </c>
      <c r="S88">
        <v>6.3235897435897437E-3</v>
      </c>
      <c r="U88">
        <v>2000</v>
      </c>
      <c r="V88">
        <v>502</v>
      </c>
      <c r="W88">
        <v>3</v>
      </c>
      <c r="X88">
        <v>1</v>
      </c>
      <c r="Y88">
        <v>78</v>
      </c>
      <c r="Z88">
        <v>0.49324000000000001</v>
      </c>
      <c r="AA88">
        <f t="shared" si="9"/>
        <v>1492.3726829268294</v>
      </c>
      <c r="AB88">
        <f t="shared" ref="AB88:AB94" si="12">Z88/Y88</f>
        <v>6.3235897435897437E-3</v>
      </c>
      <c r="AC88" s="3">
        <v>2.449451208114624</v>
      </c>
      <c r="AD88">
        <v>22.207926829268292</v>
      </c>
      <c r="AE88">
        <f t="shared" si="10"/>
        <v>1.4923726829268293</v>
      </c>
    </row>
    <row r="89" spans="3:31">
      <c r="C89">
        <v>2000</v>
      </c>
      <c r="D89">
        <v>3</v>
      </c>
      <c r="E89">
        <v>2</v>
      </c>
      <c r="F89">
        <v>78</v>
      </c>
      <c r="G89">
        <v>0.57167999999999997</v>
      </c>
      <c r="H89">
        <v>1444.6167570731704</v>
      </c>
      <c r="I89">
        <v>7.3292307692307684E-3</v>
      </c>
      <c r="R89">
        <v>1444.6167570731704</v>
      </c>
      <c r="S89">
        <v>7.3292307692307684E-3</v>
      </c>
      <c r="U89">
        <v>2000</v>
      </c>
      <c r="V89">
        <v>502</v>
      </c>
      <c r="W89">
        <v>3</v>
      </c>
      <c r="X89">
        <v>2</v>
      </c>
      <c r="Y89">
        <v>78</v>
      </c>
      <c r="Z89">
        <v>0.57167999999999997</v>
      </c>
      <c r="AA89">
        <f t="shared" si="9"/>
        <v>1444.6167570731704</v>
      </c>
      <c r="AB89">
        <f t="shared" si="12"/>
        <v>7.3292307692307684E-3</v>
      </c>
      <c r="AC89" s="3">
        <v>2.4038221836090088</v>
      </c>
      <c r="AD89">
        <v>21.497273170731702</v>
      </c>
      <c r="AE89">
        <f t="shared" si="10"/>
        <v>1.4446167570731705</v>
      </c>
    </row>
    <row r="90" spans="3:31">
      <c r="C90">
        <v>2000</v>
      </c>
      <c r="D90">
        <v>3</v>
      </c>
      <c r="E90">
        <v>3</v>
      </c>
      <c r="F90">
        <v>78</v>
      </c>
      <c r="G90">
        <v>0.69825999999999999</v>
      </c>
      <c r="H90">
        <v>2029.6268487804875</v>
      </c>
      <c r="I90">
        <v>8.9520512820512824E-3</v>
      </c>
      <c r="R90">
        <v>2029.6268487804875</v>
      </c>
      <c r="S90">
        <v>8.9520512820512824E-3</v>
      </c>
      <c r="U90">
        <v>2000</v>
      </c>
      <c r="V90">
        <v>502</v>
      </c>
      <c r="W90">
        <v>3</v>
      </c>
      <c r="X90">
        <v>3</v>
      </c>
      <c r="Y90">
        <v>78</v>
      </c>
      <c r="Z90">
        <v>0.69825999999999999</v>
      </c>
      <c r="AA90">
        <f t="shared" si="9"/>
        <v>2029.6268487804875</v>
      </c>
      <c r="AB90">
        <f t="shared" si="12"/>
        <v>8.9520512820512824E-3</v>
      </c>
      <c r="AC90" s="3">
        <v>2.5412957668304443</v>
      </c>
      <c r="AD90">
        <v>30.202780487804876</v>
      </c>
      <c r="AE90">
        <f t="shared" si="10"/>
        <v>2.0296268487804876</v>
      </c>
    </row>
    <row r="91" spans="3:31">
      <c r="C91">
        <v>2000</v>
      </c>
      <c r="D91">
        <v>3</v>
      </c>
      <c r="E91">
        <v>4</v>
      </c>
      <c r="F91">
        <v>78</v>
      </c>
      <c r="G91">
        <v>0.76922999999999997</v>
      </c>
      <c r="H91">
        <v>2507.1861073170735</v>
      </c>
      <c r="I91">
        <v>9.8619230769230772E-3</v>
      </c>
      <c r="R91">
        <v>2507.1861073170735</v>
      </c>
      <c r="S91">
        <v>9.8619230769230772E-3</v>
      </c>
      <c r="U91">
        <v>2000</v>
      </c>
      <c r="V91">
        <v>502</v>
      </c>
      <c r="W91">
        <v>3</v>
      </c>
      <c r="X91">
        <v>4</v>
      </c>
      <c r="Y91">
        <v>78</v>
      </c>
      <c r="Z91">
        <v>0.76922999999999997</v>
      </c>
      <c r="AA91">
        <f t="shared" si="9"/>
        <v>2507.1861073170735</v>
      </c>
      <c r="AB91">
        <f t="shared" si="12"/>
        <v>9.8619230769230772E-3</v>
      </c>
      <c r="AC91" s="3">
        <v>2.2172200679779053</v>
      </c>
      <c r="AD91">
        <v>37.309317073170732</v>
      </c>
      <c r="AE91">
        <f t="shared" si="10"/>
        <v>2.5071861073170734</v>
      </c>
    </row>
    <row r="92" spans="3:31">
      <c r="C92">
        <v>2000</v>
      </c>
      <c r="D92">
        <v>3</v>
      </c>
      <c r="E92">
        <v>5</v>
      </c>
      <c r="F92">
        <v>78</v>
      </c>
      <c r="G92">
        <v>0.86660000000000004</v>
      </c>
      <c r="H92">
        <v>2519.1250887804881</v>
      </c>
      <c r="I92">
        <v>1.1110256410256411E-2</v>
      </c>
      <c r="R92">
        <v>2519.1250887804881</v>
      </c>
      <c r="S92">
        <v>1.1110256410256411E-2</v>
      </c>
      <c r="U92">
        <v>2000</v>
      </c>
      <c r="V92">
        <v>502</v>
      </c>
      <c r="W92">
        <v>3</v>
      </c>
      <c r="X92">
        <v>5</v>
      </c>
      <c r="Y92">
        <v>78</v>
      </c>
      <c r="Z92">
        <v>0.86660000000000004</v>
      </c>
      <c r="AA92">
        <f t="shared" si="9"/>
        <v>2519.1250887804881</v>
      </c>
      <c r="AB92">
        <f t="shared" si="12"/>
        <v>1.1110256410256411E-2</v>
      </c>
      <c r="AC92" s="3">
        <v>2.3829505443572998</v>
      </c>
      <c r="AD92">
        <v>37.486980487804878</v>
      </c>
      <c r="AE92">
        <f t="shared" si="10"/>
        <v>2.5191250887804881</v>
      </c>
    </row>
    <row r="93" spans="3:31">
      <c r="C93">
        <v>2000</v>
      </c>
      <c r="D93">
        <v>3</v>
      </c>
      <c r="E93">
        <v>6</v>
      </c>
      <c r="F93">
        <v>78</v>
      </c>
      <c r="G93">
        <v>0.83277999999999996</v>
      </c>
      <c r="H93">
        <v>3665.267309268293</v>
      </c>
      <c r="I93">
        <v>1.0676666666666666E-2</v>
      </c>
      <c r="R93">
        <v>3665.267309268293</v>
      </c>
      <c r="S93">
        <v>1.0676666666666666E-2</v>
      </c>
      <c r="U93">
        <v>2000</v>
      </c>
      <c r="V93">
        <v>502</v>
      </c>
      <c r="W93">
        <v>3</v>
      </c>
      <c r="X93">
        <v>6</v>
      </c>
      <c r="Y93">
        <v>78</v>
      </c>
      <c r="Z93">
        <v>0.83277999999999996</v>
      </c>
      <c r="AA93">
        <f t="shared" si="9"/>
        <v>3665.267309268293</v>
      </c>
      <c r="AB93">
        <f t="shared" si="12"/>
        <v>1.0676666666666666E-2</v>
      </c>
      <c r="AC93" s="3">
        <v>2.5086183547973633</v>
      </c>
      <c r="AD93">
        <v>54.542668292682926</v>
      </c>
      <c r="AE93">
        <f t="shared" si="10"/>
        <v>3.6652673092682932</v>
      </c>
    </row>
    <row r="94" spans="3:31">
      <c r="C94">
        <v>2000</v>
      </c>
      <c r="D94">
        <v>3</v>
      </c>
      <c r="E94">
        <v>7</v>
      </c>
      <c r="F94">
        <v>78</v>
      </c>
      <c r="G94">
        <v>0.88763999999999998</v>
      </c>
      <c r="H94">
        <v>3068.3182360975616</v>
      </c>
      <c r="I94">
        <v>1.1379999999999999E-2</v>
      </c>
      <c r="R94">
        <v>3068.3182360975616</v>
      </c>
      <c r="S94">
        <v>1.1379999999999999E-2</v>
      </c>
      <c r="U94">
        <v>2000</v>
      </c>
      <c r="V94">
        <v>502</v>
      </c>
      <c r="W94">
        <v>3</v>
      </c>
      <c r="X94">
        <v>7</v>
      </c>
      <c r="Y94">
        <v>78</v>
      </c>
      <c r="Z94">
        <v>0.88763999999999998</v>
      </c>
      <c r="AA94">
        <f t="shared" si="9"/>
        <v>3068.3182360975616</v>
      </c>
      <c r="AB94">
        <f t="shared" si="12"/>
        <v>1.1379999999999999E-2</v>
      </c>
      <c r="AC94" s="3">
        <v>2.5945978164672852</v>
      </c>
      <c r="AD94">
        <v>45.659497560975616</v>
      </c>
      <c r="AE94">
        <f t="shared" si="10"/>
        <v>3.0683182360975616</v>
      </c>
    </row>
    <row r="95" spans="3:31">
      <c r="C95">
        <v>2000</v>
      </c>
      <c r="D95">
        <v>3</v>
      </c>
      <c r="E95">
        <v>8</v>
      </c>
      <c r="F95" t="s">
        <v>17</v>
      </c>
      <c r="H95">
        <v>3020.5623102439022</v>
      </c>
      <c r="I95" t="s">
        <v>17</v>
      </c>
      <c r="R95">
        <v>3020.5623102439022</v>
      </c>
      <c r="U95">
        <v>2000</v>
      </c>
      <c r="V95">
        <v>502</v>
      </c>
      <c r="W95">
        <v>3</v>
      </c>
      <c r="X95">
        <v>8</v>
      </c>
      <c r="Y95" t="s">
        <v>17</v>
      </c>
      <c r="Z95" t="s">
        <v>17</v>
      </c>
      <c r="AA95">
        <f t="shared" si="9"/>
        <v>3020.5623102439022</v>
      </c>
      <c r="AB95" t="s">
        <v>17</v>
      </c>
      <c r="AC95" s="3">
        <v>2.3846356868743896</v>
      </c>
      <c r="AD95">
        <v>44.948843902439016</v>
      </c>
      <c r="AE95">
        <f t="shared" si="10"/>
        <v>3.0205623102439021</v>
      </c>
    </row>
    <row r="96" spans="3:31">
      <c r="C96">
        <v>2000</v>
      </c>
      <c r="D96">
        <v>3</v>
      </c>
      <c r="E96">
        <v>9</v>
      </c>
      <c r="F96" t="s">
        <v>17</v>
      </c>
      <c r="H96">
        <v>2566.8810146341461</v>
      </c>
      <c r="I96" t="s">
        <v>17</v>
      </c>
      <c r="R96">
        <v>2566.8810146341461</v>
      </c>
      <c r="U96">
        <v>2000</v>
      </c>
      <c r="V96">
        <v>502</v>
      </c>
      <c r="W96">
        <v>3</v>
      </c>
      <c r="X96">
        <v>9</v>
      </c>
      <c r="Y96" t="s">
        <v>17</v>
      </c>
      <c r="Z96" t="s">
        <v>17</v>
      </c>
      <c r="AA96">
        <f t="shared" si="9"/>
        <v>2566.8810146341461</v>
      </c>
      <c r="AB96" t="s">
        <v>17</v>
      </c>
      <c r="AC96" s="3">
        <v>2.3169689178466797</v>
      </c>
      <c r="AD96">
        <v>38.197634146341457</v>
      </c>
      <c r="AE96">
        <f t="shared" si="10"/>
        <v>2.5668810146341463</v>
      </c>
    </row>
    <row r="97" spans="3:31">
      <c r="C97">
        <v>2000</v>
      </c>
      <c r="D97">
        <v>3</v>
      </c>
      <c r="E97">
        <v>10</v>
      </c>
      <c r="F97" t="s">
        <v>17</v>
      </c>
      <c r="H97">
        <v>3283.2199024390243</v>
      </c>
      <c r="I97" t="s">
        <v>17</v>
      </c>
      <c r="R97">
        <v>3283.2199024390243</v>
      </c>
      <c r="U97">
        <v>2000</v>
      </c>
      <c r="V97">
        <v>502</v>
      </c>
      <c r="W97">
        <v>3</v>
      </c>
      <c r="X97">
        <v>10</v>
      </c>
      <c r="Y97" t="s">
        <v>17</v>
      </c>
      <c r="Z97" t="s">
        <v>17</v>
      </c>
      <c r="AA97">
        <f t="shared" si="9"/>
        <v>3283.2199024390243</v>
      </c>
      <c r="AB97" t="s">
        <v>17</v>
      </c>
      <c r="AC97" s="3">
        <v>2.2844033241271973</v>
      </c>
      <c r="AD97">
        <v>48.857439024390239</v>
      </c>
      <c r="AE97">
        <f t="shared" si="10"/>
        <v>3.2832199024390243</v>
      </c>
    </row>
    <row r="98" spans="3:31">
      <c r="C98">
        <v>2000</v>
      </c>
      <c r="D98">
        <v>3</v>
      </c>
      <c r="E98">
        <v>11</v>
      </c>
      <c r="F98" t="s">
        <v>17</v>
      </c>
      <c r="H98">
        <v>3259.3419395121955</v>
      </c>
      <c r="I98" t="s">
        <v>17</v>
      </c>
      <c r="R98">
        <v>3259.3419395121955</v>
      </c>
      <c r="U98">
        <v>2000</v>
      </c>
      <c r="V98">
        <v>502</v>
      </c>
      <c r="W98">
        <v>3</v>
      </c>
      <c r="X98">
        <v>11</v>
      </c>
      <c r="Y98" t="s">
        <v>17</v>
      </c>
      <c r="Z98" t="s">
        <v>17</v>
      </c>
      <c r="AA98">
        <f t="shared" si="9"/>
        <v>3259.3419395121955</v>
      </c>
      <c r="AB98" t="s">
        <v>17</v>
      </c>
      <c r="AC98" s="3">
        <v>2.1423103809356689</v>
      </c>
      <c r="AD98">
        <v>48.502112195121953</v>
      </c>
      <c r="AE98">
        <f t="shared" si="10"/>
        <v>3.2593419395121956</v>
      </c>
    </row>
    <row r="99" spans="3:31">
      <c r="C99">
        <v>2000</v>
      </c>
      <c r="D99">
        <v>3</v>
      </c>
      <c r="E99">
        <v>12</v>
      </c>
      <c r="F99" t="s">
        <v>17</v>
      </c>
      <c r="H99">
        <v>2399.7352741463419</v>
      </c>
      <c r="I99" t="s">
        <v>17</v>
      </c>
      <c r="R99">
        <v>2399.7352741463419</v>
      </c>
      <c r="U99">
        <v>2000</v>
      </c>
      <c r="V99">
        <v>502</v>
      </c>
      <c r="W99">
        <v>3</v>
      </c>
      <c r="X99">
        <v>12</v>
      </c>
      <c r="Y99" t="s">
        <v>17</v>
      </c>
      <c r="Z99" t="s">
        <v>17</v>
      </c>
      <c r="AA99">
        <f t="shared" si="9"/>
        <v>2399.7352741463419</v>
      </c>
      <c r="AB99" t="s">
        <v>17</v>
      </c>
      <c r="AC99" s="3">
        <v>2.3692944049835205</v>
      </c>
      <c r="AD99">
        <v>35.710346341463413</v>
      </c>
      <c r="AE99">
        <f t="shared" si="10"/>
        <v>2.3997352741463418</v>
      </c>
    </row>
    <row r="100" spans="3:31">
      <c r="C100">
        <v>2000</v>
      </c>
      <c r="D100">
        <v>3</v>
      </c>
      <c r="E100">
        <v>13</v>
      </c>
      <c r="F100" t="s">
        <v>17</v>
      </c>
      <c r="H100">
        <v>2232.5895336585368</v>
      </c>
      <c r="I100" t="s">
        <v>17</v>
      </c>
      <c r="R100">
        <v>2232.5895336585368</v>
      </c>
      <c r="U100">
        <v>2000</v>
      </c>
      <c r="V100">
        <v>502</v>
      </c>
      <c r="W100">
        <v>3</v>
      </c>
      <c r="X100">
        <v>13</v>
      </c>
      <c r="Y100" t="s">
        <v>17</v>
      </c>
      <c r="Z100" t="s">
        <v>17</v>
      </c>
      <c r="AA100">
        <f t="shared" si="9"/>
        <v>2232.5895336585368</v>
      </c>
      <c r="AB100" t="s">
        <v>17</v>
      </c>
      <c r="AC100" s="3">
        <v>2.8322412967681885</v>
      </c>
      <c r="AD100">
        <v>33.223058536585363</v>
      </c>
      <c r="AE100">
        <f t="shared" si="10"/>
        <v>2.2325895336585369</v>
      </c>
    </row>
    <row r="101" spans="3:31">
      <c r="C101">
        <v>2000</v>
      </c>
      <c r="D101">
        <v>3</v>
      </c>
      <c r="E101">
        <v>14</v>
      </c>
      <c r="F101" t="s">
        <v>17</v>
      </c>
      <c r="H101">
        <v>2304.2234224390245</v>
      </c>
      <c r="I101" t="s">
        <v>17</v>
      </c>
      <c r="R101">
        <v>2304.2234224390245</v>
      </c>
      <c r="U101">
        <v>2000</v>
      </c>
      <c r="V101">
        <v>502</v>
      </c>
      <c r="W101">
        <v>3</v>
      </c>
      <c r="X101">
        <v>14</v>
      </c>
      <c r="Y101" t="s">
        <v>17</v>
      </c>
      <c r="Z101" t="s">
        <v>17</v>
      </c>
      <c r="AA101">
        <f t="shared" si="9"/>
        <v>2304.2234224390245</v>
      </c>
      <c r="AB101" t="s">
        <v>17</v>
      </c>
      <c r="AC101" s="3">
        <v>2.4173130989074707</v>
      </c>
      <c r="AD101">
        <v>34.289039024390242</v>
      </c>
      <c r="AE101">
        <f t="shared" si="10"/>
        <v>2.3042234224390246</v>
      </c>
    </row>
    <row r="102" spans="3:31">
      <c r="C102">
        <v>2000</v>
      </c>
      <c r="D102">
        <v>4</v>
      </c>
      <c r="E102">
        <v>1</v>
      </c>
      <c r="F102">
        <v>78</v>
      </c>
      <c r="G102">
        <v>0.53298999999999996</v>
      </c>
      <c r="H102">
        <v>1635.6404604878051</v>
      </c>
      <c r="I102">
        <v>6.8332051282051281E-3</v>
      </c>
      <c r="R102">
        <v>1635.6404604878051</v>
      </c>
      <c r="S102">
        <v>6.8332051282051281E-3</v>
      </c>
      <c r="U102">
        <v>2000</v>
      </c>
      <c r="V102">
        <v>502</v>
      </c>
      <c r="W102">
        <v>4</v>
      </c>
      <c r="X102">
        <v>1</v>
      </c>
      <c r="Y102">
        <v>78</v>
      </c>
      <c r="Z102">
        <v>0.53298999999999996</v>
      </c>
      <c r="AA102">
        <f t="shared" si="9"/>
        <v>1635.6404604878051</v>
      </c>
      <c r="AB102">
        <f t="shared" ref="AB102:AB108" si="13">Z102/Y102</f>
        <v>6.8332051282051281E-3</v>
      </c>
      <c r="AC102" s="3">
        <v>2.7324731349945068</v>
      </c>
      <c r="AD102">
        <v>24.33988780487805</v>
      </c>
      <c r="AE102">
        <f t="shared" si="10"/>
        <v>1.635640460487805</v>
      </c>
    </row>
    <row r="103" spans="3:31">
      <c r="C103">
        <v>2000</v>
      </c>
      <c r="D103">
        <v>4</v>
      </c>
      <c r="E103">
        <v>2</v>
      </c>
      <c r="F103">
        <v>78</v>
      </c>
      <c r="G103">
        <v>0.55822000000000005</v>
      </c>
      <c r="H103">
        <v>2232.5895336585368</v>
      </c>
      <c r="I103">
        <v>7.1566666666666671E-3</v>
      </c>
      <c r="R103">
        <v>2232.5895336585368</v>
      </c>
      <c r="S103">
        <v>7.1566666666666671E-3</v>
      </c>
      <c r="U103">
        <v>2000</v>
      </c>
      <c r="V103">
        <v>502</v>
      </c>
      <c r="W103">
        <v>4</v>
      </c>
      <c r="X103">
        <v>2</v>
      </c>
      <c r="Y103">
        <v>78</v>
      </c>
      <c r="Z103">
        <v>0.55822000000000005</v>
      </c>
      <c r="AA103">
        <f t="shared" si="9"/>
        <v>2232.5895336585368</v>
      </c>
      <c r="AB103">
        <f t="shared" si="13"/>
        <v>7.1566666666666671E-3</v>
      </c>
      <c r="AC103" s="3">
        <v>2.4357287883758545</v>
      </c>
      <c r="AD103">
        <v>33.223058536585363</v>
      </c>
      <c r="AE103">
        <f t="shared" si="10"/>
        <v>2.2325895336585369</v>
      </c>
    </row>
    <row r="104" spans="3:31">
      <c r="C104">
        <v>2000</v>
      </c>
      <c r="D104">
        <v>4</v>
      </c>
      <c r="E104">
        <v>3</v>
      </c>
      <c r="F104">
        <v>78</v>
      </c>
      <c r="G104">
        <v>0.73651</v>
      </c>
      <c r="H104">
        <v>2268.4064780487806</v>
      </c>
      <c r="I104">
        <v>9.4424358974358972E-3</v>
      </c>
      <c r="R104">
        <v>2268.4064780487806</v>
      </c>
      <c r="S104">
        <v>9.4424358974358972E-3</v>
      </c>
      <c r="U104">
        <v>2000</v>
      </c>
      <c r="V104">
        <v>502</v>
      </c>
      <c r="W104">
        <v>4</v>
      </c>
      <c r="X104">
        <v>3</v>
      </c>
      <c r="Y104">
        <v>78</v>
      </c>
      <c r="Z104">
        <v>0.73651</v>
      </c>
      <c r="AA104">
        <f t="shared" si="9"/>
        <v>2268.4064780487806</v>
      </c>
      <c r="AB104">
        <f t="shared" si="13"/>
        <v>9.4424358974358972E-3</v>
      </c>
      <c r="AC104" s="3">
        <v>2.4288938045501709</v>
      </c>
      <c r="AD104">
        <v>33.756048780487802</v>
      </c>
      <c r="AE104">
        <f t="shared" si="10"/>
        <v>2.2684064780487807</v>
      </c>
    </row>
    <row r="105" spans="3:31">
      <c r="C105">
        <v>2000</v>
      </c>
      <c r="D105">
        <v>4</v>
      </c>
      <c r="E105">
        <v>4</v>
      </c>
      <c r="F105">
        <v>78</v>
      </c>
      <c r="G105">
        <v>0.81089999999999995</v>
      </c>
      <c r="H105">
        <v>2722.0877736585371</v>
      </c>
      <c r="I105">
        <v>1.0396153846153845E-2</v>
      </c>
      <c r="R105">
        <v>2722.0877736585371</v>
      </c>
      <c r="S105">
        <v>1.0396153846153845E-2</v>
      </c>
      <c r="U105">
        <v>2000</v>
      </c>
      <c r="V105">
        <v>502</v>
      </c>
      <c r="W105">
        <v>4</v>
      </c>
      <c r="X105">
        <v>4</v>
      </c>
      <c r="Y105">
        <v>78</v>
      </c>
      <c r="Z105">
        <v>0.81089999999999995</v>
      </c>
      <c r="AA105">
        <f t="shared" si="9"/>
        <v>2722.0877736585371</v>
      </c>
      <c r="AB105">
        <f t="shared" si="13"/>
        <v>1.0396153846153845E-2</v>
      </c>
      <c r="AC105" s="3">
        <v>2.6473257541656494</v>
      </c>
      <c r="AD105">
        <v>40.507258536585368</v>
      </c>
      <c r="AE105">
        <f t="shared" si="10"/>
        <v>2.7220877736585369</v>
      </c>
    </row>
    <row r="106" spans="3:31">
      <c r="C106">
        <v>2000</v>
      </c>
      <c r="D106">
        <v>4</v>
      </c>
      <c r="E106">
        <v>5</v>
      </c>
      <c r="F106">
        <v>78</v>
      </c>
      <c r="G106">
        <v>0.83977000000000002</v>
      </c>
      <c r="H106">
        <v>3175.7690692682932</v>
      </c>
      <c r="I106">
        <v>1.0766282051282052E-2</v>
      </c>
      <c r="R106">
        <v>3175.7690692682932</v>
      </c>
      <c r="S106">
        <v>1.0766282051282052E-2</v>
      </c>
      <c r="U106">
        <v>2000</v>
      </c>
      <c r="V106">
        <v>502</v>
      </c>
      <c r="W106">
        <v>4</v>
      </c>
      <c r="X106">
        <v>5</v>
      </c>
      <c r="Y106">
        <v>78</v>
      </c>
      <c r="Z106">
        <v>0.83977000000000002</v>
      </c>
      <c r="AA106">
        <f t="shared" si="9"/>
        <v>3175.7690692682932</v>
      </c>
      <c r="AB106">
        <f t="shared" si="13"/>
        <v>1.0766282051282052E-2</v>
      </c>
      <c r="AC106" s="3">
        <v>2.1618285179138184</v>
      </c>
      <c r="AD106">
        <v>47.258468292682927</v>
      </c>
      <c r="AE106">
        <f t="shared" si="10"/>
        <v>3.1757690692682932</v>
      </c>
    </row>
    <row r="107" spans="3:31">
      <c r="C107">
        <v>2000</v>
      </c>
      <c r="D107">
        <v>4</v>
      </c>
      <c r="E107">
        <v>6</v>
      </c>
      <c r="F107">
        <v>78</v>
      </c>
      <c r="G107">
        <v>0.87458000000000002</v>
      </c>
      <c r="H107">
        <v>2865.3555512195121</v>
      </c>
      <c r="I107">
        <v>1.1212564102564103E-2</v>
      </c>
      <c r="R107">
        <v>2865.3555512195121</v>
      </c>
      <c r="S107">
        <v>1.1212564102564103E-2</v>
      </c>
      <c r="U107">
        <v>2000</v>
      </c>
      <c r="V107">
        <v>502</v>
      </c>
      <c r="W107">
        <v>4</v>
      </c>
      <c r="X107">
        <v>6</v>
      </c>
      <c r="Y107">
        <v>78</v>
      </c>
      <c r="Z107">
        <v>0.87458000000000002</v>
      </c>
      <c r="AA107">
        <f t="shared" si="9"/>
        <v>2865.3555512195121</v>
      </c>
      <c r="AB107">
        <f t="shared" si="13"/>
        <v>1.1212564102564103E-2</v>
      </c>
      <c r="AC107" s="3">
        <v>2.8021440505981445</v>
      </c>
      <c r="AD107">
        <v>42.639219512195119</v>
      </c>
      <c r="AE107">
        <f t="shared" si="10"/>
        <v>2.8653555512195119</v>
      </c>
    </row>
    <row r="108" spans="3:31">
      <c r="C108">
        <v>2000</v>
      </c>
      <c r="D108">
        <v>4</v>
      </c>
      <c r="E108">
        <v>7</v>
      </c>
      <c r="F108">
        <v>78</v>
      </c>
      <c r="G108">
        <v>0.89178000000000002</v>
      </c>
      <c r="H108">
        <v>1981.8709229268297</v>
      </c>
      <c r="I108">
        <v>1.1433076923076923E-2</v>
      </c>
      <c r="R108">
        <v>1981.8709229268297</v>
      </c>
      <c r="S108">
        <v>1.1433076923076923E-2</v>
      </c>
      <c r="U108">
        <v>2000</v>
      </c>
      <c r="V108">
        <v>502</v>
      </c>
      <c r="W108">
        <v>4</v>
      </c>
      <c r="X108">
        <v>7</v>
      </c>
      <c r="Y108">
        <v>78</v>
      </c>
      <c r="Z108">
        <v>0.89178000000000002</v>
      </c>
      <c r="AA108">
        <f t="shared" si="9"/>
        <v>1981.8709229268297</v>
      </c>
      <c r="AB108">
        <f t="shared" si="13"/>
        <v>1.1433076923076923E-2</v>
      </c>
      <c r="AC108" s="3">
        <v>2.9266200065612793</v>
      </c>
      <c r="AD108">
        <v>29.492126829268294</v>
      </c>
      <c r="AE108">
        <f t="shared" si="10"/>
        <v>1.9818709229268296</v>
      </c>
    </row>
    <row r="109" spans="3:31">
      <c r="C109">
        <v>2000</v>
      </c>
      <c r="D109">
        <v>4</v>
      </c>
      <c r="E109">
        <v>8</v>
      </c>
      <c r="F109" t="s">
        <v>17</v>
      </c>
      <c r="H109">
        <v>3056.3792546341465</v>
      </c>
      <c r="I109" t="s">
        <v>17</v>
      </c>
      <c r="R109">
        <v>3056.3792546341465</v>
      </c>
      <c r="U109">
        <v>2000</v>
      </c>
      <c r="V109">
        <v>502</v>
      </c>
      <c r="W109">
        <v>4</v>
      </c>
      <c r="X109">
        <v>8</v>
      </c>
      <c r="Y109" t="s">
        <v>17</v>
      </c>
      <c r="Z109" t="s">
        <v>17</v>
      </c>
      <c r="AA109">
        <f t="shared" si="9"/>
        <v>3056.3792546341465</v>
      </c>
      <c r="AB109" t="s">
        <v>17</v>
      </c>
      <c r="AC109" s="3">
        <v>2.4059741497039795</v>
      </c>
      <c r="AD109">
        <v>45.481834146341463</v>
      </c>
      <c r="AE109">
        <f t="shared" si="10"/>
        <v>3.0563792546341464</v>
      </c>
    </row>
    <row r="110" spans="3:31">
      <c r="C110">
        <v>2000</v>
      </c>
      <c r="D110">
        <v>4</v>
      </c>
      <c r="E110">
        <v>9</v>
      </c>
      <c r="F110" t="s">
        <v>17</v>
      </c>
      <c r="H110">
        <v>3151.891106341463</v>
      </c>
      <c r="I110" t="s">
        <v>17</v>
      </c>
      <c r="R110">
        <v>3151.891106341463</v>
      </c>
      <c r="U110">
        <v>2000</v>
      </c>
      <c r="V110">
        <v>502</v>
      </c>
      <c r="W110">
        <v>4</v>
      </c>
      <c r="X110">
        <v>9</v>
      </c>
      <c r="Y110" t="s">
        <v>17</v>
      </c>
      <c r="Z110" t="s">
        <v>17</v>
      </c>
      <c r="AA110">
        <f t="shared" si="9"/>
        <v>3151.891106341463</v>
      </c>
      <c r="AB110" t="s">
        <v>17</v>
      </c>
      <c r="AC110" s="3">
        <v>2.7134850025177002</v>
      </c>
      <c r="AD110">
        <v>46.90314146341462</v>
      </c>
      <c r="AE110">
        <f t="shared" si="10"/>
        <v>3.1518911063414632</v>
      </c>
    </row>
    <row r="111" spans="3:31">
      <c r="C111">
        <v>2000</v>
      </c>
      <c r="D111">
        <v>4</v>
      </c>
      <c r="E111">
        <v>10</v>
      </c>
      <c r="F111" t="s">
        <v>17</v>
      </c>
      <c r="H111">
        <v>3020.5623102439022</v>
      </c>
      <c r="I111" t="s">
        <v>17</v>
      </c>
      <c r="R111">
        <v>3020.5623102439022</v>
      </c>
      <c r="U111">
        <v>2000</v>
      </c>
      <c r="V111">
        <v>502</v>
      </c>
      <c r="W111">
        <v>4</v>
      </c>
      <c r="X111">
        <v>10</v>
      </c>
      <c r="Y111" t="s">
        <v>17</v>
      </c>
      <c r="Z111" t="s">
        <v>17</v>
      </c>
      <c r="AA111">
        <f t="shared" si="9"/>
        <v>3020.5623102439022</v>
      </c>
      <c r="AB111" t="s">
        <v>17</v>
      </c>
      <c r="AC111" s="3">
        <v>2.5064237117767334</v>
      </c>
      <c r="AD111">
        <v>44.948843902439016</v>
      </c>
      <c r="AE111">
        <f t="shared" si="10"/>
        <v>3.0205623102439021</v>
      </c>
    </row>
    <row r="112" spans="3:31">
      <c r="C112">
        <v>2000</v>
      </c>
      <c r="D112">
        <v>4</v>
      </c>
      <c r="E112">
        <v>11</v>
      </c>
      <c r="F112" t="s">
        <v>17</v>
      </c>
      <c r="H112">
        <v>2901.1724956097564</v>
      </c>
      <c r="I112" t="s">
        <v>17</v>
      </c>
      <c r="R112">
        <v>2901.1724956097564</v>
      </c>
      <c r="U112">
        <v>2000</v>
      </c>
      <c r="V112">
        <v>502</v>
      </c>
      <c r="W112">
        <v>4</v>
      </c>
      <c r="X112">
        <v>11</v>
      </c>
      <c r="Y112" t="s">
        <v>17</v>
      </c>
      <c r="Z112" t="s">
        <v>17</v>
      </c>
      <c r="AA112">
        <f t="shared" si="9"/>
        <v>2901.1724956097564</v>
      </c>
      <c r="AB112" t="s">
        <v>17</v>
      </c>
      <c r="AC112" s="3">
        <v>2.5561144351959229</v>
      </c>
      <c r="AD112">
        <v>43.172209756097566</v>
      </c>
      <c r="AE112">
        <f t="shared" si="10"/>
        <v>2.9011724956097562</v>
      </c>
    </row>
    <row r="113" spans="3:31">
      <c r="C113">
        <v>2000</v>
      </c>
      <c r="D113">
        <v>4</v>
      </c>
      <c r="E113">
        <v>12</v>
      </c>
      <c r="F113" t="s">
        <v>17</v>
      </c>
      <c r="H113">
        <v>2638.5149034146343</v>
      </c>
      <c r="I113" t="s">
        <v>17</v>
      </c>
      <c r="R113">
        <v>2638.5149034146343</v>
      </c>
      <c r="U113">
        <v>2000</v>
      </c>
      <c r="V113">
        <v>502</v>
      </c>
      <c r="W113">
        <v>4</v>
      </c>
      <c r="X113">
        <v>12</v>
      </c>
      <c r="Y113" t="s">
        <v>17</v>
      </c>
      <c r="Z113" t="s">
        <v>17</v>
      </c>
      <c r="AA113">
        <f t="shared" si="9"/>
        <v>2638.5149034146343</v>
      </c>
      <c r="AB113" t="s">
        <v>17</v>
      </c>
      <c r="AC113" s="3">
        <v>2.3942701816558838</v>
      </c>
      <c r="AD113">
        <v>39.263614634146343</v>
      </c>
      <c r="AE113">
        <f t="shared" si="10"/>
        <v>2.6385149034146345</v>
      </c>
    </row>
    <row r="114" spans="3:31">
      <c r="C114">
        <v>2000</v>
      </c>
      <c r="D114">
        <v>4</v>
      </c>
      <c r="E114">
        <v>13</v>
      </c>
      <c r="F114" t="s">
        <v>17</v>
      </c>
      <c r="H114">
        <v>2590.7589775609754</v>
      </c>
      <c r="I114" t="s">
        <v>17</v>
      </c>
      <c r="R114">
        <v>2590.7589775609754</v>
      </c>
      <c r="U114">
        <v>2000</v>
      </c>
      <c r="V114">
        <v>502</v>
      </c>
      <c r="W114">
        <v>4</v>
      </c>
      <c r="X114">
        <v>13</v>
      </c>
      <c r="Y114" t="s">
        <v>17</v>
      </c>
      <c r="Z114" t="s">
        <v>17</v>
      </c>
      <c r="AA114">
        <f t="shared" si="9"/>
        <v>2590.7589775609754</v>
      </c>
      <c r="AB114" t="s">
        <v>17</v>
      </c>
      <c r="AC114" s="3">
        <v>2.9157044887542725</v>
      </c>
      <c r="AD114">
        <v>38.55296097560975</v>
      </c>
      <c r="AE114">
        <f t="shared" si="10"/>
        <v>2.5907589775609754</v>
      </c>
    </row>
    <row r="115" spans="3:31">
      <c r="C115">
        <v>2000</v>
      </c>
      <c r="D115">
        <v>4</v>
      </c>
      <c r="E115">
        <v>14</v>
      </c>
      <c r="F115" t="s">
        <v>17</v>
      </c>
      <c r="H115">
        <v>3056.3792546341465</v>
      </c>
      <c r="I115" t="s">
        <v>17</v>
      </c>
      <c r="R115">
        <v>3056.3792546341465</v>
      </c>
      <c r="U115">
        <v>2000</v>
      </c>
      <c r="V115">
        <v>502</v>
      </c>
      <c r="W115">
        <v>4</v>
      </c>
      <c r="X115">
        <v>14</v>
      </c>
      <c r="Y115" t="s">
        <v>17</v>
      </c>
      <c r="Z115" t="s">
        <v>17</v>
      </c>
      <c r="AA115">
        <f t="shared" si="9"/>
        <v>3056.3792546341465</v>
      </c>
      <c r="AB115" t="s">
        <v>17</v>
      </c>
      <c r="AC115" s="3">
        <v>2.699784517288208</v>
      </c>
      <c r="AD115">
        <v>45.481834146341463</v>
      </c>
      <c r="AE115">
        <f t="shared" si="10"/>
        <v>3.0563792546341464</v>
      </c>
    </row>
    <row r="116" spans="3:31">
      <c r="C116">
        <v>2001</v>
      </c>
      <c r="D116">
        <v>1</v>
      </c>
      <c r="E116">
        <v>1</v>
      </c>
      <c r="F116">
        <v>55</v>
      </c>
      <c r="G116">
        <v>0.19869999999999999</v>
      </c>
      <c r="H116">
        <v>1336.1524987317073</v>
      </c>
      <c r="I116">
        <v>3.6127272727272727E-3</v>
      </c>
      <c r="R116">
        <v>1336.1524987317073</v>
      </c>
      <c r="S116">
        <v>3.6127272727272727E-3</v>
      </c>
      <c r="U116">
        <v>2001</v>
      </c>
      <c r="V116">
        <v>502</v>
      </c>
      <c r="W116">
        <v>1</v>
      </c>
      <c r="X116">
        <v>1</v>
      </c>
      <c r="Y116">
        <v>55</v>
      </c>
      <c r="Z116">
        <v>0.19869999999999999</v>
      </c>
      <c r="AA116">
        <f t="shared" si="9"/>
        <v>1336.1524987317073</v>
      </c>
      <c r="AB116">
        <f t="shared" ref="AB116:AB122" si="14">Z116/Y116</f>
        <v>3.6127272727272727E-3</v>
      </c>
      <c r="AC116">
        <v>1.7824994325637817</v>
      </c>
      <c r="AD116">
        <v>19.883221707317073</v>
      </c>
      <c r="AE116">
        <f t="shared" si="10"/>
        <v>1.3361524987317073</v>
      </c>
    </row>
    <row r="117" spans="3:31">
      <c r="C117">
        <v>2001</v>
      </c>
      <c r="D117">
        <v>1</v>
      </c>
      <c r="E117">
        <v>2</v>
      </c>
      <c r="F117">
        <v>55</v>
      </c>
      <c r="G117">
        <v>0.27033000000000001</v>
      </c>
      <c r="H117">
        <v>1470.1050942439022</v>
      </c>
      <c r="I117">
        <v>4.9150909090909098E-3</v>
      </c>
      <c r="R117">
        <v>1470.1050942439022</v>
      </c>
      <c r="S117">
        <v>4.9150909090909098E-3</v>
      </c>
      <c r="U117">
        <v>2001</v>
      </c>
      <c r="V117">
        <v>502</v>
      </c>
      <c r="W117">
        <v>1</v>
      </c>
      <c r="X117">
        <v>2</v>
      </c>
      <c r="Y117">
        <v>55</v>
      </c>
      <c r="Z117">
        <v>0.27033000000000001</v>
      </c>
      <c r="AA117">
        <f t="shared" si="9"/>
        <v>1470.1050942439022</v>
      </c>
      <c r="AB117">
        <f t="shared" si="14"/>
        <v>4.9150909090909098E-3</v>
      </c>
      <c r="AC117">
        <v>1.7587274312973022</v>
      </c>
      <c r="AD117">
        <v>21.87656390243902</v>
      </c>
      <c r="AE117">
        <f t="shared" si="10"/>
        <v>1.4701050942439022</v>
      </c>
    </row>
    <row r="118" spans="3:31">
      <c r="C118">
        <v>2001</v>
      </c>
      <c r="D118">
        <v>1</v>
      </c>
      <c r="E118">
        <v>3</v>
      </c>
      <c r="F118">
        <v>55</v>
      </c>
      <c r="G118">
        <v>0.30431000000000002</v>
      </c>
      <c r="H118">
        <v>1918.7886766829276</v>
      </c>
      <c r="I118">
        <v>5.5329090909090909E-3</v>
      </c>
      <c r="R118">
        <v>1918.7886766829276</v>
      </c>
      <c r="S118">
        <v>5.5329090909090909E-3</v>
      </c>
      <c r="U118">
        <v>2001</v>
      </c>
      <c r="V118">
        <v>502</v>
      </c>
      <c r="W118">
        <v>1</v>
      </c>
      <c r="X118">
        <v>3</v>
      </c>
      <c r="Y118">
        <v>55</v>
      </c>
      <c r="Z118">
        <v>0.30431000000000002</v>
      </c>
      <c r="AA118">
        <f t="shared" si="9"/>
        <v>1918.7886766829276</v>
      </c>
      <c r="AB118">
        <f t="shared" si="14"/>
        <v>5.5329090909090909E-3</v>
      </c>
      <c r="AC118" s="4">
        <v>2.3739864826202393</v>
      </c>
      <c r="AD118">
        <v>28.553402926829278</v>
      </c>
      <c r="AE118">
        <f t="shared" si="10"/>
        <v>1.9187886766829276</v>
      </c>
    </row>
    <row r="119" spans="3:31">
      <c r="C119">
        <v>2001</v>
      </c>
      <c r="D119">
        <v>1</v>
      </c>
      <c r="E119">
        <v>4</v>
      </c>
      <c r="F119">
        <v>55</v>
      </c>
      <c r="G119">
        <v>0.4204</v>
      </c>
      <c r="H119">
        <v>2390.3645619512199</v>
      </c>
      <c r="I119">
        <v>7.6436363636363637E-3</v>
      </c>
      <c r="R119">
        <v>2390.3645619512199</v>
      </c>
      <c r="S119">
        <v>7.6436363636363637E-3</v>
      </c>
      <c r="U119">
        <v>2001</v>
      </c>
      <c r="V119">
        <v>502</v>
      </c>
      <c r="W119">
        <v>1</v>
      </c>
      <c r="X119">
        <v>4</v>
      </c>
      <c r="Y119">
        <v>55</v>
      </c>
      <c r="Z119">
        <v>0.4204</v>
      </c>
      <c r="AA119">
        <f t="shared" si="9"/>
        <v>2390.3645619512199</v>
      </c>
      <c r="AB119">
        <f t="shared" si="14"/>
        <v>7.6436363636363637E-3</v>
      </c>
      <c r="AC119" s="4">
        <v>2.3523025512695313</v>
      </c>
      <c r="AD119">
        <v>35.570901219512194</v>
      </c>
      <c r="AE119">
        <f t="shared" si="10"/>
        <v>2.3903645619512197</v>
      </c>
    </row>
    <row r="120" spans="3:31">
      <c r="C120">
        <v>2001</v>
      </c>
      <c r="D120">
        <v>1</v>
      </c>
      <c r="E120">
        <v>5</v>
      </c>
      <c r="F120">
        <v>55</v>
      </c>
      <c r="G120">
        <v>0.29605999999999999</v>
      </c>
      <c r="H120">
        <v>1722.2952538536586</v>
      </c>
      <c r="I120">
        <v>5.382909090909091E-3</v>
      </c>
      <c r="R120">
        <v>1722.2952538536586</v>
      </c>
      <c r="S120">
        <v>5.382909090909091E-3</v>
      </c>
      <c r="U120">
        <v>2001</v>
      </c>
      <c r="V120">
        <v>502</v>
      </c>
      <c r="W120">
        <v>1</v>
      </c>
      <c r="X120">
        <v>5</v>
      </c>
      <c r="Y120">
        <v>55</v>
      </c>
      <c r="Z120">
        <v>0.29605999999999999</v>
      </c>
      <c r="AA120">
        <f t="shared" si="9"/>
        <v>1722.2952538536586</v>
      </c>
      <c r="AB120">
        <f t="shared" si="14"/>
        <v>5.382909090909091E-3</v>
      </c>
      <c r="AC120" s="4">
        <v>2.5509121417999268</v>
      </c>
      <c r="AD120">
        <v>25.629393658536582</v>
      </c>
      <c r="AE120">
        <f t="shared" si="10"/>
        <v>1.7222952538536584</v>
      </c>
    </row>
    <row r="121" spans="3:31">
      <c r="C121">
        <v>2001</v>
      </c>
      <c r="D121">
        <v>1</v>
      </c>
      <c r="E121">
        <v>6</v>
      </c>
      <c r="F121">
        <v>55</v>
      </c>
      <c r="G121">
        <v>0.42513000000000001</v>
      </c>
      <c r="H121">
        <v>2096.7072655609759</v>
      </c>
      <c r="I121">
        <v>7.7296363636363639E-3</v>
      </c>
      <c r="R121">
        <v>2096.7072655609759</v>
      </c>
      <c r="S121">
        <v>7.7296363636363639E-3</v>
      </c>
      <c r="U121">
        <v>2001</v>
      </c>
      <c r="V121">
        <v>502</v>
      </c>
      <c r="W121">
        <v>1</v>
      </c>
      <c r="X121">
        <v>6</v>
      </c>
      <c r="Y121">
        <v>55</v>
      </c>
      <c r="Z121">
        <v>0.42513000000000001</v>
      </c>
      <c r="AA121">
        <f t="shared" si="9"/>
        <v>2096.7072655609759</v>
      </c>
      <c r="AB121">
        <f t="shared" si="14"/>
        <v>7.7296363636363639E-3</v>
      </c>
      <c r="AC121" s="4">
        <v>2.5631973743438721</v>
      </c>
      <c r="AD121">
        <v>31.201000975609755</v>
      </c>
      <c r="AE121">
        <f t="shared" si="10"/>
        <v>2.0967072655609758</v>
      </c>
    </row>
    <row r="122" spans="3:31">
      <c r="C122">
        <v>2001</v>
      </c>
      <c r="D122">
        <v>1</v>
      </c>
      <c r="E122">
        <v>7</v>
      </c>
      <c r="F122">
        <v>55</v>
      </c>
      <c r="G122">
        <v>0.36501</v>
      </c>
      <c r="H122">
        <v>1875.5168101463416</v>
      </c>
      <c r="I122">
        <v>6.6365454545454549E-3</v>
      </c>
      <c r="R122">
        <v>1875.5168101463416</v>
      </c>
      <c r="S122">
        <v>6.6365454545454549E-3</v>
      </c>
      <c r="U122">
        <v>2001</v>
      </c>
      <c r="V122">
        <v>502</v>
      </c>
      <c r="W122">
        <v>1</v>
      </c>
      <c r="X122">
        <v>7</v>
      </c>
      <c r="Y122">
        <v>55</v>
      </c>
      <c r="Z122">
        <v>0.36501</v>
      </c>
      <c r="AA122">
        <f t="shared" si="9"/>
        <v>1875.5168101463416</v>
      </c>
      <c r="AB122">
        <f t="shared" si="14"/>
        <v>6.6365454545454549E-3</v>
      </c>
      <c r="AC122" s="4">
        <v>2.481614351272583</v>
      </c>
      <c r="AD122">
        <v>27.909476341463414</v>
      </c>
      <c r="AE122">
        <f t="shared" si="10"/>
        <v>1.8755168101463418</v>
      </c>
    </row>
    <row r="123" spans="3:31">
      <c r="C123">
        <v>2001</v>
      </c>
      <c r="D123">
        <v>1</v>
      </c>
      <c r="E123">
        <v>8</v>
      </c>
      <c r="F123" t="s">
        <v>17</v>
      </c>
      <c r="H123">
        <v>1333.1399882926828</v>
      </c>
      <c r="I123" t="s">
        <v>17</v>
      </c>
      <c r="R123">
        <v>1333.1399882926828</v>
      </c>
      <c r="U123">
        <v>2001</v>
      </c>
      <c r="V123">
        <v>502</v>
      </c>
      <c r="W123">
        <v>1</v>
      </c>
      <c r="X123">
        <v>8</v>
      </c>
      <c r="Y123" t="s">
        <v>17</v>
      </c>
      <c r="Z123" t="s">
        <v>17</v>
      </c>
      <c r="AA123">
        <f t="shared" si="9"/>
        <v>1333.1399882926828</v>
      </c>
      <c r="AB123" t="s">
        <v>17</v>
      </c>
      <c r="AC123">
        <v>2.3476989269256592</v>
      </c>
      <c r="AD123">
        <v>19.838392682926827</v>
      </c>
      <c r="AE123">
        <f t="shared" si="10"/>
        <v>1.3331399882926829</v>
      </c>
    </row>
    <row r="124" spans="3:31">
      <c r="C124">
        <v>2001</v>
      </c>
      <c r="D124">
        <v>1</v>
      </c>
      <c r="E124">
        <v>9</v>
      </c>
      <c r="F124" t="s">
        <v>17</v>
      </c>
      <c r="H124">
        <v>1904.9339051707316</v>
      </c>
      <c r="I124" t="s">
        <v>17</v>
      </c>
      <c r="R124">
        <v>1904.9339051707316</v>
      </c>
      <c r="U124">
        <v>2001</v>
      </c>
      <c r="V124">
        <v>502</v>
      </c>
      <c r="W124">
        <v>1</v>
      </c>
      <c r="X124">
        <v>9</v>
      </c>
      <c r="Y124" t="s">
        <v>17</v>
      </c>
      <c r="Z124" t="s">
        <v>17</v>
      </c>
      <c r="AA124">
        <f t="shared" si="9"/>
        <v>1904.9339051707316</v>
      </c>
      <c r="AB124" t="s">
        <v>17</v>
      </c>
      <c r="AC124">
        <v>2.4527723789215088</v>
      </c>
      <c r="AD124">
        <v>28.347230731707313</v>
      </c>
      <c r="AE124">
        <f t="shared" si="10"/>
        <v>1.9049339051707315</v>
      </c>
    </row>
    <row r="125" spans="3:31">
      <c r="C125">
        <v>2001</v>
      </c>
      <c r="D125">
        <v>1</v>
      </c>
      <c r="E125">
        <v>10</v>
      </c>
      <c r="F125" t="s">
        <v>17</v>
      </c>
      <c r="H125">
        <v>2179.0029424390245</v>
      </c>
      <c r="I125" t="s">
        <v>17</v>
      </c>
      <c r="R125">
        <v>2179.0029424390245</v>
      </c>
      <c r="U125">
        <v>2001</v>
      </c>
      <c r="V125">
        <v>502</v>
      </c>
      <c r="W125">
        <v>1</v>
      </c>
      <c r="X125">
        <v>10</v>
      </c>
      <c r="Y125" t="s">
        <v>17</v>
      </c>
      <c r="Z125" t="s">
        <v>17</v>
      </c>
      <c r="AA125">
        <f t="shared" si="9"/>
        <v>2179.0029424390245</v>
      </c>
      <c r="AB125" t="s">
        <v>17</v>
      </c>
      <c r="AC125">
        <v>2.1689982414245605</v>
      </c>
      <c r="AD125">
        <v>32.425639024390243</v>
      </c>
      <c r="AE125">
        <f t="shared" si="10"/>
        <v>2.1790029424390247</v>
      </c>
    </row>
    <row r="126" spans="3:31">
      <c r="C126">
        <v>2001</v>
      </c>
      <c r="D126">
        <v>1</v>
      </c>
      <c r="E126">
        <v>11</v>
      </c>
      <c r="F126" t="s">
        <v>17</v>
      </c>
      <c r="H126">
        <v>2502.3272195121954</v>
      </c>
      <c r="I126" t="s">
        <v>17</v>
      </c>
      <c r="R126">
        <v>2502.3272195121954</v>
      </c>
      <c r="U126">
        <v>2001</v>
      </c>
      <c r="V126">
        <v>502</v>
      </c>
      <c r="W126">
        <v>1</v>
      </c>
      <c r="X126">
        <v>11</v>
      </c>
      <c r="Y126" t="s">
        <v>17</v>
      </c>
      <c r="Z126" t="s">
        <v>17</v>
      </c>
      <c r="AA126">
        <f t="shared" si="9"/>
        <v>2502.3272195121954</v>
      </c>
      <c r="AB126" t="s">
        <v>17</v>
      </c>
      <c r="AC126">
        <v>2.2065331935882568</v>
      </c>
      <c r="AD126">
        <v>37.237012195121949</v>
      </c>
      <c r="AE126">
        <f t="shared" si="10"/>
        <v>2.5023272195121953</v>
      </c>
    </row>
    <row r="127" spans="3:31">
      <c r="C127">
        <v>2001</v>
      </c>
      <c r="D127">
        <v>1</v>
      </c>
      <c r="E127">
        <v>12</v>
      </c>
      <c r="F127" t="s">
        <v>17</v>
      </c>
      <c r="H127">
        <v>2015.7443121951219</v>
      </c>
      <c r="I127" t="s">
        <v>17</v>
      </c>
      <c r="R127">
        <v>2015.7443121951219</v>
      </c>
      <c r="U127">
        <v>2001</v>
      </c>
      <c r="V127">
        <v>502</v>
      </c>
      <c r="W127">
        <v>1</v>
      </c>
      <c r="X127">
        <v>12</v>
      </c>
      <c r="Y127" t="s">
        <v>17</v>
      </c>
      <c r="Z127" t="s">
        <v>17</v>
      </c>
      <c r="AA127">
        <f t="shared" si="9"/>
        <v>2015.7443121951219</v>
      </c>
      <c r="AB127" t="s">
        <v>17</v>
      </c>
      <c r="AC127">
        <v>2.3121898174285889</v>
      </c>
      <c r="AD127">
        <v>29.996195121951214</v>
      </c>
      <c r="AE127">
        <f t="shared" si="10"/>
        <v>2.015744312195122</v>
      </c>
    </row>
    <row r="128" spans="3:31">
      <c r="C128">
        <v>2001</v>
      </c>
      <c r="D128">
        <v>1</v>
      </c>
      <c r="E128">
        <v>13</v>
      </c>
      <c r="F128" t="s">
        <v>17</v>
      </c>
      <c r="H128">
        <v>2434.1084347317078</v>
      </c>
      <c r="I128" t="s">
        <v>17</v>
      </c>
      <c r="R128">
        <v>2434.1084347317078</v>
      </c>
      <c r="U128">
        <v>2001</v>
      </c>
      <c r="V128">
        <v>502</v>
      </c>
      <c r="W128">
        <v>1</v>
      </c>
      <c r="X128">
        <v>13</v>
      </c>
      <c r="Y128" t="s">
        <v>17</v>
      </c>
      <c r="Z128" t="s">
        <v>17</v>
      </c>
      <c r="AA128">
        <f t="shared" si="9"/>
        <v>2434.1084347317078</v>
      </c>
      <c r="AB128" t="s">
        <v>17</v>
      </c>
      <c r="AC128">
        <v>2.2989346981048584</v>
      </c>
      <c r="AD128">
        <v>36.221851707317079</v>
      </c>
      <c r="AE128">
        <f t="shared" si="10"/>
        <v>2.4341084347317077</v>
      </c>
    </row>
    <row r="129" spans="3:31">
      <c r="C129">
        <v>2001</v>
      </c>
      <c r="D129">
        <v>1</v>
      </c>
      <c r="E129">
        <v>14</v>
      </c>
      <c r="F129" t="s">
        <v>17</v>
      </c>
      <c r="H129">
        <v>2057.9472234146338</v>
      </c>
      <c r="I129" t="s">
        <v>17</v>
      </c>
      <c r="R129">
        <v>2057.9472234146338</v>
      </c>
      <c r="U129">
        <v>2001</v>
      </c>
      <c r="V129">
        <v>502</v>
      </c>
      <c r="W129">
        <v>1</v>
      </c>
      <c r="X129">
        <v>14</v>
      </c>
      <c r="Y129" t="s">
        <v>17</v>
      </c>
      <c r="Z129" t="s">
        <v>17</v>
      </c>
      <c r="AA129">
        <f t="shared" si="9"/>
        <v>2057.9472234146338</v>
      </c>
      <c r="AB129" t="s">
        <v>17</v>
      </c>
      <c r="AC129">
        <v>2.1271746158599854</v>
      </c>
      <c r="AD129">
        <v>30.624214634146334</v>
      </c>
      <c r="AE129">
        <f t="shared" si="10"/>
        <v>2.0579472234146339</v>
      </c>
    </row>
    <row r="130" spans="3:31">
      <c r="C130">
        <v>2001</v>
      </c>
      <c r="D130">
        <v>2</v>
      </c>
      <c r="E130">
        <v>1</v>
      </c>
      <c r="F130">
        <v>55</v>
      </c>
      <c r="G130">
        <v>0.21876000000000001</v>
      </c>
      <c r="H130">
        <v>1269.6273834146341</v>
      </c>
      <c r="I130">
        <v>3.9774545454545453E-3</v>
      </c>
      <c r="R130">
        <v>1269.6273834146341</v>
      </c>
      <c r="S130">
        <v>3.9774545454545453E-3</v>
      </c>
      <c r="U130">
        <v>2001</v>
      </c>
      <c r="V130">
        <v>502</v>
      </c>
      <c r="W130">
        <v>2</v>
      </c>
      <c r="X130">
        <v>1</v>
      </c>
      <c r="Y130">
        <v>55</v>
      </c>
      <c r="Z130">
        <v>0.21876000000000001</v>
      </c>
      <c r="AA130">
        <f t="shared" si="9"/>
        <v>1269.6273834146341</v>
      </c>
      <c r="AB130">
        <f t="shared" ref="AB130:AB136" si="15">Z130/Y130</f>
        <v>3.9774545454545453E-3</v>
      </c>
      <c r="AC130">
        <v>1.9059998989105225</v>
      </c>
      <c r="AD130">
        <v>18.893264634146341</v>
      </c>
      <c r="AE130">
        <f t="shared" si="10"/>
        <v>1.2696273834146341</v>
      </c>
    </row>
    <row r="131" spans="3:31">
      <c r="C131">
        <v>2001</v>
      </c>
      <c r="D131">
        <v>2</v>
      </c>
      <c r="E131">
        <v>2</v>
      </c>
      <c r="F131">
        <v>55</v>
      </c>
      <c r="G131">
        <v>0.42808000000000002</v>
      </c>
      <c r="H131">
        <v>2003.5276799999999</v>
      </c>
      <c r="I131">
        <v>7.7832727272727272E-3</v>
      </c>
      <c r="R131">
        <v>2003.5276799999999</v>
      </c>
      <c r="S131">
        <v>7.7832727272727272E-3</v>
      </c>
      <c r="U131">
        <v>2001</v>
      </c>
      <c r="V131">
        <v>502</v>
      </c>
      <c r="W131">
        <v>2</v>
      </c>
      <c r="X131">
        <v>2</v>
      </c>
      <c r="Y131">
        <v>55</v>
      </c>
      <c r="Z131">
        <v>0.42808000000000002</v>
      </c>
      <c r="AA131">
        <f t="shared" si="9"/>
        <v>2003.5276799999999</v>
      </c>
      <c r="AB131">
        <f t="shared" si="15"/>
        <v>7.7832727272727272E-3</v>
      </c>
      <c r="AC131">
        <v>1.9390844106674194</v>
      </c>
      <c r="AD131">
        <v>29.814399999999996</v>
      </c>
      <c r="AE131">
        <f t="shared" si="10"/>
        <v>2.0035276799999999</v>
      </c>
    </row>
    <row r="132" spans="3:31">
      <c r="C132">
        <v>2001</v>
      </c>
      <c r="D132">
        <v>2</v>
      </c>
      <c r="E132">
        <v>3</v>
      </c>
      <c r="F132">
        <v>55</v>
      </c>
      <c r="G132">
        <v>0.34223999999999999</v>
      </c>
      <c r="H132">
        <v>1619.9254290731712</v>
      </c>
      <c r="I132">
        <v>6.2225454545454546E-3</v>
      </c>
      <c r="R132">
        <v>1619.9254290731712</v>
      </c>
      <c r="S132">
        <v>6.2225454545454546E-3</v>
      </c>
      <c r="U132">
        <v>2001</v>
      </c>
      <c r="V132">
        <v>502</v>
      </c>
      <c r="W132">
        <v>2</v>
      </c>
      <c r="X132">
        <v>3</v>
      </c>
      <c r="Y132">
        <v>55</v>
      </c>
      <c r="Z132">
        <v>0.34223999999999999</v>
      </c>
      <c r="AA132">
        <f t="shared" si="9"/>
        <v>1619.9254290731712</v>
      </c>
      <c r="AB132">
        <f t="shared" si="15"/>
        <v>6.2225454545454546E-3</v>
      </c>
      <c r="AC132" s="4">
        <v>2.3204684257507324</v>
      </c>
      <c r="AD132">
        <v>24.106033170731713</v>
      </c>
      <c r="AE132">
        <f t="shared" si="10"/>
        <v>1.6199254290731713</v>
      </c>
    </row>
    <row r="133" spans="3:31">
      <c r="C133">
        <v>2001</v>
      </c>
      <c r="D133">
        <v>2</v>
      </c>
      <c r="E133">
        <v>4</v>
      </c>
      <c r="F133">
        <v>55</v>
      </c>
      <c r="G133">
        <v>0.29127999999999998</v>
      </c>
      <c r="H133">
        <v>1548.0416546341464</v>
      </c>
      <c r="I133">
        <v>5.2959999999999995E-3</v>
      </c>
      <c r="R133">
        <v>1548.0416546341464</v>
      </c>
      <c r="S133">
        <v>5.2959999999999995E-3</v>
      </c>
      <c r="U133">
        <v>2001</v>
      </c>
      <c r="V133">
        <v>502</v>
      </c>
      <c r="W133">
        <v>2</v>
      </c>
      <c r="X133">
        <v>4</v>
      </c>
      <c r="Y133">
        <v>55</v>
      </c>
      <c r="Z133">
        <v>0.29127999999999998</v>
      </c>
      <c r="AA133">
        <f t="shared" ref="AA133:AA196" si="16">AE133*1000</f>
        <v>1548.0416546341464</v>
      </c>
      <c r="AB133">
        <f t="shared" si="15"/>
        <v>5.2959999999999995E-3</v>
      </c>
      <c r="AC133" s="4">
        <v>2.4736042022705078</v>
      </c>
      <c r="AD133">
        <v>23.036334146341463</v>
      </c>
      <c r="AE133">
        <f t="shared" ref="AE133:AE196" si="17">AD133*60*1.12/1000</f>
        <v>1.5480416546341464</v>
      </c>
    </row>
    <row r="134" spans="3:31">
      <c r="C134">
        <v>2001</v>
      </c>
      <c r="D134">
        <v>2</v>
      </c>
      <c r="E134">
        <v>5</v>
      </c>
      <c r="F134">
        <v>55</v>
      </c>
      <c r="G134">
        <v>0.33574999999999999</v>
      </c>
      <c r="H134">
        <v>1922.2454282926833</v>
      </c>
      <c r="I134">
        <v>6.1045454545454545E-3</v>
      </c>
      <c r="R134">
        <v>1922.2454282926833</v>
      </c>
      <c r="S134">
        <v>6.1045454545454545E-3</v>
      </c>
      <c r="U134">
        <v>2001</v>
      </c>
      <c r="V134">
        <v>502</v>
      </c>
      <c r="W134">
        <v>2</v>
      </c>
      <c r="X134">
        <v>5</v>
      </c>
      <c r="Y134">
        <v>55</v>
      </c>
      <c r="Z134">
        <v>0.33574999999999999</v>
      </c>
      <c r="AA134">
        <f t="shared" si="16"/>
        <v>1922.2454282926833</v>
      </c>
      <c r="AB134">
        <f t="shared" si="15"/>
        <v>6.1045454545454545E-3</v>
      </c>
      <c r="AC134" s="4">
        <v>2.4157588481903076</v>
      </c>
      <c r="AD134">
        <v>28.604842682926833</v>
      </c>
      <c r="AE134">
        <f t="shared" si="17"/>
        <v>1.9222454282926833</v>
      </c>
    </row>
    <row r="135" spans="3:31">
      <c r="C135">
        <v>2001</v>
      </c>
      <c r="D135">
        <v>2</v>
      </c>
      <c r="E135">
        <v>6</v>
      </c>
      <c r="F135">
        <v>55</v>
      </c>
      <c r="G135">
        <v>0.23104</v>
      </c>
      <c r="H135">
        <v>1386.865404878049</v>
      </c>
      <c r="I135">
        <v>4.2007272727272726E-3</v>
      </c>
      <c r="R135">
        <v>1386.865404878049</v>
      </c>
      <c r="S135">
        <v>4.2007272727272726E-3</v>
      </c>
      <c r="U135">
        <v>2001</v>
      </c>
      <c r="V135">
        <v>502</v>
      </c>
      <c r="W135">
        <v>2</v>
      </c>
      <c r="X135">
        <v>6</v>
      </c>
      <c r="Y135">
        <v>55</v>
      </c>
      <c r="Z135">
        <v>0.23104</v>
      </c>
      <c r="AA135">
        <f t="shared" si="16"/>
        <v>1386.865404878049</v>
      </c>
      <c r="AB135">
        <f t="shared" si="15"/>
        <v>4.2007272727272726E-3</v>
      </c>
      <c r="AC135" s="4">
        <v>2.7410228252410889</v>
      </c>
      <c r="AD135">
        <v>20.63787804878049</v>
      </c>
      <c r="AE135">
        <f t="shared" si="17"/>
        <v>1.3868654048780491</v>
      </c>
    </row>
    <row r="136" spans="3:31">
      <c r="C136">
        <v>2001</v>
      </c>
      <c r="D136">
        <v>2</v>
      </c>
      <c r="E136">
        <v>7</v>
      </c>
      <c r="F136">
        <v>55</v>
      </c>
      <c r="G136">
        <v>0.10492</v>
      </c>
      <c r="H136">
        <v>564.74158829268299</v>
      </c>
      <c r="I136">
        <v>1.9076363636363635E-3</v>
      </c>
      <c r="R136">
        <v>564.74158829268299</v>
      </c>
      <c r="S136">
        <v>1.9076363636363635E-3</v>
      </c>
      <c r="U136">
        <v>2001</v>
      </c>
      <c r="V136">
        <v>502</v>
      </c>
      <c r="W136">
        <v>2</v>
      </c>
      <c r="X136">
        <v>7</v>
      </c>
      <c r="Y136">
        <v>55</v>
      </c>
      <c r="Z136">
        <v>0.10492</v>
      </c>
      <c r="AA136">
        <f t="shared" si="16"/>
        <v>564.74158829268299</v>
      </c>
      <c r="AB136">
        <f t="shared" si="15"/>
        <v>1.9076363636363635E-3</v>
      </c>
      <c r="AC136" s="4">
        <v>2.506397008895874</v>
      </c>
      <c r="AD136">
        <v>8.4038926829268288</v>
      </c>
      <c r="AE136">
        <f t="shared" si="17"/>
        <v>0.56474158829268295</v>
      </c>
    </row>
    <row r="137" spans="3:31">
      <c r="C137">
        <v>2001</v>
      </c>
      <c r="D137">
        <v>2</v>
      </c>
      <c r="E137">
        <v>8</v>
      </c>
      <c r="F137" t="s">
        <v>17</v>
      </c>
      <c r="H137">
        <v>1527.0512593170733</v>
      </c>
      <c r="I137" t="s">
        <v>17</v>
      </c>
      <c r="R137">
        <v>1527.0512593170733</v>
      </c>
      <c r="U137">
        <v>2001</v>
      </c>
      <c r="V137">
        <v>502</v>
      </c>
      <c r="W137">
        <v>2</v>
      </c>
      <c r="X137">
        <v>8</v>
      </c>
      <c r="Y137" t="s">
        <v>17</v>
      </c>
      <c r="Z137" t="s">
        <v>17</v>
      </c>
      <c r="AA137">
        <f t="shared" si="16"/>
        <v>1527.0512593170733</v>
      </c>
      <c r="AB137" t="s">
        <v>17</v>
      </c>
      <c r="AC137">
        <v>2.5476338863372803</v>
      </c>
      <c r="AD137">
        <v>22.72397707317073</v>
      </c>
      <c r="AE137">
        <f t="shared" si="17"/>
        <v>1.5270512593170733</v>
      </c>
    </row>
    <row r="138" spans="3:31">
      <c r="C138">
        <v>2001</v>
      </c>
      <c r="D138">
        <v>2</v>
      </c>
      <c r="E138">
        <v>9</v>
      </c>
      <c r="F138" t="s">
        <v>17</v>
      </c>
      <c r="H138">
        <v>1238.3083808780489</v>
      </c>
      <c r="I138" t="s">
        <v>17</v>
      </c>
      <c r="R138">
        <v>1238.3083808780489</v>
      </c>
      <c r="U138">
        <v>2001</v>
      </c>
      <c r="V138">
        <v>502</v>
      </c>
      <c r="W138">
        <v>2</v>
      </c>
      <c r="X138">
        <v>9</v>
      </c>
      <c r="Y138" t="s">
        <v>17</v>
      </c>
      <c r="Z138" t="s">
        <v>17</v>
      </c>
      <c r="AA138">
        <f t="shared" si="16"/>
        <v>1238.3083808780489</v>
      </c>
      <c r="AB138" t="s">
        <v>17</v>
      </c>
      <c r="AC138">
        <v>2.4127006530761719</v>
      </c>
      <c r="AD138">
        <v>18.427208048780486</v>
      </c>
      <c r="AE138">
        <f t="shared" si="17"/>
        <v>1.2383083808780488</v>
      </c>
    </row>
    <row r="139" spans="3:31">
      <c r="C139">
        <v>2001</v>
      </c>
      <c r="D139">
        <v>2</v>
      </c>
      <c r="E139">
        <v>10</v>
      </c>
      <c r="F139" t="s">
        <v>17</v>
      </c>
      <c r="H139">
        <v>1956.8823570731709</v>
      </c>
      <c r="I139" t="s">
        <v>17</v>
      </c>
      <c r="R139">
        <v>1956.8823570731709</v>
      </c>
      <c r="U139">
        <v>2001</v>
      </c>
      <c r="V139">
        <v>502</v>
      </c>
      <c r="W139">
        <v>2</v>
      </c>
      <c r="X139">
        <v>10</v>
      </c>
      <c r="Y139" t="s">
        <v>17</v>
      </c>
      <c r="Z139" t="s">
        <v>17</v>
      </c>
      <c r="AA139">
        <f t="shared" si="16"/>
        <v>1956.8823570731709</v>
      </c>
      <c r="AB139" t="s">
        <v>17</v>
      </c>
      <c r="AC139">
        <v>2.2262308597564697</v>
      </c>
      <c r="AD139">
        <v>29.120273170731707</v>
      </c>
      <c r="AE139">
        <f t="shared" si="17"/>
        <v>1.9568823570731708</v>
      </c>
    </row>
    <row r="140" spans="3:31">
      <c r="C140">
        <v>2001</v>
      </c>
      <c r="D140">
        <v>2</v>
      </c>
      <c r="E140">
        <v>11</v>
      </c>
      <c r="F140" t="s">
        <v>17</v>
      </c>
      <c r="H140">
        <v>2196.1339925853658</v>
      </c>
      <c r="I140" t="s">
        <v>17</v>
      </c>
      <c r="R140">
        <v>2196.1339925853658</v>
      </c>
      <c r="U140">
        <v>2001</v>
      </c>
      <c r="V140">
        <v>502</v>
      </c>
      <c r="W140">
        <v>2</v>
      </c>
      <c r="X140">
        <v>11</v>
      </c>
      <c r="Y140" t="s">
        <v>17</v>
      </c>
      <c r="Z140" t="s">
        <v>17</v>
      </c>
      <c r="AA140">
        <f t="shared" si="16"/>
        <v>2196.1339925853658</v>
      </c>
      <c r="AB140" t="s">
        <v>17</v>
      </c>
      <c r="AC140">
        <v>2.1784656047821045</v>
      </c>
      <c r="AD140">
        <v>32.68056536585366</v>
      </c>
      <c r="AE140">
        <f t="shared" si="17"/>
        <v>2.196133992585366</v>
      </c>
    </row>
    <row r="141" spans="3:31">
      <c r="C141">
        <v>2001</v>
      </c>
      <c r="D141">
        <v>2</v>
      </c>
      <c r="E141">
        <v>12</v>
      </c>
      <c r="F141" t="s">
        <v>17</v>
      </c>
      <c r="H141">
        <v>1061.6392202926829</v>
      </c>
      <c r="I141" t="s">
        <v>17</v>
      </c>
      <c r="R141">
        <v>1061.6392202926829</v>
      </c>
      <c r="U141">
        <v>2001</v>
      </c>
      <c r="V141">
        <v>502</v>
      </c>
      <c r="W141">
        <v>2</v>
      </c>
      <c r="X141">
        <v>12</v>
      </c>
      <c r="Y141" t="s">
        <v>17</v>
      </c>
      <c r="Z141" t="s">
        <v>17</v>
      </c>
      <c r="AA141">
        <f t="shared" si="16"/>
        <v>1061.6392202926829</v>
      </c>
      <c r="AB141" t="s">
        <v>17</v>
      </c>
      <c r="AC141">
        <v>2.3331050872802734</v>
      </c>
      <c r="AD141">
        <v>15.798202682926826</v>
      </c>
      <c r="AE141">
        <f t="shared" si="17"/>
        <v>1.061639220292683</v>
      </c>
    </row>
    <row r="142" spans="3:31">
      <c r="C142">
        <v>2001</v>
      </c>
      <c r="D142">
        <v>2</v>
      </c>
      <c r="E142">
        <v>13</v>
      </c>
      <c r="F142" t="s">
        <v>17</v>
      </c>
      <c r="H142">
        <v>1757.3208936585365</v>
      </c>
      <c r="I142" t="s">
        <v>17</v>
      </c>
      <c r="R142">
        <v>1757.3208936585365</v>
      </c>
      <c r="U142">
        <v>2001</v>
      </c>
      <c r="V142">
        <v>502</v>
      </c>
      <c r="W142">
        <v>2</v>
      </c>
      <c r="X142">
        <v>13</v>
      </c>
      <c r="Y142" t="s">
        <v>17</v>
      </c>
      <c r="Z142" t="s">
        <v>17</v>
      </c>
      <c r="AA142">
        <f t="shared" si="16"/>
        <v>1757.3208936585365</v>
      </c>
      <c r="AB142" t="s">
        <v>17</v>
      </c>
      <c r="AC142">
        <v>2.5702559947967529</v>
      </c>
      <c r="AD142">
        <v>26.150608536585363</v>
      </c>
      <c r="AE142">
        <f t="shared" si="17"/>
        <v>1.7573208936585365</v>
      </c>
    </row>
    <row r="143" spans="3:31">
      <c r="C143">
        <v>2001</v>
      </c>
      <c r="D143">
        <v>2</v>
      </c>
      <c r="E143">
        <v>14</v>
      </c>
      <c r="F143" t="s">
        <v>17</v>
      </c>
      <c r="H143">
        <v>1749.1996097560975</v>
      </c>
      <c r="I143" t="s">
        <v>17</v>
      </c>
      <c r="R143">
        <v>1749.1996097560975</v>
      </c>
      <c r="U143">
        <v>2001</v>
      </c>
      <c r="V143">
        <v>502</v>
      </c>
      <c r="W143">
        <v>2</v>
      </c>
      <c r="X143">
        <v>14</v>
      </c>
      <c r="Y143" t="s">
        <v>17</v>
      </c>
      <c r="Z143" t="s">
        <v>17</v>
      </c>
      <c r="AA143">
        <f t="shared" si="16"/>
        <v>1749.1996097560975</v>
      </c>
      <c r="AB143" t="s">
        <v>17</v>
      </c>
      <c r="AC143">
        <v>2.3002283573150635</v>
      </c>
      <c r="AD143">
        <v>26.02975609756097</v>
      </c>
      <c r="AE143">
        <f t="shared" si="17"/>
        <v>1.7491996097560976</v>
      </c>
    </row>
    <row r="144" spans="3:31">
      <c r="C144">
        <v>2001</v>
      </c>
      <c r="D144">
        <v>3</v>
      </c>
      <c r="E144">
        <v>1</v>
      </c>
      <c r="F144">
        <v>55</v>
      </c>
      <c r="G144">
        <v>0.19403999999999999</v>
      </c>
      <c r="H144">
        <v>1092.000327804878</v>
      </c>
      <c r="I144">
        <v>3.5279999999999999E-3</v>
      </c>
      <c r="R144">
        <v>1092.000327804878</v>
      </c>
      <c r="S144">
        <v>3.5279999999999999E-3</v>
      </c>
      <c r="U144">
        <v>2001</v>
      </c>
      <c r="V144">
        <v>502</v>
      </c>
      <c r="W144">
        <v>3</v>
      </c>
      <c r="X144">
        <v>1</v>
      </c>
      <c r="Y144">
        <v>55</v>
      </c>
      <c r="Z144">
        <v>0.19403999999999999</v>
      </c>
      <c r="AA144">
        <f t="shared" si="16"/>
        <v>1092.000327804878</v>
      </c>
      <c r="AB144">
        <f t="shared" ref="AB144:AB150" si="18">Z144/Y144</f>
        <v>3.5279999999999999E-3</v>
      </c>
      <c r="AC144">
        <v>2.5285003185272217</v>
      </c>
      <c r="AD144">
        <v>16.250004878048777</v>
      </c>
      <c r="AE144">
        <f t="shared" si="17"/>
        <v>1.092000327804878</v>
      </c>
    </row>
    <row r="145" spans="3:31">
      <c r="C145">
        <v>2001</v>
      </c>
      <c r="D145">
        <v>3</v>
      </c>
      <c r="E145">
        <v>2</v>
      </c>
      <c r="F145">
        <v>55</v>
      </c>
      <c r="G145">
        <v>0.38422000000000001</v>
      </c>
      <c r="H145">
        <v>1929.2005791219513</v>
      </c>
      <c r="I145">
        <v>6.9858181818181816E-3</v>
      </c>
      <c r="R145">
        <v>1929.2005791219513</v>
      </c>
      <c r="S145">
        <v>6.9858181818181816E-3</v>
      </c>
      <c r="U145">
        <v>2001</v>
      </c>
      <c r="V145">
        <v>502</v>
      </c>
      <c r="W145">
        <v>3</v>
      </c>
      <c r="X145">
        <v>2</v>
      </c>
      <c r="Y145">
        <v>55</v>
      </c>
      <c r="Z145">
        <v>0.38422000000000001</v>
      </c>
      <c r="AA145">
        <f t="shared" si="16"/>
        <v>1929.2005791219513</v>
      </c>
      <c r="AB145">
        <f t="shared" si="18"/>
        <v>6.9858181818181816E-3</v>
      </c>
      <c r="AC145">
        <v>1.8582679033279419</v>
      </c>
      <c r="AD145">
        <v>28.708341951219509</v>
      </c>
      <c r="AE145">
        <f t="shared" si="17"/>
        <v>1.9292005791219513</v>
      </c>
    </row>
    <row r="146" spans="3:31">
      <c r="C146">
        <v>2001</v>
      </c>
      <c r="D146">
        <v>3</v>
      </c>
      <c r="E146">
        <v>3</v>
      </c>
      <c r="F146">
        <v>55</v>
      </c>
      <c r="G146">
        <v>0.19603000000000001</v>
      </c>
      <c r="H146">
        <v>1019.2003059512193</v>
      </c>
      <c r="I146">
        <v>3.5641818181818183E-3</v>
      </c>
      <c r="R146">
        <v>1019.2003059512193</v>
      </c>
      <c r="S146">
        <v>3.5641818181818183E-3</v>
      </c>
      <c r="U146">
        <v>2001</v>
      </c>
      <c r="V146">
        <v>502</v>
      </c>
      <c r="W146">
        <v>3</v>
      </c>
      <c r="X146">
        <v>3</v>
      </c>
      <c r="Y146">
        <v>55</v>
      </c>
      <c r="Z146">
        <v>0.19603000000000001</v>
      </c>
      <c r="AA146">
        <f t="shared" si="16"/>
        <v>1019.2003059512193</v>
      </c>
      <c r="AB146">
        <f t="shared" si="18"/>
        <v>3.5641818181818183E-3</v>
      </c>
      <c r="AC146" s="4">
        <v>2.7043232917785645</v>
      </c>
      <c r="AD146">
        <v>15.166671219512192</v>
      </c>
      <c r="AE146">
        <f t="shared" si="17"/>
        <v>1.0192003059512194</v>
      </c>
    </row>
    <row r="147" spans="3:31">
      <c r="C147">
        <v>2001</v>
      </c>
      <c r="D147">
        <v>3</v>
      </c>
      <c r="E147">
        <v>4</v>
      </c>
      <c r="F147">
        <v>55</v>
      </c>
      <c r="G147">
        <v>0.27284000000000003</v>
      </c>
      <c r="H147">
        <v>1448.0873912195127</v>
      </c>
      <c r="I147">
        <v>4.9607272727272729E-3</v>
      </c>
      <c r="R147">
        <v>1448.0873912195127</v>
      </c>
      <c r="S147">
        <v>4.9607272727272729E-3</v>
      </c>
      <c r="U147">
        <v>2001</v>
      </c>
      <c r="V147">
        <v>502</v>
      </c>
      <c r="W147">
        <v>3</v>
      </c>
      <c r="X147">
        <v>4</v>
      </c>
      <c r="Y147">
        <v>55</v>
      </c>
      <c r="Z147">
        <v>0.27284000000000003</v>
      </c>
      <c r="AA147">
        <f t="shared" si="16"/>
        <v>1448.0873912195127</v>
      </c>
      <c r="AB147">
        <f t="shared" si="18"/>
        <v>4.9607272727272729E-3</v>
      </c>
      <c r="AC147" s="4">
        <v>2.4195446968078613</v>
      </c>
      <c r="AD147">
        <v>21.548919512195127</v>
      </c>
      <c r="AE147">
        <f t="shared" si="17"/>
        <v>1.4480873912195127</v>
      </c>
    </row>
    <row r="148" spans="3:31">
      <c r="C148">
        <v>2001</v>
      </c>
      <c r="D148">
        <v>3</v>
      </c>
      <c r="E148">
        <v>5</v>
      </c>
      <c r="F148">
        <v>55</v>
      </c>
      <c r="G148">
        <v>0.37007000000000001</v>
      </c>
      <c r="H148">
        <v>2124.6528117073176</v>
      </c>
      <c r="I148">
        <v>6.7285454545454549E-3</v>
      </c>
      <c r="R148">
        <v>2124.6528117073176</v>
      </c>
      <c r="S148">
        <v>6.7285454545454549E-3</v>
      </c>
      <c r="U148">
        <v>2001</v>
      </c>
      <c r="V148">
        <v>502</v>
      </c>
      <c r="W148">
        <v>3</v>
      </c>
      <c r="X148">
        <v>5</v>
      </c>
      <c r="Y148">
        <v>55</v>
      </c>
      <c r="Z148">
        <v>0.37007000000000001</v>
      </c>
      <c r="AA148">
        <f t="shared" si="16"/>
        <v>2124.6528117073176</v>
      </c>
      <c r="AB148">
        <f t="shared" si="18"/>
        <v>6.7285454545454549E-3</v>
      </c>
      <c r="AC148" s="4">
        <v>2.4616053104400635</v>
      </c>
      <c r="AD148">
        <v>31.616857317073176</v>
      </c>
      <c r="AE148">
        <f t="shared" si="17"/>
        <v>2.1246528117073176</v>
      </c>
    </row>
    <row r="149" spans="3:31">
      <c r="C149">
        <v>2001</v>
      </c>
      <c r="D149">
        <v>3</v>
      </c>
      <c r="E149">
        <v>6</v>
      </c>
      <c r="F149">
        <v>55</v>
      </c>
      <c r="G149">
        <v>0.29607</v>
      </c>
      <c r="H149">
        <v>1775.3959562926832</v>
      </c>
      <c r="I149">
        <v>5.3830909090909094E-3</v>
      </c>
      <c r="R149">
        <v>1775.3959562926832</v>
      </c>
      <c r="S149">
        <v>5.3830909090909094E-3</v>
      </c>
      <c r="U149">
        <v>2001</v>
      </c>
      <c r="V149">
        <v>502</v>
      </c>
      <c r="W149">
        <v>3</v>
      </c>
      <c r="X149">
        <v>6</v>
      </c>
      <c r="Y149">
        <v>55</v>
      </c>
      <c r="Z149">
        <v>0.29607</v>
      </c>
      <c r="AA149">
        <f t="shared" si="16"/>
        <v>1775.3959562926832</v>
      </c>
      <c r="AB149">
        <f t="shared" si="18"/>
        <v>5.3830909090909094E-3</v>
      </c>
      <c r="AC149" s="4">
        <v>2.7018177509307861</v>
      </c>
      <c r="AD149">
        <v>26.41958268292683</v>
      </c>
      <c r="AE149">
        <f t="shared" si="17"/>
        <v>1.7753959562926831</v>
      </c>
    </row>
    <row r="150" spans="3:31">
      <c r="C150">
        <v>2001</v>
      </c>
      <c r="D150">
        <v>3</v>
      </c>
      <c r="E150">
        <v>7</v>
      </c>
      <c r="F150">
        <v>55</v>
      </c>
      <c r="G150">
        <v>0.32894000000000001</v>
      </c>
      <c r="H150">
        <v>1366.8329045853661</v>
      </c>
      <c r="I150">
        <v>5.980727272727273E-3</v>
      </c>
      <c r="R150">
        <v>1366.8329045853661</v>
      </c>
      <c r="S150">
        <v>5.980727272727273E-3</v>
      </c>
      <c r="U150">
        <v>2001</v>
      </c>
      <c r="V150">
        <v>502</v>
      </c>
      <c r="W150">
        <v>3</v>
      </c>
      <c r="X150">
        <v>7</v>
      </c>
      <c r="Y150">
        <v>55</v>
      </c>
      <c r="Z150">
        <v>0.32894000000000001</v>
      </c>
      <c r="AA150">
        <f t="shared" si="16"/>
        <v>1366.8329045853661</v>
      </c>
      <c r="AB150">
        <f t="shared" si="18"/>
        <v>5.980727272727273E-3</v>
      </c>
      <c r="AC150" s="4">
        <v>2.7302510738372803</v>
      </c>
      <c r="AD150">
        <v>20.339775365853662</v>
      </c>
      <c r="AE150">
        <f t="shared" si="17"/>
        <v>1.3668329045853662</v>
      </c>
    </row>
    <row r="151" spans="3:31">
      <c r="C151">
        <v>2001</v>
      </c>
      <c r="D151">
        <v>3</v>
      </c>
      <c r="E151">
        <v>8</v>
      </c>
      <c r="F151" t="s">
        <v>17</v>
      </c>
      <c r="H151">
        <v>1574.2796487804876</v>
      </c>
      <c r="I151" t="s">
        <v>17</v>
      </c>
      <c r="R151">
        <v>1574.2796487804876</v>
      </c>
      <c r="U151">
        <v>2001</v>
      </c>
      <c r="V151">
        <v>502</v>
      </c>
      <c r="W151">
        <v>3</v>
      </c>
      <c r="X151">
        <v>8</v>
      </c>
      <c r="Y151" t="s">
        <v>17</v>
      </c>
      <c r="Z151" t="s">
        <v>17</v>
      </c>
      <c r="AA151">
        <f t="shared" si="16"/>
        <v>1574.2796487804876</v>
      </c>
      <c r="AB151" t="s">
        <v>17</v>
      </c>
      <c r="AC151">
        <v>2.2809088230133057</v>
      </c>
      <c r="AD151">
        <v>23.426780487804873</v>
      </c>
      <c r="AE151">
        <f t="shared" si="17"/>
        <v>1.5742796487804875</v>
      </c>
    </row>
    <row r="152" spans="3:31">
      <c r="C152">
        <v>2001</v>
      </c>
      <c r="D152">
        <v>3</v>
      </c>
      <c r="E152">
        <v>9</v>
      </c>
      <c r="F152" t="s">
        <v>17</v>
      </c>
      <c r="H152">
        <v>1944.6518423414634</v>
      </c>
      <c r="I152" t="s">
        <v>17</v>
      </c>
      <c r="R152">
        <v>1944.6518423414634</v>
      </c>
      <c r="U152">
        <v>2001</v>
      </c>
      <c r="V152">
        <v>502</v>
      </c>
      <c r="W152">
        <v>3</v>
      </c>
      <c r="X152">
        <v>9</v>
      </c>
      <c r="Y152" t="s">
        <v>17</v>
      </c>
      <c r="Z152" t="s">
        <v>17</v>
      </c>
      <c r="AA152">
        <f t="shared" si="16"/>
        <v>1944.6518423414634</v>
      </c>
      <c r="AB152" t="s">
        <v>17</v>
      </c>
      <c r="AC152">
        <v>2.4612185955047607</v>
      </c>
      <c r="AD152">
        <v>28.938271463414633</v>
      </c>
      <c r="AE152">
        <f t="shared" si="17"/>
        <v>1.9446518423414634</v>
      </c>
    </row>
    <row r="153" spans="3:31">
      <c r="C153">
        <v>2001</v>
      </c>
      <c r="D153">
        <v>3</v>
      </c>
      <c r="E153">
        <v>10</v>
      </c>
      <c r="F153" t="s">
        <v>17</v>
      </c>
      <c r="H153">
        <v>2022.6161678048782</v>
      </c>
      <c r="I153" t="s">
        <v>17</v>
      </c>
      <c r="R153">
        <v>2022.6161678048782</v>
      </c>
      <c r="U153">
        <v>2001</v>
      </c>
      <c r="V153">
        <v>502</v>
      </c>
      <c r="W153">
        <v>3</v>
      </c>
      <c r="X153">
        <v>10</v>
      </c>
      <c r="Y153" t="s">
        <v>17</v>
      </c>
      <c r="Z153" t="s">
        <v>17</v>
      </c>
      <c r="AA153">
        <f t="shared" si="16"/>
        <v>2022.6161678048782</v>
      </c>
      <c r="AB153" t="s">
        <v>17</v>
      </c>
      <c r="AC153">
        <v>2.4558348655700684</v>
      </c>
      <c r="AD153">
        <v>30.098454878048777</v>
      </c>
      <c r="AE153">
        <f t="shared" si="17"/>
        <v>2.0226161678048782</v>
      </c>
    </row>
    <row r="154" spans="3:31">
      <c r="C154">
        <v>2001</v>
      </c>
      <c r="D154">
        <v>3</v>
      </c>
      <c r="E154">
        <v>11</v>
      </c>
      <c r="F154" t="s">
        <v>17</v>
      </c>
      <c r="H154">
        <v>1832.133883317073</v>
      </c>
      <c r="I154" t="s">
        <v>17</v>
      </c>
      <c r="R154">
        <v>1832.133883317073</v>
      </c>
      <c r="U154">
        <v>2001</v>
      </c>
      <c r="V154">
        <v>502</v>
      </c>
      <c r="W154">
        <v>3</v>
      </c>
      <c r="X154">
        <v>11</v>
      </c>
      <c r="Y154" t="s">
        <v>17</v>
      </c>
      <c r="Z154" t="s">
        <v>17</v>
      </c>
      <c r="AA154">
        <f t="shared" si="16"/>
        <v>1832.133883317073</v>
      </c>
      <c r="AB154" t="s">
        <v>17</v>
      </c>
      <c r="AC154">
        <v>2.6301701068878174</v>
      </c>
      <c r="AD154">
        <v>27.263897073170725</v>
      </c>
      <c r="AE154">
        <f t="shared" si="17"/>
        <v>1.8321338833170731</v>
      </c>
    </row>
    <row r="155" spans="3:31">
      <c r="C155">
        <v>2001</v>
      </c>
      <c r="D155">
        <v>3</v>
      </c>
      <c r="E155">
        <v>12</v>
      </c>
      <c r="F155" t="s">
        <v>17</v>
      </c>
      <c r="H155">
        <v>2339.054706731707</v>
      </c>
      <c r="I155" t="s">
        <v>17</v>
      </c>
      <c r="R155">
        <v>2339.054706731707</v>
      </c>
      <c r="U155">
        <v>2001</v>
      </c>
      <c r="V155">
        <v>502</v>
      </c>
      <c r="W155">
        <v>3</v>
      </c>
      <c r="X155">
        <v>12</v>
      </c>
      <c r="Y155" t="s">
        <v>17</v>
      </c>
      <c r="Z155" t="s">
        <v>17</v>
      </c>
      <c r="AA155">
        <f t="shared" si="16"/>
        <v>2339.054706731707</v>
      </c>
      <c r="AB155" t="s">
        <v>17</v>
      </c>
      <c r="AC155">
        <v>2.0152280330657959</v>
      </c>
      <c r="AD155">
        <v>34.807361707317071</v>
      </c>
      <c r="AE155">
        <f t="shared" si="17"/>
        <v>2.3390547067317069</v>
      </c>
    </row>
    <row r="156" spans="3:31">
      <c r="C156">
        <v>2001</v>
      </c>
      <c r="D156">
        <v>3</v>
      </c>
      <c r="E156">
        <v>13</v>
      </c>
      <c r="F156" t="s">
        <v>17</v>
      </c>
      <c r="H156">
        <v>1998.9742079999999</v>
      </c>
      <c r="I156" t="s">
        <v>17</v>
      </c>
      <c r="R156">
        <v>1998.9742079999999</v>
      </c>
      <c r="U156">
        <v>2001</v>
      </c>
      <c r="V156">
        <v>502</v>
      </c>
      <c r="W156">
        <v>3</v>
      </c>
      <c r="X156">
        <v>13</v>
      </c>
      <c r="Y156" t="s">
        <v>17</v>
      </c>
      <c r="Z156" t="s">
        <v>17</v>
      </c>
      <c r="AA156">
        <f t="shared" si="16"/>
        <v>1998.9742079999999</v>
      </c>
      <c r="AB156" t="s">
        <v>17</v>
      </c>
      <c r="AC156">
        <v>2.5533089637756348</v>
      </c>
      <c r="AD156">
        <v>29.746639999999996</v>
      </c>
      <c r="AE156">
        <f t="shared" si="17"/>
        <v>1.9989742079999999</v>
      </c>
    </row>
    <row r="157" spans="3:31">
      <c r="C157">
        <v>2001</v>
      </c>
      <c r="D157">
        <v>3</v>
      </c>
      <c r="E157">
        <v>14</v>
      </c>
      <c r="F157" t="s">
        <v>17</v>
      </c>
      <c r="H157">
        <v>1894.0361139512195</v>
      </c>
      <c r="I157" t="s">
        <v>17</v>
      </c>
      <c r="R157">
        <v>1894.0361139512195</v>
      </c>
      <c r="U157">
        <v>2001</v>
      </c>
      <c r="V157">
        <v>502</v>
      </c>
      <c r="W157">
        <v>3</v>
      </c>
      <c r="X157">
        <v>14</v>
      </c>
      <c r="Y157" t="s">
        <v>17</v>
      </c>
      <c r="Z157" t="s">
        <v>17</v>
      </c>
      <c r="AA157">
        <f t="shared" si="16"/>
        <v>1894.0361139512195</v>
      </c>
      <c r="AB157" t="s">
        <v>17</v>
      </c>
      <c r="AC157">
        <v>2.283851146697998</v>
      </c>
      <c r="AD157">
        <v>28.185061219512193</v>
      </c>
      <c r="AE157">
        <f t="shared" si="17"/>
        <v>1.8940361139512194</v>
      </c>
    </row>
    <row r="158" spans="3:31">
      <c r="C158">
        <v>2001</v>
      </c>
      <c r="D158">
        <v>4</v>
      </c>
      <c r="E158">
        <v>1</v>
      </c>
      <c r="F158">
        <v>55</v>
      </c>
      <c r="G158">
        <v>0.22944999999999999</v>
      </c>
      <c r="H158">
        <v>1319.2990993170736</v>
      </c>
      <c r="I158">
        <v>4.1718181818181819E-3</v>
      </c>
      <c r="R158">
        <v>1319.2990993170736</v>
      </c>
      <c r="S158">
        <v>4.1718181818181819E-3</v>
      </c>
      <c r="U158">
        <v>2001</v>
      </c>
      <c r="V158">
        <v>502</v>
      </c>
      <c r="W158">
        <v>4</v>
      </c>
      <c r="X158">
        <v>1</v>
      </c>
      <c r="Y158">
        <v>55</v>
      </c>
      <c r="Z158">
        <v>0.22944999999999999</v>
      </c>
      <c r="AA158">
        <f t="shared" si="16"/>
        <v>1319.2990993170736</v>
      </c>
      <c r="AB158">
        <f t="shared" ref="AB158:AB164" si="19">Z158/Y158</f>
        <v>4.1718181818181819E-3</v>
      </c>
      <c r="AC158">
        <v>2.2555255889892578</v>
      </c>
      <c r="AD158">
        <v>19.632427073170735</v>
      </c>
      <c r="AE158">
        <f t="shared" si="17"/>
        <v>1.3192990993170737</v>
      </c>
    </row>
    <row r="159" spans="3:31">
      <c r="C159">
        <v>2001</v>
      </c>
      <c r="D159">
        <v>4</v>
      </c>
      <c r="E159">
        <v>2</v>
      </c>
      <c r="F159">
        <v>55</v>
      </c>
      <c r="G159">
        <v>0.29524</v>
      </c>
      <c r="H159">
        <v>1995.128745365854</v>
      </c>
      <c r="I159">
        <v>5.3680000000000004E-3</v>
      </c>
      <c r="R159">
        <v>1995.128745365854</v>
      </c>
      <c r="S159">
        <v>5.3680000000000004E-3</v>
      </c>
      <c r="U159">
        <v>2001</v>
      </c>
      <c r="V159">
        <v>502</v>
      </c>
      <c r="W159">
        <v>4</v>
      </c>
      <c r="X159">
        <v>2</v>
      </c>
      <c r="Y159">
        <v>55</v>
      </c>
      <c r="Z159">
        <v>0.29524</v>
      </c>
      <c r="AA159">
        <f t="shared" si="16"/>
        <v>1995.128745365854</v>
      </c>
      <c r="AB159">
        <f t="shared" si="19"/>
        <v>5.3680000000000004E-3</v>
      </c>
      <c r="AC159">
        <v>2.0128376483917236</v>
      </c>
      <c r="AD159">
        <v>29.689415853658538</v>
      </c>
      <c r="AE159">
        <f t="shared" si="17"/>
        <v>1.9951287453658539</v>
      </c>
    </row>
    <row r="160" spans="3:31">
      <c r="C160">
        <v>2001</v>
      </c>
      <c r="D160">
        <v>4</v>
      </c>
      <c r="E160">
        <v>3</v>
      </c>
      <c r="F160">
        <v>55</v>
      </c>
      <c r="G160">
        <v>0.23227</v>
      </c>
      <c r="I160">
        <v>4.223090909090909E-3</v>
      </c>
      <c r="S160">
        <v>4.223090909090909E-3</v>
      </c>
      <c r="U160">
        <v>2001</v>
      </c>
      <c r="V160">
        <v>502</v>
      </c>
      <c r="W160">
        <v>4</v>
      </c>
      <c r="X160">
        <v>3</v>
      </c>
      <c r="Y160">
        <v>55</v>
      </c>
      <c r="Z160">
        <v>0.23227</v>
      </c>
      <c r="AA160" t="e">
        <f t="shared" si="16"/>
        <v>#VALUE!</v>
      </c>
      <c r="AB160">
        <f t="shared" si="19"/>
        <v>4.223090909090909E-3</v>
      </c>
      <c r="AC160" s="4">
        <v>2.4653749465942383</v>
      </c>
      <c r="AD160" s="129" t="s">
        <v>17</v>
      </c>
      <c r="AE160" s="129" t="s">
        <v>300</v>
      </c>
    </row>
    <row r="161" spans="3:31">
      <c r="C161">
        <v>2001</v>
      </c>
      <c r="D161">
        <v>4</v>
      </c>
      <c r="E161">
        <v>4</v>
      </c>
      <c r="F161">
        <v>55</v>
      </c>
      <c r="G161">
        <v>0.25584000000000001</v>
      </c>
      <c r="H161">
        <v>1997.0861830243907</v>
      </c>
      <c r="I161">
        <v>4.6516363636363639E-3</v>
      </c>
      <c r="R161">
        <v>1997.0861830243907</v>
      </c>
      <c r="S161">
        <v>4.6516363636363639E-3</v>
      </c>
      <c r="U161">
        <v>2001</v>
      </c>
      <c r="V161">
        <v>502</v>
      </c>
      <c r="W161">
        <v>4</v>
      </c>
      <c r="X161">
        <v>4</v>
      </c>
      <c r="Y161">
        <v>55</v>
      </c>
      <c r="Z161">
        <v>0.25584000000000001</v>
      </c>
      <c r="AA161">
        <f t="shared" si="16"/>
        <v>1997.0861830243907</v>
      </c>
      <c r="AB161">
        <f t="shared" si="19"/>
        <v>4.6516363636363639E-3</v>
      </c>
      <c r="AC161" s="4">
        <v>2.4275298118591309</v>
      </c>
      <c r="AD161">
        <v>29.718544390243906</v>
      </c>
      <c r="AE161">
        <f t="shared" si="17"/>
        <v>1.9970861830243907</v>
      </c>
    </row>
    <row r="162" spans="3:31">
      <c r="C162">
        <v>2001</v>
      </c>
      <c r="D162">
        <v>4</v>
      </c>
      <c r="E162">
        <v>5</v>
      </c>
      <c r="F162">
        <v>55</v>
      </c>
      <c r="G162">
        <v>0.30593999999999999</v>
      </c>
      <c r="H162">
        <v>1740.1620784390248</v>
      </c>
      <c r="I162">
        <v>5.5625454545454546E-3</v>
      </c>
      <c r="R162">
        <v>1740.1620784390248</v>
      </c>
      <c r="S162">
        <v>5.5625454545454546E-3</v>
      </c>
      <c r="U162">
        <v>2001</v>
      </c>
      <c r="V162">
        <v>502</v>
      </c>
      <c r="W162">
        <v>4</v>
      </c>
      <c r="X162">
        <v>5</v>
      </c>
      <c r="Y162">
        <v>55</v>
      </c>
      <c r="Z162">
        <v>0.30593999999999999</v>
      </c>
      <c r="AA162">
        <f t="shared" si="16"/>
        <v>1740.1620784390248</v>
      </c>
      <c r="AB162">
        <f t="shared" si="19"/>
        <v>5.5625454545454546E-3</v>
      </c>
      <c r="AC162" s="4">
        <v>2.6154611110687256</v>
      </c>
      <c r="AD162">
        <v>25.895269024390245</v>
      </c>
      <c r="AE162">
        <f t="shared" si="17"/>
        <v>1.7401620784390248</v>
      </c>
    </row>
    <row r="163" spans="3:31">
      <c r="C163">
        <v>2001</v>
      </c>
      <c r="D163">
        <v>4</v>
      </c>
      <c r="E163">
        <v>6</v>
      </c>
      <c r="F163">
        <v>55</v>
      </c>
      <c r="G163">
        <v>0.19993</v>
      </c>
      <c r="H163">
        <v>1649.2453463414638</v>
      </c>
      <c r="I163">
        <v>3.635090909090909E-3</v>
      </c>
      <c r="R163">
        <v>1649.2453463414638</v>
      </c>
      <c r="S163">
        <v>3.635090909090909E-3</v>
      </c>
      <c r="U163">
        <v>2001</v>
      </c>
      <c r="V163">
        <v>502</v>
      </c>
      <c r="W163">
        <v>4</v>
      </c>
      <c r="X163">
        <v>6</v>
      </c>
      <c r="Y163">
        <v>55</v>
      </c>
      <c r="Z163">
        <v>0.19993</v>
      </c>
      <c r="AA163">
        <f t="shared" si="16"/>
        <v>1649.2453463414638</v>
      </c>
      <c r="AB163">
        <f t="shared" si="19"/>
        <v>3.635090909090909E-3</v>
      </c>
      <c r="AC163" s="4">
        <v>2.5392673015594482</v>
      </c>
      <c r="AD163">
        <v>24.542341463414637</v>
      </c>
      <c r="AE163">
        <f t="shared" si="17"/>
        <v>1.6492453463414638</v>
      </c>
    </row>
    <row r="164" spans="3:31">
      <c r="C164">
        <v>2001</v>
      </c>
      <c r="D164">
        <v>4</v>
      </c>
      <c r="E164">
        <v>7</v>
      </c>
      <c r="F164">
        <v>55</v>
      </c>
      <c r="G164">
        <v>0.29831999999999997</v>
      </c>
      <c r="H164">
        <v>1881.8888944390244</v>
      </c>
      <c r="I164">
        <v>5.4239999999999991E-3</v>
      </c>
      <c r="R164">
        <v>1881.8888944390244</v>
      </c>
      <c r="S164">
        <v>5.4239999999999991E-3</v>
      </c>
      <c r="U164">
        <v>2001</v>
      </c>
      <c r="V164">
        <v>502</v>
      </c>
      <c r="W164">
        <v>4</v>
      </c>
      <c r="X164">
        <v>7</v>
      </c>
      <c r="Y164">
        <v>55</v>
      </c>
      <c r="Z164">
        <v>0.29831999999999997</v>
      </c>
      <c r="AA164">
        <f t="shared" si="16"/>
        <v>1881.8888944390244</v>
      </c>
      <c r="AB164">
        <f t="shared" si="19"/>
        <v>5.4239999999999991E-3</v>
      </c>
      <c r="AC164" s="4">
        <v>2.6466310024261475</v>
      </c>
      <c r="AD164">
        <v>28.004299024390242</v>
      </c>
      <c r="AE164">
        <f t="shared" si="17"/>
        <v>1.8818888944390244</v>
      </c>
    </row>
    <row r="165" spans="3:31">
      <c r="C165">
        <v>2001</v>
      </c>
      <c r="D165">
        <v>4</v>
      </c>
      <c r="E165">
        <v>8</v>
      </c>
      <c r="F165" t="s">
        <v>17</v>
      </c>
      <c r="H165">
        <v>1560.3276995121951</v>
      </c>
      <c r="I165" t="s">
        <v>17</v>
      </c>
      <c r="R165">
        <v>1560.3276995121951</v>
      </c>
      <c r="U165">
        <v>2001</v>
      </c>
      <c r="V165">
        <v>502</v>
      </c>
      <c r="W165">
        <v>4</v>
      </c>
      <c r="X165">
        <v>8</v>
      </c>
      <c r="Y165" t="s">
        <v>17</v>
      </c>
      <c r="Z165" t="s">
        <v>17</v>
      </c>
      <c r="AA165">
        <f t="shared" si="16"/>
        <v>1560.3276995121951</v>
      </c>
      <c r="AB165" t="s">
        <v>17</v>
      </c>
      <c r="AC165">
        <v>2.3297531604766846</v>
      </c>
      <c r="AD165">
        <v>23.21916219512195</v>
      </c>
      <c r="AE165">
        <f t="shared" si="17"/>
        <v>1.5603276995121951</v>
      </c>
    </row>
    <row r="166" spans="3:31">
      <c r="C166">
        <v>2001</v>
      </c>
      <c r="D166">
        <v>4</v>
      </c>
      <c r="E166">
        <v>9</v>
      </c>
      <c r="F166" t="s">
        <v>17</v>
      </c>
      <c r="H166">
        <v>1651.1194887804879</v>
      </c>
      <c r="I166" t="s">
        <v>17</v>
      </c>
      <c r="R166">
        <v>1651.1194887804879</v>
      </c>
      <c r="U166">
        <v>2001</v>
      </c>
      <c r="V166">
        <v>502</v>
      </c>
      <c r="W166">
        <v>4</v>
      </c>
      <c r="X166">
        <v>9</v>
      </c>
      <c r="Y166" t="s">
        <v>17</v>
      </c>
      <c r="Z166" t="s">
        <v>17</v>
      </c>
      <c r="AA166">
        <f t="shared" si="16"/>
        <v>1651.1194887804879</v>
      </c>
      <c r="AB166" t="s">
        <v>17</v>
      </c>
      <c r="AC166">
        <v>2.316577672958374</v>
      </c>
      <c r="AD166">
        <v>24.570230487804874</v>
      </c>
      <c r="AE166">
        <f t="shared" si="17"/>
        <v>1.6511194887804879</v>
      </c>
    </row>
    <row r="167" spans="3:31">
      <c r="C167">
        <v>2001</v>
      </c>
      <c r="D167">
        <v>4</v>
      </c>
      <c r="E167">
        <v>10</v>
      </c>
      <c r="F167" t="s">
        <v>17</v>
      </c>
      <c r="H167">
        <v>2279.3181518048777</v>
      </c>
      <c r="I167" t="s">
        <v>17</v>
      </c>
      <c r="R167">
        <v>2279.3181518048777</v>
      </c>
      <c r="U167">
        <v>2001</v>
      </c>
      <c r="V167">
        <v>502</v>
      </c>
      <c r="W167">
        <v>4</v>
      </c>
      <c r="X167">
        <v>10</v>
      </c>
      <c r="Y167" t="s">
        <v>17</v>
      </c>
      <c r="Z167" t="s">
        <v>17</v>
      </c>
      <c r="AA167">
        <f t="shared" si="16"/>
        <v>2279.3181518048777</v>
      </c>
      <c r="AB167" t="s">
        <v>17</v>
      </c>
      <c r="AC167">
        <v>2.2817764282226563</v>
      </c>
      <c r="AD167">
        <v>33.918424878048775</v>
      </c>
      <c r="AE167">
        <f t="shared" si="17"/>
        <v>2.279318151804878</v>
      </c>
    </row>
    <row r="168" spans="3:31">
      <c r="C168">
        <v>2001</v>
      </c>
      <c r="D168">
        <v>4</v>
      </c>
      <c r="E168">
        <v>11</v>
      </c>
      <c r="F168" t="s">
        <v>17</v>
      </c>
      <c r="H168">
        <v>1970.7648936585363</v>
      </c>
      <c r="I168" t="s">
        <v>17</v>
      </c>
      <c r="R168">
        <v>1970.7648936585363</v>
      </c>
      <c r="U168">
        <v>2001</v>
      </c>
      <c r="V168">
        <v>502</v>
      </c>
      <c r="W168">
        <v>4</v>
      </c>
      <c r="X168">
        <v>11</v>
      </c>
      <c r="Y168" t="s">
        <v>17</v>
      </c>
      <c r="Z168" t="s">
        <v>17</v>
      </c>
      <c r="AA168">
        <f t="shared" si="16"/>
        <v>1970.7648936585363</v>
      </c>
      <c r="AB168" t="s">
        <v>17</v>
      </c>
      <c r="AC168">
        <v>2.2143385410308838</v>
      </c>
      <c r="AD168">
        <v>29.326858536585359</v>
      </c>
      <c r="AE168">
        <f t="shared" si="17"/>
        <v>1.9707648936585362</v>
      </c>
    </row>
    <row r="169" spans="3:31">
      <c r="C169">
        <v>2001</v>
      </c>
      <c r="D169">
        <v>4</v>
      </c>
      <c r="E169">
        <v>12</v>
      </c>
      <c r="F169" t="s">
        <v>17</v>
      </c>
      <c r="H169">
        <v>1873.3927820487804</v>
      </c>
      <c r="I169" t="s">
        <v>17</v>
      </c>
      <c r="R169">
        <v>1873.3927820487804</v>
      </c>
      <c r="U169">
        <v>2001</v>
      </c>
      <c r="V169">
        <v>502</v>
      </c>
      <c r="W169">
        <v>4</v>
      </c>
      <c r="X169">
        <v>12</v>
      </c>
      <c r="Y169" t="s">
        <v>17</v>
      </c>
      <c r="Z169" t="s">
        <v>17</v>
      </c>
      <c r="AA169">
        <f t="shared" si="16"/>
        <v>1873.3927820487804</v>
      </c>
      <c r="AB169" t="s">
        <v>17</v>
      </c>
      <c r="AC169">
        <v>2.4478564262390137</v>
      </c>
      <c r="AD169">
        <v>27.877868780487802</v>
      </c>
      <c r="AE169">
        <f t="shared" si="17"/>
        <v>1.8733927820487803</v>
      </c>
    </row>
    <row r="170" spans="3:31">
      <c r="C170">
        <v>2001</v>
      </c>
      <c r="D170">
        <v>4</v>
      </c>
      <c r="E170">
        <v>13</v>
      </c>
      <c r="F170" t="s">
        <v>17</v>
      </c>
      <c r="H170">
        <v>1872.0600585365853</v>
      </c>
      <c r="I170" t="s">
        <v>17</v>
      </c>
      <c r="R170">
        <v>1872.0600585365853</v>
      </c>
      <c r="U170">
        <v>2001</v>
      </c>
      <c r="V170">
        <v>502</v>
      </c>
      <c r="W170">
        <v>4</v>
      </c>
      <c r="X170">
        <v>13</v>
      </c>
      <c r="Y170" t="s">
        <v>17</v>
      </c>
      <c r="Z170" t="s">
        <v>17</v>
      </c>
      <c r="AA170">
        <f t="shared" si="16"/>
        <v>1872.0600585365853</v>
      </c>
      <c r="AB170" t="s">
        <v>17</v>
      </c>
      <c r="AC170">
        <v>2.3527202606201172</v>
      </c>
      <c r="AD170">
        <v>27.858036585365848</v>
      </c>
      <c r="AE170">
        <f t="shared" si="17"/>
        <v>1.8720600585365852</v>
      </c>
    </row>
    <row r="171" spans="3:31">
      <c r="C171">
        <v>2001</v>
      </c>
      <c r="D171">
        <v>4</v>
      </c>
      <c r="E171">
        <v>14</v>
      </c>
      <c r="F171" t="s">
        <v>17</v>
      </c>
      <c r="H171">
        <v>1976.2068479999996</v>
      </c>
      <c r="I171" t="s">
        <v>17</v>
      </c>
      <c r="R171">
        <v>1976.2068479999996</v>
      </c>
      <c r="U171">
        <v>2001</v>
      </c>
      <c r="V171">
        <v>502</v>
      </c>
      <c r="W171">
        <v>4</v>
      </c>
      <c r="X171">
        <v>14</v>
      </c>
      <c r="Y171" t="s">
        <v>17</v>
      </c>
      <c r="Z171" t="s">
        <v>17</v>
      </c>
      <c r="AA171">
        <f t="shared" si="16"/>
        <v>1976.2068479999996</v>
      </c>
      <c r="AB171" t="s">
        <v>17</v>
      </c>
      <c r="AC171">
        <v>2.1864137649536133</v>
      </c>
      <c r="AD171">
        <v>29.40783999999999</v>
      </c>
      <c r="AE171">
        <f t="shared" si="17"/>
        <v>1.9762068479999997</v>
      </c>
    </row>
    <row r="172" spans="3:31">
      <c r="C172">
        <v>2002</v>
      </c>
      <c r="D172">
        <v>1</v>
      </c>
      <c r="E172">
        <v>1</v>
      </c>
      <c r="F172">
        <v>74</v>
      </c>
      <c r="G172">
        <v>0.26109851200000006</v>
      </c>
      <c r="H172">
        <v>2113.4773697560981</v>
      </c>
      <c r="I172">
        <v>3.5283582702702711E-3</v>
      </c>
      <c r="R172">
        <v>2113.4773697560981</v>
      </c>
      <c r="S172">
        <v>3.5283582702702711E-3</v>
      </c>
      <c r="U172">
        <v>2002</v>
      </c>
      <c r="V172">
        <v>502</v>
      </c>
      <c r="W172">
        <v>1</v>
      </c>
      <c r="X172">
        <v>1</v>
      </c>
      <c r="Y172">
        <v>74</v>
      </c>
      <c r="Z172">
        <v>0.26109851200000006</v>
      </c>
      <c r="AA172">
        <f t="shared" si="16"/>
        <v>2113.4773697560981</v>
      </c>
      <c r="AB172">
        <f t="shared" ref="AB172:AB178" si="20">Z172/Y172</f>
        <v>3.5283582702702711E-3</v>
      </c>
      <c r="AC172">
        <v>1.9719483852386475</v>
      </c>
      <c r="AD172">
        <v>31.45055609756098</v>
      </c>
      <c r="AE172">
        <f t="shared" si="17"/>
        <v>2.1134773697560982</v>
      </c>
    </row>
    <row r="173" spans="3:31">
      <c r="C173">
        <v>2002</v>
      </c>
      <c r="D173">
        <v>1</v>
      </c>
      <c r="E173">
        <v>2</v>
      </c>
      <c r="F173">
        <v>74</v>
      </c>
      <c r="G173">
        <v>0.14172793200000006</v>
      </c>
      <c r="H173">
        <v>2174.3522926829269</v>
      </c>
      <c r="I173">
        <v>1.9152423243243252E-3</v>
      </c>
      <c r="R173">
        <v>2174.3522926829269</v>
      </c>
      <c r="S173">
        <v>1.9152423243243252E-3</v>
      </c>
      <c r="U173">
        <v>2002</v>
      </c>
      <c r="V173">
        <v>502</v>
      </c>
      <c r="W173">
        <v>1</v>
      </c>
      <c r="X173">
        <v>2</v>
      </c>
      <c r="Y173">
        <v>74</v>
      </c>
      <c r="Z173">
        <v>0.14172793200000006</v>
      </c>
      <c r="AA173">
        <f t="shared" si="16"/>
        <v>2174.3522926829269</v>
      </c>
      <c r="AB173">
        <f t="shared" si="20"/>
        <v>1.9152423243243252E-3</v>
      </c>
      <c r="AC173">
        <v>1.8746379613876343</v>
      </c>
      <c r="AD173">
        <v>32.356432926829264</v>
      </c>
      <c r="AE173">
        <f t="shared" si="17"/>
        <v>2.1743522926829271</v>
      </c>
    </row>
    <row r="174" spans="3:31">
      <c r="C174">
        <v>2002</v>
      </c>
      <c r="D174">
        <v>1</v>
      </c>
      <c r="E174">
        <v>3</v>
      </c>
      <c r="F174">
        <v>74</v>
      </c>
      <c r="G174">
        <v>0.50835934799999993</v>
      </c>
      <c r="H174">
        <v>3552.9575882926815</v>
      </c>
      <c r="I174">
        <v>6.8697209189189177E-3</v>
      </c>
      <c r="R174">
        <v>3552.9575882926815</v>
      </c>
      <c r="S174">
        <v>6.8697209189189177E-3</v>
      </c>
      <c r="U174">
        <v>2002</v>
      </c>
      <c r="V174">
        <v>502</v>
      </c>
      <c r="W174">
        <v>1</v>
      </c>
      <c r="X174">
        <v>3</v>
      </c>
      <c r="Y174">
        <v>74</v>
      </c>
      <c r="Z174">
        <v>0.50835934799999993</v>
      </c>
      <c r="AA174">
        <f t="shared" si="16"/>
        <v>3552.9575882926815</v>
      </c>
      <c r="AB174">
        <f t="shared" si="20"/>
        <v>6.8697209189189177E-3</v>
      </c>
      <c r="AC174">
        <v>1.9373047351837158</v>
      </c>
      <c r="AD174">
        <v>52.871392682926803</v>
      </c>
      <c r="AE174">
        <f t="shared" si="17"/>
        <v>3.5529575882926814</v>
      </c>
    </row>
    <row r="175" spans="3:31">
      <c r="C175">
        <v>2002</v>
      </c>
      <c r="D175">
        <v>1</v>
      </c>
      <c r="E175">
        <v>4</v>
      </c>
      <c r="F175">
        <v>74</v>
      </c>
      <c r="G175">
        <v>0.30345230799999995</v>
      </c>
      <c r="H175">
        <v>2901.9221525853668</v>
      </c>
      <c r="I175">
        <v>4.1007068648648646E-3</v>
      </c>
      <c r="R175">
        <v>2901.9221525853668</v>
      </c>
      <c r="S175">
        <v>4.1007068648648646E-3</v>
      </c>
      <c r="U175">
        <v>2002</v>
      </c>
      <c r="V175">
        <v>502</v>
      </c>
      <c r="W175">
        <v>1</v>
      </c>
      <c r="X175">
        <v>4</v>
      </c>
      <c r="Y175">
        <v>74</v>
      </c>
      <c r="Z175">
        <v>0.30345230799999995</v>
      </c>
      <c r="AA175">
        <f t="shared" si="16"/>
        <v>2901.9221525853668</v>
      </c>
      <c r="AB175">
        <f t="shared" si="20"/>
        <v>4.1007068648648646E-3</v>
      </c>
      <c r="AC175">
        <v>2.0914719104766846</v>
      </c>
      <c r="AD175">
        <v>43.183365365853668</v>
      </c>
      <c r="AE175">
        <f t="shared" si="17"/>
        <v>2.9019221525853669</v>
      </c>
    </row>
    <row r="176" spans="3:31">
      <c r="C176">
        <v>2002</v>
      </c>
      <c r="D176">
        <v>1</v>
      </c>
      <c r="E176">
        <v>5</v>
      </c>
      <c r="F176">
        <v>74</v>
      </c>
      <c r="G176">
        <v>0.32084494800000002</v>
      </c>
      <c r="H176">
        <v>2798.0530138536592</v>
      </c>
      <c r="I176">
        <v>4.3357425405405412E-3</v>
      </c>
      <c r="R176">
        <v>2798.0530138536592</v>
      </c>
      <c r="S176">
        <v>4.3357425405405412E-3</v>
      </c>
      <c r="U176">
        <v>2002</v>
      </c>
      <c r="V176">
        <v>502</v>
      </c>
      <c r="W176">
        <v>1</v>
      </c>
      <c r="X176">
        <v>5</v>
      </c>
      <c r="Y176">
        <v>74</v>
      </c>
      <c r="Z176">
        <v>0.32084494800000002</v>
      </c>
      <c r="AA176">
        <f t="shared" si="16"/>
        <v>2798.0530138536592</v>
      </c>
      <c r="AB176">
        <f t="shared" si="20"/>
        <v>4.3357425405405412E-3</v>
      </c>
      <c r="AC176">
        <v>2.5064704418182373</v>
      </c>
      <c r="AD176">
        <v>41.637693658536591</v>
      </c>
      <c r="AE176">
        <f t="shared" si="17"/>
        <v>2.798053013853659</v>
      </c>
    </row>
    <row r="177" spans="3:31">
      <c r="C177">
        <v>2002</v>
      </c>
      <c r="D177">
        <v>1</v>
      </c>
      <c r="E177">
        <v>6</v>
      </c>
      <c r="F177">
        <v>74</v>
      </c>
      <c r="G177">
        <v>0.57200553999999992</v>
      </c>
      <c r="H177">
        <v>3059.2251746341472</v>
      </c>
      <c r="I177">
        <v>7.7298045945945939E-3</v>
      </c>
      <c r="R177">
        <v>3059.2251746341472</v>
      </c>
      <c r="S177">
        <v>7.7298045945945939E-3</v>
      </c>
      <c r="U177">
        <v>2002</v>
      </c>
      <c r="V177">
        <v>502</v>
      </c>
      <c r="W177">
        <v>1</v>
      </c>
      <c r="X177">
        <v>6</v>
      </c>
      <c r="Y177">
        <v>74</v>
      </c>
      <c r="Z177">
        <v>0.57200553999999992</v>
      </c>
      <c r="AA177">
        <f t="shared" si="16"/>
        <v>3059.2251746341472</v>
      </c>
      <c r="AB177">
        <f t="shared" si="20"/>
        <v>7.7298045945945939E-3</v>
      </c>
      <c r="AC177">
        <v>2.5266757011413574</v>
      </c>
      <c r="AD177">
        <v>45.524184146341469</v>
      </c>
      <c r="AE177">
        <f t="shared" si="17"/>
        <v>3.0592251746341472</v>
      </c>
    </row>
    <row r="178" spans="3:31">
      <c r="C178">
        <v>2002</v>
      </c>
      <c r="D178">
        <v>1</v>
      </c>
      <c r="E178">
        <v>7</v>
      </c>
      <c r="F178">
        <v>74</v>
      </c>
      <c r="G178">
        <v>0.369082348</v>
      </c>
      <c r="H178">
        <v>3075.0929139512205</v>
      </c>
      <c r="I178">
        <v>4.9875992972972976E-3</v>
      </c>
      <c r="R178">
        <v>3075.0929139512205</v>
      </c>
      <c r="S178">
        <v>4.9875992972972976E-3</v>
      </c>
      <c r="U178">
        <v>2002</v>
      </c>
      <c r="V178">
        <v>502</v>
      </c>
      <c r="W178">
        <v>1</v>
      </c>
      <c r="X178">
        <v>7</v>
      </c>
      <c r="Y178">
        <v>74</v>
      </c>
      <c r="Z178">
        <v>0.369082348</v>
      </c>
      <c r="AA178">
        <f t="shared" si="16"/>
        <v>3075.0929139512205</v>
      </c>
      <c r="AB178">
        <f t="shared" si="20"/>
        <v>4.9875992972972976E-3</v>
      </c>
      <c r="AC178">
        <v>2.6303417682647705</v>
      </c>
      <c r="AD178">
        <v>45.760311219512204</v>
      </c>
      <c r="AE178">
        <f t="shared" si="17"/>
        <v>3.0750929139512206</v>
      </c>
    </row>
    <row r="179" spans="3:31">
      <c r="C179">
        <v>2002</v>
      </c>
      <c r="D179">
        <v>1</v>
      </c>
      <c r="E179">
        <v>8</v>
      </c>
      <c r="F179" t="s">
        <v>17</v>
      </c>
      <c r="H179">
        <v>1791.7634669268293</v>
      </c>
      <c r="I179" t="s">
        <v>17</v>
      </c>
      <c r="R179">
        <v>1791.7634669268293</v>
      </c>
      <c r="U179">
        <v>2002</v>
      </c>
      <c r="V179">
        <v>502</v>
      </c>
      <c r="W179">
        <v>1</v>
      </c>
      <c r="X179">
        <v>8</v>
      </c>
      <c r="Y179" t="s">
        <v>17</v>
      </c>
      <c r="Z179" t="s">
        <v>17</v>
      </c>
      <c r="AA179">
        <f t="shared" si="16"/>
        <v>1791.7634669268293</v>
      </c>
      <c r="AB179" t="s">
        <v>17</v>
      </c>
      <c r="AC179">
        <v>2.5030362606048584</v>
      </c>
      <c r="AD179">
        <v>26.663146829268289</v>
      </c>
      <c r="AE179">
        <f t="shared" si="17"/>
        <v>1.7917634669268294</v>
      </c>
    </row>
    <row r="180" spans="3:31">
      <c r="C180">
        <v>2002</v>
      </c>
      <c r="D180">
        <v>1</v>
      </c>
      <c r="E180">
        <v>9</v>
      </c>
      <c r="F180" t="s">
        <v>17</v>
      </c>
      <c r="H180">
        <v>2735.3594786341459</v>
      </c>
      <c r="I180" t="s">
        <v>17</v>
      </c>
      <c r="R180">
        <v>2735.3594786341459</v>
      </c>
      <c r="U180">
        <v>2002</v>
      </c>
      <c r="V180">
        <v>502</v>
      </c>
      <c r="W180">
        <v>1</v>
      </c>
      <c r="X180">
        <v>9</v>
      </c>
      <c r="Y180" t="s">
        <v>17</v>
      </c>
      <c r="Z180" t="s">
        <v>17</v>
      </c>
      <c r="AA180">
        <f t="shared" si="16"/>
        <v>2735.3594786341459</v>
      </c>
      <c r="AB180" t="s">
        <v>17</v>
      </c>
      <c r="AC180">
        <v>2.5487105846405029</v>
      </c>
      <c r="AD180">
        <v>40.70475414634145</v>
      </c>
      <c r="AE180">
        <f t="shared" si="17"/>
        <v>2.735359478634146</v>
      </c>
    </row>
    <row r="181" spans="3:31">
      <c r="C181">
        <v>2002</v>
      </c>
      <c r="D181">
        <v>1</v>
      </c>
      <c r="E181">
        <v>10</v>
      </c>
      <c r="F181" t="s">
        <v>17</v>
      </c>
      <c r="H181">
        <v>3231.1603902439024</v>
      </c>
      <c r="I181" t="s">
        <v>17</v>
      </c>
      <c r="R181">
        <v>3231.1603902439024</v>
      </c>
      <c r="U181">
        <v>2002</v>
      </c>
      <c r="V181">
        <v>502</v>
      </c>
      <c r="W181">
        <v>1</v>
      </c>
      <c r="X181">
        <v>10</v>
      </c>
      <c r="Y181" t="s">
        <v>17</v>
      </c>
      <c r="Z181" t="s">
        <v>17</v>
      </c>
      <c r="AA181">
        <f t="shared" si="16"/>
        <v>3231.1603902439024</v>
      </c>
      <c r="AB181" t="s">
        <v>17</v>
      </c>
      <c r="AC181">
        <v>2.5033195018768311</v>
      </c>
      <c r="AD181">
        <v>48.08274390243902</v>
      </c>
      <c r="AE181">
        <f t="shared" si="17"/>
        <v>3.2311603902439026</v>
      </c>
    </row>
    <row r="182" spans="3:31">
      <c r="C182">
        <v>2002</v>
      </c>
      <c r="D182">
        <v>1</v>
      </c>
      <c r="E182">
        <v>11</v>
      </c>
      <c r="F182" t="s">
        <v>17</v>
      </c>
      <c r="H182">
        <v>3343.5534064390245</v>
      </c>
      <c r="I182" t="s">
        <v>17</v>
      </c>
      <c r="R182">
        <v>3343.5534064390245</v>
      </c>
      <c r="U182">
        <v>2002</v>
      </c>
      <c r="V182">
        <v>502</v>
      </c>
      <c r="W182">
        <v>1</v>
      </c>
      <c r="X182">
        <v>11</v>
      </c>
      <c r="Y182" t="s">
        <v>17</v>
      </c>
      <c r="Z182" t="s">
        <v>17</v>
      </c>
      <c r="AA182">
        <f t="shared" si="16"/>
        <v>3343.5534064390245</v>
      </c>
      <c r="AB182" t="s">
        <v>17</v>
      </c>
      <c r="AC182">
        <v>2.6516683101654053</v>
      </c>
      <c r="AD182">
        <v>49.755259024390242</v>
      </c>
      <c r="AE182">
        <f t="shared" si="17"/>
        <v>3.3435534064390247</v>
      </c>
    </row>
    <row r="183" spans="3:31">
      <c r="C183">
        <v>2002</v>
      </c>
      <c r="D183">
        <v>1</v>
      </c>
      <c r="E183">
        <v>12</v>
      </c>
      <c r="F183" t="s">
        <v>17</v>
      </c>
      <c r="H183">
        <v>3020.5623102439022</v>
      </c>
      <c r="I183" t="s">
        <v>17</v>
      </c>
      <c r="R183">
        <v>3020.5623102439022</v>
      </c>
      <c r="U183">
        <v>2002</v>
      </c>
      <c r="V183">
        <v>502</v>
      </c>
      <c r="W183">
        <v>1</v>
      </c>
      <c r="X183">
        <v>12</v>
      </c>
      <c r="Y183" t="s">
        <v>17</v>
      </c>
      <c r="Z183" t="s">
        <v>17</v>
      </c>
      <c r="AA183">
        <f t="shared" si="16"/>
        <v>3020.5623102439022</v>
      </c>
      <c r="AB183" t="s">
        <v>17</v>
      </c>
      <c r="AC183">
        <v>2.459930419921875</v>
      </c>
      <c r="AD183">
        <v>44.948843902439016</v>
      </c>
      <c r="AE183">
        <f t="shared" si="17"/>
        <v>3.0205623102439021</v>
      </c>
    </row>
    <row r="184" spans="3:31">
      <c r="C184">
        <v>2002</v>
      </c>
      <c r="D184">
        <v>1</v>
      </c>
      <c r="E184">
        <v>13</v>
      </c>
      <c r="F184" t="s">
        <v>17</v>
      </c>
      <c r="H184">
        <v>3677.2062907317077</v>
      </c>
      <c r="I184" t="s">
        <v>17</v>
      </c>
      <c r="R184">
        <v>3677.2062907317077</v>
      </c>
      <c r="U184">
        <v>2002</v>
      </c>
      <c r="V184">
        <v>502</v>
      </c>
      <c r="W184">
        <v>1</v>
      </c>
      <c r="X184">
        <v>13</v>
      </c>
      <c r="Y184" t="s">
        <v>17</v>
      </c>
      <c r="Z184" t="s">
        <v>17</v>
      </c>
      <c r="AA184">
        <f t="shared" si="16"/>
        <v>3677.2062907317077</v>
      </c>
      <c r="AB184" t="s">
        <v>17</v>
      </c>
      <c r="AC184">
        <v>2.7310118675231934</v>
      </c>
      <c r="AD184">
        <v>54.720331707317072</v>
      </c>
      <c r="AE184">
        <f t="shared" si="17"/>
        <v>3.6772062907317076</v>
      </c>
    </row>
    <row r="185" spans="3:31">
      <c r="C185">
        <v>2002</v>
      </c>
      <c r="D185">
        <v>1</v>
      </c>
      <c r="E185">
        <v>14</v>
      </c>
      <c r="F185" t="s">
        <v>17</v>
      </c>
      <c r="H185">
        <v>2951.7743414634147</v>
      </c>
      <c r="I185" t="s">
        <v>17</v>
      </c>
      <c r="R185">
        <v>2951.7743414634147</v>
      </c>
      <c r="U185">
        <v>2002</v>
      </c>
      <c r="V185">
        <v>502</v>
      </c>
      <c r="W185">
        <v>1</v>
      </c>
      <c r="X185">
        <v>14</v>
      </c>
      <c r="Y185" t="s">
        <v>17</v>
      </c>
      <c r="Z185" t="s">
        <v>17</v>
      </c>
      <c r="AA185">
        <f t="shared" si="16"/>
        <v>2951.7743414634147</v>
      </c>
      <c r="AB185" t="s">
        <v>17</v>
      </c>
      <c r="AC185">
        <v>2.4157013893127441</v>
      </c>
      <c r="AD185">
        <v>43.925213414634143</v>
      </c>
      <c r="AE185">
        <f t="shared" si="17"/>
        <v>2.9517743414634148</v>
      </c>
    </row>
    <row r="186" spans="3:31">
      <c r="C186">
        <v>2002</v>
      </c>
      <c r="D186">
        <v>2</v>
      </c>
      <c r="E186">
        <v>1</v>
      </c>
      <c r="F186">
        <v>74</v>
      </c>
      <c r="G186">
        <v>0.32573662799999997</v>
      </c>
      <c r="H186">
        <v>1692.3228573658537</v>
      </c>
      <c r="I186">
        <v>4.4018463243243235E-3</v>
      </c>
      <c r="R186">
        <v>1692.3228573658537</v>
      </c>
      <c r="S186">
        <v>4.4018463243243235E-3</v>
      </c>
      <c r="U186">
        <v>2002</v>
      </c>
      <c r="V186">
        <v>502</v>
      </c>
      <c r="W186">
        <v>2</v>
      </c>
      <c r="X186">
        <v>1</v>
      </c>
      <c r="Y186">
        <v>74</v>
      </c>
      <c r="Z186">
        <v>0.32573662799999997</v>
      </c>
      <c r="AA186">
        <f t="shared" si="16"/>
        <v>1692.3228573658537</v>
      </c>
      <c r="AB186">
        <f t="shared" ref="AB186:AB192" si="21">Z186/Y186</f>
        <v>4.4018463243243235E-3</v>
      </c>
      <c r="AC186">
        <v>2.0048251152038574</v>
      </c>
      <c r="AD186">
        <v>25.183375853658536</v>
      </c>
      <c r="AE186">
        <f t="shared" si="17"/>
        <v>1.6923228573658537</v>
      </c>
    </row>
    <row r="187" spans="3:31">
      <c r="C187">
        <v>2002</v>
      </c>
      <c r="D187">
        <v>2</v>
      </c>
      <c r="E187">
        <v>2</v>
      </c>
      <c r="F187">
        <v>74</v>
      </c>
      <c r="G187">
        <v>0.43275571600000001</v>
      </c>
      <c r="H187">
        <v>2561.9804792195118</v>
      </c>
      <c r="I187">
        <v>5.8480502162162164E-3</v>
      </c>
      <c r="R187">
        <v>2561.9804792195118</v>
      </c>
      <c r="S187">
        <v>5.8480502162162164E-3</v>
      </c>
      <c r="U187">
        <v>2002</v>
      </c>
      <c r="V187">
        <v>502</v>
      </c>
      <c r="W187">
        <v>2</v>
      </c>
      <c r="X187">
        <v>2</v>
      </c>
      <c r="Y187">
        <v>74</v>
      </c>
      <c r="Z187">
        <v>0.43275571600000001</v>
      </c>
      <c r="AA187">
        <f t="shared" si="16"/>
        <v>2561.9804792195118</v>
      </c>
      <c r="AB187">
        <f t="shared" si="21"/>
        <v>5.8480502162162164E-3</v>
      </c>
      <c r="AC187">
        <v>1.750579833984375</v>
      </c>
      <c r="AD187">
        <v>38.124709512195111</v>
      </c>
      <c r="AE187">
        <f t="shared" si="17"/>
        <v>2.5619804792195118</v>
      </c>
    </row>
    <row r="188" spans="3:31">
      <c r="C188">
        <v>2002</v>
      </c>
      <c r="D188">
        <v>2</v>
      </c>
      <c r="E188">
        <v>3</v>
      </c>
      <c r="F188">
        <v>74</v>
      </c>
      <c r="G188">
        <v>0.39462778800000003</v>
      </c>
      <c r="H188">
        <v>3166.2178840975612</v>
      </c>
      <c r="I188">
        <v>5.3328079459459467E-3</v>
      </c>
      <c r="R188">
        <v>3166.2178840975612</v>
      </c>
      <c r="S188">
        <v>5.3328079459459467E-3</v>
      </c>
      <c r="U188">
        <v>2002</v>
      </c>
      <c r="V188">
        <v>502</v>
      </c>
      <c r="W188">
        <v>2</v>
      </c>
      <c r="X188">
        <v>3</v>
      </c>
      <c r="Y188">
        <v>74</v>
      </c>
      <c r="Z188">
        <v>0.39462778800000003</v>
      </c>
      <c r="AA188">
        <f t="shared" si="16"/>
        <v>3166.2178840975612</v>
      </c>
      <c r="AB188">
        <f t="shared" si="21"/>
        <v>5.3328079459459467E-3</v>
      </c>
      <c r="AC188">
        <v>2.0401661396026611</v>
      </c>
      <c r="AD188">
        <v>47.116337560975609</v>
      </c>
      <c r="AE188">
        <f t="shared" si="17"/>
        <v>3.166217884097561</v>
      </c>
    </row>
    <row r="189" spans="3:31">
      <c r="C189">
        <v>2002</v>
      </c>
      <c r="D189">
        <v>2</v>
      </c>
      <c r="E189">
        <v>4</v>
      </c>
      <c r="F189">
        <v>74</v>
      </c>
      <c r="G189">
        <v>0.18226093599999998</v>
      </c>
      <c r="H189">
        <v>2500.6890801951222</v>
      </c>
      <c r="I189">
        <v>2.4629856216216214E-3</v>
      </c>
      <c r="R189">
        <v>2500.6890801951222</v>
      </c>
      <c r="S189">
        <v>2.4629856216216214E-3</v>
      </c>
      <c r="U189">
        <v>2002</v>
      </c>
      <c r="V189">
        <v>502</v>
      </c>
      <c r="W189">
        <v>2</v>
      </c>
      <c r="X189">
        <v>4</v>
      </c>
      <c r="Y189">
        <v>74</v>
      </c>
      <c r="Z189">
        <v>0.18226093599999998</v>
      </c>
      <c r="AA189">
        <f t="shared" si="16"/>
        <v>2500.6890801951222</v>
      </c>
      <c r="AB189">
        <f t="shared" si="21"/>
        <v>2.4629856216216214E-3</v>
      </c>
      <c r="AC189">
        <v>2.4253149032592773</v>
      </c>
      <c r="AD189">
        <v>37.212635121951216</v>
      </c>
      <c r="AE189">
        <f t="shared" si="17"/>
        <v>2.500689080195122</v>
      </c>
    </row>
    <row r="190" spans="3:31">
      <c r="C190">
        <v>2002</v>
      </c>
      <c r="D190">
        <v>2</v>
      </c>
      <c r="E190">
        <v>5</v>
      </c>
      <c r="F190">
        <v>74</v>
      </c>
      <c r="G190">
        <v>0.46856009599999998</v>
      </c>
      <c r="H190">
        <v>3578.3626302439025</v>
      </c>
      <c r="I190">
        <v>6.3318931891891885E-3</v>
      </c>
      <c r="R190">
        <v>3578.3626302439025</v>
      </c>
      <c r="S190">
        <v>6.3318931891891885E-3</v>
      </c>
      <c r="U190">
        <v>2002</v>
      </c>
      <c r="V190">
        <v>502</v>
      </c>
      <c r="W190">
        <v>2</v>
      </c>
      <c r="X190">
        <v>5</v>
      </c>
      <c r="Y190">
        <v>74</v>
      </c>
      <c r="Z190">
        <v>0.46856009599999998</v>
      </c>
      <c r="AA190">
        <f t="shared" si="16"/>
        <v>3578.3626302439025</v>
      </c>
      <c r="AB190">
        <f t="shared" si="21"/>
        <v>6.3318931891891885E-3</v>
      </c>
      <c r="AC190">
        <v>2.3660225868225098</v>
      </c>
      <c r="AD190">
        <v>53.249443902439019</v>
      </c>
      <c r="AE190">
        <f t="shared" si="17"/>
        <v>3.5783626302439027</v>
      </c>
    </row>
    <row r="191" spans="3:31">
      <c r="C191">
        <v>2002</v>
      </c>
      <c r="D191">
        <v>2</v>
      </c>
      <c r="E191">
        <v>6</v>
      </c>
      <c r="F191">
        <v>74</v>
      </c>
      <c r="G191">
        <v>0.16670267599999994</v>
      </c>
      <c r="H191">
        <v>3162.6361896585372</v>
      </c>
      <c r="I191">
        <v>2.252738864864864E-3</v>
      </c>
      <c r="R191">
        <v>3162.6361896585372</v>
      </c>
      <c r="S191">
        <v>2.252738864864864E-3</v>
      </c>
      <c r="U191">
        <v>2002</v>
      </c>
      <c r="V191">
        <v>502</v>
      </c>
      <c r="W191">
        <v>2</v>
      </c>
      <c r="X191">
        <v>6</v>
      </c>
      <c r="Y191">
        <v>74</v>
      </c>
      <c r="Z191">
        <v>0.16670267599999994</v>
      </c>
      <c r="AA191">
        <f t="shared" si="16"/>
        <v>3162.6361896585372</v>
      </c>
      <c r="AB191">
        <f t="shared" si="21"/>
        <v>2.252738864864864E-3</v>
      </c>
      <c r="AC191">
        <v>2.3906002044677734</v>
      </c>
      <c r="AD191">
        <v>47.063038536585374</v>
      </c>
      <c r="AE191">
        <f t="shared" si="17"/>
        <v>3.1626361896585373</v>
      </c>
    </row>
    <row r="192" spans="3:31">
      <c r="C192">
        <v>2002</v>
      </c>
      <c r="D192">
        <v>2</v>
      </c>
      <c r="E192">
        <v>7</v>
      </c>
      <c r="F192">
        <v>74</v>
      </c>
      <c r="G192">
        <v>0.34587404400000005</v>
      </c>
      <c r="H192">
        <v>2650.7870657560979</v>
      </c>
      <c r="I192">
        <v>4.6739735675675681E-3</v>
      </c>
      <c r="R192">
        <v>2650.7870657560979</v>
      </c>
      <c r="S192">
        <v>4.6739735675675681E-3</v>
      </c>
      <c r="U192">
        <v>2002</v>
      </c>
      <c r="V192">
        <v>502</v>
      </c>
      <c r="W192">
        <v>2</v>
      </c>
      <c r="X192">
        <v>7</v>
      </c>
      <c r="Y192">
        <v>74</v>
      </c>
      <c r="Z192">
        <v>0.34587404400000005</v>
      </c>
      <c r="AA192">
        <f t="shared" si="16"/>
        <v>2650.7870657560979</v>
      </c>
      <c r="AB192">
        <f t="shared" si="21"/>
        <v>4.6739735675675681E-3</v>
      </c>
      <c r="AC192">
        <v>2.4016907215118408</v>
      </c>
      <c r="AD192">
        <v>39.446236097560977</v>
      </c>
      <c r="AE192">
        <f t="shared" si="17"/>
        <v>2.6507870657560981</v>
      </c>
    </row>
    <row r="193" spans="3:31">
      <c r="C193">
        <v>2002</v>
      </c>
      <c r="D193">
        <v>2</v>
      </c>
      <c r="E193">
        <v>8</v>
      </c>
      <c r="F193" t="s">
        <v>17</v>
      </c>
      <c r="H193">
        <v>2364.5291613658542</v>
      </c>
      <c r="I193" t="s">
        <v>17</v>
      </c>
      <c r="R193">
        <v>2364.5291613658542</v>
      </c>
      <c r="U193">
        <v>2002</v>
      </c>
      <c r="V193">
        <v>502</v>
      </c>
      <c r="W193">
        <v>2</v>
      </c>
      <c r="X193">
        <v>8</v>
      </c>
      <c r="Y193" t="s">
        <v>17</v>
      </c>
      <c r="Z193" t="s">
        <v>17</v>
      </c>
      <c r="AA193">
        <f t="shared" si="16"/>
        <v>2364.5291613658542</v>
      </c>
      <c r="AB193" t="s">
        <v>17</v>
      </c>
      <c r="AC193">
        <v>2.4813487529754639</v>
      </c>
      <c r="AD193">
        <v>35.186445853658547</v>
      </c>
      <c r="AE193">
        <f t="shared" si="17"/>
        <v>2.3645291613658541</v>
      </c>
    </row>
    <row r="194" spans="3:31">
      <c r="C194">
        <v>2002</v>
      </c>
      <c r="D194">
        <v>2</v>
      </c>
      <c r="E194">
        <v>9</v>
      </c>
      <c r="F194" t="s">
        <v>17</v>
      </c>
      <c r="H194">
        <v>2660.2410731707314</v>
      </c>
      <c r="I194" t="s">
        <v>17</v>
      </c>
      <c r="R194">
        <v>2660.2410731707314</v>
      </c>
      <c r="U194">
        <v>2002</v>
      </c>
      <c r="V194">
        <v>502</v>
      </c>
      <c r="W194">
        <v>2</v>
      </c>
      <c r="X194">
        <v>9</v>
      </c>
      <c r="Y194" t="s">
        <v>17</v>
      </c>
      <c r="Z194" t="s">
        <v>17</v>
      </c>
      <c r="AA194">
        <f t="shared" si="16"/>
        <v>2660.2410731707314</v>
      </c>
      <c r="AB194" t="s">
        <v>17</v>
      </c>
      <c r="AC194">
        <v>2.4799263477325439</v>
      </c>
      <c r="AD194">
        <v>39.586920731707309</v>
      </c>
      <c r="AE194">
        <f t="shared" si="17"/>
        <v>2.6602410731707313</v>
      </c>
    </row>
    <row r="195" spans="3:31">
      <c r="C195">
        <v>2002</v>
      </c>
      <c r="D195">
        <v>2</v>
      </c>
      <c r="E195">
        <v>10</v>
      </c>
      <c r="F195" t="s">
        <v>17</v>
      </c>
      <c r="H195">
        <v>3076.3006946341461</v>
      </c>
      <c r="I195" t="s">
        <v>17</v>
      </c>
      <c r="R195">
        <v>3076.3006946341461</v>
      </c>
      <c r="U195">
        <v>2002</v>
      </c>
      <c r="V195">
        <v>502</v>
      </c>
      <c r="W195">
        <v>2</v>
      </c>
      <c r="X195">
        <v>10</v>
      </c>
      <c r="Y195" t="s">
        <v>17</v>
      </c>
      <c r="Z195" t="s">
        <v>17</v>
      </c>
      <c r="AA195">
        <f t="shared" si="16"/>
        <v>3076.3006946341461</v>
      </c>
      <c r="AB195" t="s">
        <v>17</v>
      </c>
      <c r="AC195">
        <v>2.5689821243286133</v>
      </c>
      <c r="AD195">
        <v>45.778284146341456</v>
      </c>
      <c r="AE195">
        <f t="shared" si="17"/>
        <v>3.076300694634146</v>
      </c>
    </row>
    <row r="196" spans="3:31">
      <c r="C196">
        <v>2002</v>
      </c>
      <c r="D196">
        <v>2</v>
      </c>
      <c r="E196">
        <v>11</v>
      </c>
      <c r="F196" t="s">
        <v>17</v>
      </c>
      <c r="H196">
        <v>3249.7629892682926</v>
      </c>
      <c r="I196" t="s">
        <v>17</v>
      </c>
      <c r="R196">
        <v>3249.7629892682926</v>
      </c>
      <c r="U196">
        <v>2002</v>
      </c>
      <c r="V196">
        <v>502</v>
      </c>
      <c r="W196">
        <v>2</v>
      </c>
      <c r="X196">
        <v>11</v>
      </c>
      <c r="Y196" t="s">
        <v>17</v>
      </c>
      <c r="Z196" t="s">
        <v>17</v>
      </c>
      <c r="AA196">
        <f t="shared" si="16"/>
        <v>3249.7629892682926</v>
      </c>
      <c r="AB196" t="s">
        <v>17</v>
      </c>
      <c r="AC196">
        <v>2.4563968181610107</v>
      </c>
      <c r="AD196">
        <v>48.359568292682916</v>
      </c>
      <c r="AE196">
        <f t="shared" si="17"/>
        <v>3.2497629892682927</v>
      </c>
    </row>
    <row r="197" spans="3:31">
      <c r="C197">
        <v>2002</v>
      </c>
      <c r="D197">
        <v>2</v>
      </c>
      <c r="E197">
        <v>12</v>
      </c>
      <c r="F197" t="s">
        <v>17</v>
      </c>
      <c r="H197">
        <v>2852.5697350243904</v>
      </c>
      <c r="I197" t="s">
        <v>17</v>
      </c>
      <c r="R197">
        <v>2852.5697350243904</v>
      </c>
      <c r="U197">
        <v>2002</v>
      </c>
      <c r="V197">
        <v>502</v>
      </c>
      <c r="W197">
        <v>2</v>
      </c>
      <c r="X197">
        <v>12</v>
      </c>
      <c r="Y197" t="s">
        <v>17</v>
      </c>
      <c r="Z197" t="s">
        <v>17</v>
      </c>
      <c r="AA197">
        <f t="shared" ref="AA197:AA260" si="22">AE197*1000</f>
        <v>2852.5697350243904</v>
      </c>
      <c r="AB197" t="s">
        <v>17</v>
      </c>
      <c r="AC197">
        <v>2.4778900146484375</v>
      </c>
      <c r="AD197">
        <v>42.448954390243898</v>
      </c>
      <c r="AE197">
        <f t="shared" ref="AE197:AE260" si="23">AD197*60*1.12/1000</f>
        <v>2.8525697350243906</v>
      </c>
    </row>
    <row r="198" spans="3:31">
      <c r="C198">
        <v>2002</v>
      </c>
      <c r="D198">
        <v>2</v>
      </c>
      <c r="E198">
        <v>13</v>
      </c>
      <c r="F198" t="s">
        <v>17</v>
      </c>
      <c r="H198">
        <v>2464.5667200000003</v>
      </c>
      <c r="I198" t="s">
        <v>17</v>
      </c>
      <c r="R198">
        <v>2464.5667200000003</v>
      </c>
      <c r="U198">
        <v>2002</v>
      </c>
      <c r="V198">
        <v>502</v>
      </c>
      <c r="W198">
        <v>2</v>
      </c>
      <c r="X198">
        <v>13</v>
      </c>
      <c r="Y198" t="s">
        <v>17</v>
      </c>
      <c r="Z198" t="s">
        <v>17</v>
      </c>
      <c r="AA198">
        <f t="shared" si="22"/>
        <v>2464.5667200000003</v>
      </c>
      <c r="AB198" t="s">
        <v>17</v>
      </c>
      <c r="AC198">
        <v>2.5899620056152344</v>
      </c>
      <c r="AD198">
        <v>36.6751</v>
      </c>
      <c r="AE198">
        <f t="shared" si="23"/>
        <v>2.4645667200000001</v>
      </c>
    </row>
    <row r="199" spans="3:31">
      <c r="C199">
        <v>2002</v>
      </c>
      <c r="D199">
        <v>2</v>
      </c>
      <c r="E199">
        <v>14</v>
      </c>
      <c r="F199" t="s">
        <v>17</v>
      </c>
      <c r="H199">
        <v>3157.1109400975606</v>
      </c>
      <c r="I199" t="s">
        <v>17</v>
      </c>
      <c r="R199">
        <v>3157.1109400975606</v>
      </c>
      <c r="U199">
        <v>2002</v>
      </c>
      <c r="V199">
        <v>502</v>
      </c>
      <c r="W199">
        <v>2</v>
      </c>
      <c r="X199">
        <v>14</v>
      </c>
      <c r="Y199" t="s">
        <v>17</v>
      </c>
      <c r="Z199" t="s">
        <v>17</v>
      </c>
      <c r="AA199">
        <f t="shared" si="22"/>
        <v>3157.1109400975606</v>
      </c>
      <c r="AB199" t="s">
        <v>17</v>
      </c>
      <c r="AC199">
        <v>2.2398295402526855</v>
      </c>
      <c r="AD199">
        <v>46.980817560975602</v>
      </c>
      <c r="AE199">
        <f t="shared" si="23"/>
        <v>3.1571109400975605</v>
      </c>
    </row>
    <row r="200" spans="3:31">
      <c r="C200">
        <v>2002</v>
      </c>
      <c r="D200">
        <v>3</v>
      </c>
      <c r="E200">
        <v>1</v>
      </c>
      <c r="F200">
        <v>74</v>
      </c>
      <c r="G200">
        <v>0.31237962400000002</v>
      </c>
      <c r="H200">
        <v>2517.9589557073168</v>
      </c>
      <c r="I200">
        <v>4.2213462702702705E-3</v>
      </c>
      <c r="R200">
        <v>2517.9589557073168</v>
      </c>
      <c r="S200">
        <v>4.2213462702702705E-3</v>
      </c>
      <c r="U200">
        <v>2002</v>
      </c>
      <c r="V200">
        <v>502</v>
      </c>
      <c r="W200">
        <v>3</v>
      </c>
      <c r="X200">
        <v>1</v>
      </c>
      <c r="Y200">
        <v>74</v>
      </c>
      <c r="Z200">
        <v>0.31237962400000002</v>
      </c>
      <c r="AA200">
        <f t="shared" si="22"/>
        <v>2517.9589557073168</v>
      </c>
      <c r="AB200">
        <f t="shared" ref="AB200:AB206" si="24">Z200/Y200</f>
        <v>4.2213462702702705E-3</v>
      </c>
      <c r="AC200">
        <v>1.8836150169372559</v>
      </c>
      <c r="AD200">
        <v>37.469627317073169</v>
      </c>
      <c r="AE200">
        <f t="shared" si="23"/>
        <v>2.517958955707317</v>
      </c>
    </row>
    <row r="201" spans="3:31">
      <c r="C201">
        <v>2002</v>
      </c>
      <c r="D201">
        <v>3</v>
      </c>
      <c r="E201">
        <v>2</v>
      </c>
      <c r="F201">
        <v>74</v>
      </c>
      <c r="G201">
        <v>0.45671136000000007</v>
      </c>
      <c r="H201">
        <v>2599.5049756097555</v>
      </c>
      <c r="I201">
        <v>6.1717751351351357E-3</v>
      </c>
      <c r="R201">
        <v>2599.5049756097555</v>
      </c>
      <c r="S201">
        <v>6.1717751351351357E-3</v>
      </c>
      <c r="U201">
        <v>2002</v>
      </c>
      <c r="V201">
        <v>502</v>
      </c>
      <c r="W201">
        <v>3</v>
      </c>
      <c r="X201">
        <v>2</v>
      </c>
      <c r="Y201">
        <v>74</v>
      </c>
      <c r="Z201">
        <v>0.45671136000000007</v>
      </c>
      <c r="AA201">
        <f t="shared" si="22"/>
        <v>2599.5049756097555</v>
      </c>
      <c r="AB201">
        <f t="shared" si="24"/>
        <v>6.1717751351351357E-3</v>
      </c>
      <c r="AC201">
        <v>1.8406641483306885</v>
      </c>
      <c r="AD201">
        <v>38.683109756097551</v>
      </c>
      <c r="AE201">
        <f t="shared" si="23"/>
        <v>2.5995049756097557</v>
      </c>
    </row>
    <row r="202" spans="3:31">
      <c r="C202">
        <v>2002</v>
      </c>
      <c r="D202">
        <v>3</v>
      </c>
      <c r="E202">
        <v>3</v>
      </c>
      <c r="F202">
        <v>74</v>
      </c>
      <c r="G202">
        <v>0.53366020400000003</v>
      </c>
      <c r="H202">
        <v>2834.8695008780492</v>
      </c>
      <c r="I202">
        <v>7.2116243783783788E-3</v>
      </c>
      <c r="R202">
        <v>2834.8695008780492</v>
      </c>
      <c r="S202">
        <v>7.2116243783783788E-3</v>
      </c>
      <c r="U202">
        <v>2002</v>
      </c>
      <c r="V202">
        <v>502</v>
      </c>
      <c r="W202">
        <v>3</v>
      </c>
      <c r="X202">
        <v>3</v>
      </c>
      <c r="Y202">
        <v>74</v>
      </c>
      <c r="Z202">
        <v>0.53366020400000003</v>
      </c>
      <c r="AA202">
        <f t="shared" si="22"/>
        <v>2834.8695008780492</v>
      </c>
      <c r="AB202">
        <f t="shared" si="24"/>
        <v>7.2116243783783788E-3</v>
      </c>
      <c r="AC202">
        <v>2.0725944042205811</v>
      </c>
      <c r="AD202">
        <v>42.185558048780493</v>
      </c>
      <c r="AE202">
        <f t="shared" si="23"/>
        <v>2.8348695008780491</v>
      </c>
    </row>
    <row r="203" spans="3:31">
      <c r="C203">
        <v>2002</v>
      </c>
      <c r="D203">
        <v>3</v>
      </c>
      <c r="E203">
        <v>4</v>
      </c>
      <c r="F203">
        <v>74</v>
      </c>
      <c r="G203">
        <v>0.51012578800000008</v>
      </c>
      <c r="H203">
        <v>3470.412025756098</v>
      </c>
      <c r="I203">
        <v>6.8935917297297308E-3</v>
      </c>
      <c r="R203">
        <v>3470.412025756098</v>
      </c>
      <c r="S203">
        <v>6.8935917297297308E-3</v>
      </c>
      <c r="U203">
        <v>2002</v>
      </c>
      <c r="V203">
        <v>502</v>
      </c>
      <c r="W203">
        <v>3</v>
      </c>
      <c r="X203">
        <v>4</v>
      </c>
      <c r="Y203">
        <v>74</v>
      </c>
      <c r="Z203">
        <v>0.51012578800000008</v>
      </c>
      <c r="AA203">
        <f t="shared" si="22"/>
        <v>3470.412025756098</v>
      </c>
      <c r="AB203">
        <f t="shared" si="24"/>
        <v>6.8935917297297308E-3</v>
      </c>
      <c r="AC203">
        <v>2.4050576686859131</v>
      </c>
      <c r="AD203">
        <v>51.64303609756098</v>
      </c>
      <c r="AE203">
        <f t="shared" si="23"/>
        <v>3.4704120257560982</v>
      </c>
    </row>
    <row r="204" spans="3:31">
      <c r="C204">
        <v>2002</v>
      </c>
      <c r="D204">
        <v>3</v>
      </c>
      <c r="E204">
        <v>5</v>
      </c>
      <c r="F204">
        <v>74</v>
      </c>
      <c r="G204">
        <v>0.53261392799999996</v>
      </c>
      <c r="H204">
        <v>3302.2389775609763</v>
      </c>
      <c r="I204">
        <v>7.197485513513513E-3</v>
      </c>
      <c r="R204">
        <v>3302.2389775609763</v>
      </c>
      <c r="S204">
        <v>7.197485513513513E-3</v>
      </c>
      <c r="U204">
        <v>2002</v>
      </c>
      <c r="V204">
        <v>502</v>
      </c>
      <c r="W204">
        <v>3</v>
      </c>
      <c r="X204">
        <v>5</v>
      </c>
      <c r="Y204">
        <v>74</v>
      </c>
      <c r="Z204">
        <v>0.53261392799999996</v>
      </c>
      <c r="AA204">
        <f t="shared" si="22"/>
        <v>3302.2389775609763</v>
      </c>
      <c r="AB204">
        <f t="shared" si="24"/>
        <v>7.197485513513513E-3</v>
      </c>
      <c r="AC204">
        <v>2.6628131866455078</v>
      </c>
      <c r="AD204">
        <v>49.140460975609763</v>
      </c>
      <c r="AE204">
        <f t="shared" si="23"/>
        <v>3.3022389775609762</v>
      </c>
    </row>
    <row r="205" spans="3:31">
      <c r="C205">
        <v>2002</v>
      </c>
      <c r="D205">
        <v>3</v>
      </c>
      <c r="E205">
        <v>6</v>
      </c>
      <c r="F205">
        <v>74</v>
      </c>
      <c r="G205">
        <v>0.360426792</v>
      </c>
      <c r="H205">
        <v>2366.6670720000002</v>
      </c>
      <c r="I205">
        <v>4.8706323243243241E-3</v>
      </c>
      <c r="R205">
        <v>2366.6670720000002</v>
      </c>
      <c r="S205">
        <v>4.8706323243243241E-3</v>
      </c>
      <c r="U205">
        <v>2002</v>
      </c>
      <c r="V205">
        <v>502</v>
      </c>
      <c r="W205">
        <v>3</v>
      </c>
      <c r="X205">
        <v>6</v>
      </c>
      <c r="Y205">
        <v>74</v>
      </c>
      <c r="Z205">
        <v>0.360426792</v>
      </c>
      <c r="AA205">
        <f t="shared" si="22"/>
        <v>2366.6670720000002</v>
      </c>
      <c r="AB205">
        <f t="shared" si="24"/>
        <v>4.8706323243243241E-3</v>
      </c>
      <c r="AC205">
        <v>2.411937952041626</v>
      </c>
      <c r="AD205">
        <v>35.218260000000001</v>
      </c>
      <c r="AE205">
        <f t="shared" si="23"/>
        <v>2.3666670720000003</v>
      </c>
    </row>
    <row r="206" spans="3:31">
      <c r="C206">
        <v>2002</v>
      </c>
      <c r="D206">
        <v>3</v>
      </c>
      <c r="E206">
        <v>7</v>
      </c>
      <c r="F206">
        <v>74</v>
      </c>
      <c r="G206">
        <v>0.22466908400000002</v>
      </c>
      <c r="H206">
        <v>2613.9705787317075</v>
      </c>
      <c r="I206">
        <v>3.0360687027027032E-3</v>
      </c>
      <c r="R206">
        <v>2613.9705787317075</v>
      </c>
      <c r="S206">
        <v>3.0360687027027032E-3</v>
      </c>
      <c r="U206">
        <v>2002</v>
      </c>
      <c r="V206">
        <v>502</v>
      </c>
      <c r="W206">
        <v>3</v>
      </c>
      <c r="X206">
        <v>7</v>
      </c>
      <c r="Y206">
        <v>74</v>
      </c>
      <c r="Z206">
        <v>0.22466908400000002</v>
      </c>
      <c r="AA206">
        <f t="shared" si="22"/>
        <v>2613.9705787317075</v>
      </c>
      <c r="AB206">
        <f t="shared" si="24"/>
        <v>3.0360687027027032E-3</v>
      </c>
      <c r="AC206">
        <v>2.499781608581543</v>
      </c>
      <c r="AD206">
        <v>38.898371707317075</v>
      </c>
      <c r="AE206">
        <f t="shared" si="23"/>
        <v>2.6139705787317076</v>
      </c>
    </row>
    <row r="207" spans="3:31">
      <c r="C207">
        <v>2002</v>
      </c>
      <c r="D207">
        <v>3</v>
      </c>
      <c r="E207">
        <v>8</v>
      </c>
      <c r="F207" t="s">
        <v>17</v>
      </c>
      <c r="H207">
        <v>2568.921747512195</v>
      </c>
      <c r="I207" t="s">
        <v>17</v>
      </c>
      <c r="R207">
        <v>2568.921747512195</v>
      </c>
      <c r="U207">
        <v>2002</v>
      </c>
      <c r="V207">
        <v>502</v>
      </c>
      <c r="W207">
        <v>3</v>
      </c>
      <c r="X207">
        <v>8</v>
      </c>
      <c r="Y207" t="s">
        <v>17</v>
      </c>
      <c r="Z207" t="s">
        <v>17</v>
      </c>
      <c r="AA207">
        <f t="shared" si="22"/>
        <v>2568.921747512195</v>
      </c>
      <c r="AB207" t="s">
        <v>17</v>
      </c>
      <c r="AC207">
        <v>2.4031765460968018</v>
      </c>
      <c r="AD207">
        <v>38.228002195121945</v>
      </c>
      <c r="AE207">
        <f t="shared" si="23"/>
        <v>2.5689217475121948</v>
      </c>
    </row>
    <row r="208" spans="3:31">
      <c r="C208">
        <v>2002</v>
      </c>
      <c r="D208">
        <v>3</v>
      </c>
      <c r="E208">
        <v>9</v>
      </c>
      <c r="F208" t="s">
        <v>17</v>
      </c>
      <c r="H208">
        <v>3344.9694251707319</v>
      </c>
      <c r="I208" t="s">
        <v>17</v>
      </c>
      <c r="R208">
        <v>3344.9694251707319</v>
      </c>
      <c r="U208">
        <v>2002</v>
      </c>
      <c r="V208">
        <v>502</v>
      </c>
      <c r="W208">
        <v>3</v>
      </c>
      <c r="X208">
        <v>9</v>
      </c>
      <c r="Y208" t="s">
        <v>17</v>
      </c>
      <c r="Z208" t="s">
        <v>17</v>
      </c>
      <c r="AA208">
        <f t="shared" si="22"/>
        <v>3344.9694251707319</v>
      </c>
      <c r="AB208" t="s">
        <v>17</v>
      </c>
      <c r="AC208">
        <v>2.5203790664672852</v>
      </c>
      <c r="AD208">
        <v>49.776330731707311</v>
      </c>
      <c r="AE208">
        <f t="shared" si="23"/>
        <v>3.3449694251707318</v>
      </c>
    </row>
    <row r="209" spans="3:31">
      <c r="C209">
        <v>2002</v>
      </c>
      <c r="D209">
        <v>3</v>
      </c>
      <c r="E209">
        <v>10</v>
      </c>
      <c r="F209" t="s">
        <v>17</v>
      </c>
      <c r="H209">
        <v>3038.4985475121957</v>
      </c>
      <c r="I209" t="s">
        <v>17</v>
      </c>
      <c r="R209">
        <v>3038.4985475121957</v>
      </c>
      <c r="U209">
        <v>2002</v>
      </c>
      <c r="V209">
        <v>502</v>
      </c>
      <c r="W209">
        <v>3</v>
      </c>
      <c r="X209">
        <v>10</v>
      </c>
      <c r="Y209" t="s">
        <v>17</v>
      </c>
      <c r="Z209" t="s">
        <v>17</v>
      </c>
      <c r="AA209">
        <f t="shared" si="22"/>
        <v>3038.4985475121957</v>
      </c>
      <c r="AB209" t="s">
        <v>17</v>
      </c>
      <c r="AC209">
        <v>2.4365859031677246</v>
      </c>
      <c r="AD209">
        <v>45.215752195121951</v>
      </c>
      <c r="AE209">
        <f t="shared" si="23"/>
        <v>3.0384985475121957</v>
      </c>
    </row>
    <row r="210" spans="3:31">
      <c r="C210">
        <v>2002</v>
      </c>
      <c r="D210">
        <v>3</v>
      </c>
      <c r="E210">
        <v>11</v>
      </c>
      <c r="F210" t="s">
        <v>17</v>
      </c>
      <c r="H210">
        <v>3079.8407414634144</v>
      </c>
      <c r="I210" t="s">
        <v>17</v>
      </c>
      <c r="R210">
        <v>3079.8407414634144</v>
      </c>
      <c r="U210">
        <v>2002</v>
      </c>
      <c r="V210">
        <v>502</v>
      </c>
      <c r="W210">
        <v>3</v>
      </c>
      <c r="X210">
        <v>11</v>
      </c>
      <c r="Y210" t="s">
        <v>17</v>
      </c>
      <c r="Z210" t="s">
        <v>17</v>
      </c>
      <c r="AA210">
        <f t="shared" si="22"/>
        <v>3079.8407414634144</v>
      </c>
      <c r="AB210" t="s">
        <v>17</v>
      </c>
      <c r="AC210">
        <v>2.6150736808776855</v>
      </c>
      <c r="AD210">
        <v>45.830963414634134</v>
      </c>
      <c r="AE210">
        <f t="shared" si="23"/>
        <v>3.0798407414634146</v>
      </c>
    </row>
    <row r="211" spans="3:31">
      <c r="C211">
        <v>2002</v>
      </c>
      <c r="D211">
        <v>3</v>
      </c>
      <c r="E211">
        <v>12</v>
      </c>
      <c r="F211" t="s">
        <v>17</v>
      </c>
      <c r="H211">
        <v>3003.9171488780489</v>
      </c>
      <c r="I211" t="s">
        <v>17</v>
      </c>
      <c r="R211">
        <v>3003.9171488780489</v>
      </c>
      <c r="U211">
        <v>2002</v>
      </c>
      <c r="V211">
        <v>502</v>
      </c>
      <c r="W211">
        <v>3</v>
      </c>
      <c r="X211">
        <v>12</v>
      </c>
      <c r="Y211" t="s">
        <v>17</v>
      </c>
      <c r="Z211" t="s">
        <v>17</v>
      </c>
      <c r="AA211">
        <f t="shared" si="22"/>
        <v>3003.9171488780489</v>
      </c>
      <c r="AB211" t="s">
        <v>17</v>
      </c>
      <c r="AC211">
        <v>2.6420543193817139</v>
      </c>
      <c r="AD211">
        <v>44.701148048780489</v>
      </c>
      <c r="AE211">
        <f t="shared" si="23"/>
        <v>3.0039171488780489</v>
      </c>
    </row>
    <row r="212" spans="3:31">
      <c r="C212">
        <v>2002</v>
      </c>
      <c r="D212">
        <v>3</v>
      </c>
      <c r="E212">
        <v>13</v>
      </c>
      <c r="F212" t="s">
        <v>17</v>
      </c>
      <c r="H212">
        <v>2750.5747387317074</v>
      </c>
      <c r="I212" t="s">
        <v>17</v>
      </c>
      <c r="R212">
        <v>2750.5747387317074</v>
      </c>
      <c r="U212">
        <v>2002</v>
      </c>
      <c r="V212">
        <v>502</v>
      </c>
      <c r="W212">
        <v>3</v>
      </c>
      <c r="X212">
        <v>13</v>
      </c>
      <c r="Y212" t="s">
        <v>17</v>
      </c>
      <c r="Z212" t="s">
        <v>17</v>
      </c>
      <c r="AA212">
        <f t="shared" si="22"/>
        <v>2750.5747387317074</v>
      </c>
      <c r="AB212" t="s">
        <v>17</v>
      </c>
      <c r="AC212">
        <v>2.7179999351501465</v>
      </c>
      <c r="AD212">
        <v>40.93117170731707</v>
      </c>
      <c r="AE212">
        <f t="shared" si="23"/>
        <v>2.7505747387317072</v>
      </c>
    </row>
    <row r="213" spans="3:31">
      <c r="C213">
        <v>2002</v>
      </c>
      <c r="D213">
        <v>3</v>
      </c>
      <c r="E213">
        <v>14</v>
      </c>
      <c r="F213" t="s">
        <v>17</v>
      </c>
      <c r="H213">
        <v>3257.2595590243905</v>
      </c>
      <c r="I213" t="s">
        <v>17</v>
      </c>
      <c r="R213">
        <v>3257.2595590243905</v>
      </c>
      <c r="U213">
        <v>2002</v>
      </c>
      <c r="V213">
        <v>502</v>
      </c>
      <c r="W213">
        <v>3</v>
      </c>
      <c r="X213">
        <v>14</v>
      </c>
      <c r="Y213" t="s">
        <v>17</v>
      </c>
      <c r="Z213" t="s">
        <v>17</v>
      </c>
      <c r="AA213">
        <f t="shared" si="22"/>
        <v>3257.2595590243905</v>
      </c>
      <c r="AB213" t="s">
        <v>17</v>
      </c>
      <c r="AC213">
        <v>2.4725940227508545</v>
      </c>
      <c r="AD213">
        <v>48.471124390243901</v>
      </c>
      <c r="AE213">
        <f t="shared" si="23"/>
        <v>3.2572595590243902</v>
      </c>
    </row>
    <row r="214" spans="3:31">
      <c r="C214">
        <v>2002</v>
      </c>
      <c r="D214">
        <v>4</v>
      </c>
      <c r="E214">
        <v>1</v>
      </c>
      <c r="F214">
        <v>74</v>
      </c>
      <c r="G214">
        <v>0.36429937200000001</v>
      </c>
      <c r="H214">
        <v>2336.3753771707316</v>
      </c>
      <c r="I214">
        <v>4.9229644864864867E-3</v>
      </c>
      <c r="R214">
        <v>2336.3753771707316</v>
      </c>
      <c r="S214">
        <v>4.9229644864864867E-3</v>
      </c>
      <c r="U214">
        <v>2002</v>
      </c>
      <c r="V214">
        <v>502</v>
      </c>
      <c r="W214">
        <v>4</v>
      </c>
      <c r="X214">
        <v>1</v>
      </c>
      <c r="Y214">
        <v>74</v>
      </c>
      <c r="Z214">
        <v>0.36429937200000001</v>
      </c>
      <c r="AA214">
        <f t="shared" si="22"/>
        <v>2336.3753771707316</v>
      </c>
      <c r="AB214">
        <f t="shared" ref="AB214:AB220" si="25">Z214/Y214</f>
        <v>4.9229644864864867E-3</v>
      </c>
      <c r="AC214">
        <v>2.1274874210357666</v>
      </c>
      <c r="AD214">
        <v>34.767490731707312</v>
      </c>
      <c r="AE214">
        <f t="shared" si="23"/>
        <v>2.3363753771707314</v>
      </c>
    </row>
    <row r="215" spans="3:31">
      <c r="C215">
        <v>2002</v>
      </c>
      <c r="D215">
        <v>4</v>
      </c>
      <c r="E215">
        <v>2</v>
      </c>
      <c r="F215">
        <v>74</v>
      </c>
      <c r="G215">
        <v>0.42703516799999991</v>
      </c>
      <c r="H215">
        <v>2448.1297966829266</v>
      </c>
      <c r="I215">
        <v>5.770745513513512E-3</v>
      </c>
      <c r="R215">
        <v>2448.1297966829266</v>
      </c>
      <c r="S215">
        <v>5.770745513513512E-3</v>
      </c>
      <c r="U215">
        <v>2002</v>
      </c>
      <c r="V215">
        <v>502</v>
      </c>
      <c r="W215">
        <v>4</v>
      </c>
      <c r="X215">
        <v>2</v>
      </c>
      <c r="Y215">
        <v>74</v>
      </c>
      <c r="Z215">
        <v>0.42703516799999991</v>
      </c>
      <c r="AA215">
        <f t="shared" si="22"/>
        <v>2448.1297966829266</v>
      </c>
      <c r="AB215">
        <f t="shared" si="25"/>
        <v>5.770745513513512E-3</v>
      </c>
      <c r="AC215">
        <v>2.0187234878540039</v>
      </c>
      <c r="AD215">
        <v>36.430502926829263</v>
      </c>
      <c r="AE215">
        <f t="shared" si="23"/>
        <v>2.4481297966829265</v>
      </c>
    </row>
    <row r="216" spans="3:31">
      <c r="C216">
        <v>2002</v>
      </c>
      <c r="D216">
        <v>4</v>
      </c>
      <c r="E216">
        <v>3</v>
      </c>
      <c r="F216">
        <v>74</v>
      </c>
      <c r="G216">
        <v>0.50868546000000014</v>
      </c>
      <c r="H216">
        <v>3025.7821440000002</v>
      </c>
      <c r="I216">
        <v>6.8741278378378397E-3</v>
      </c>
      <c r="R216">
        <v>3025.7821440000002</v>
      </c>
      <c r="S216">
        <v>6.8741278378378397E-3</v>
      </c>
      <c r="U216">
        <v>2002</v>
      </c>
      <c r="V216">
        <v>502</v>
      </c>
      <c r="W216">
        <v>4</v>
      </c>
      <c r="X216">
        <v>3</v>
      </c>
      <c r="Y216">
        <v>74</v>
      </c>
      <c r="Z216">
        <v>0.50868546000000014</v>
      </c>
      <c r="AA216">
        <f t="shared" si="22"/>
        <v>3025.7821440000002</v>
      </c>
      <c r="AB216">
        <f t="shared" si="25"/>
        <v>6.8741278378378397E-3</v>
      </c>
      <c r="AC216">
        <v>2.248833179473877</v>
      </c>
      <c r="AD216">
        <v>45.026519999999998</v>
      </c>
      <c r="AE216">
        <f t="shared" si="23"/>
        <v>3.0257821440000003</v>
      </c>
    </row>
    <row r="217" spans="3:31">
      <c r="C217">
        <v>2002</v>
      </c>
      <c r="D217">
        <v>4</v>
      </c>
      <c r="E217">
        <v>4</v>
      </c>
      <c r="F217">
        <v>74</v>
      </c>
      <c r="G217">
        <v>0.58890901200000001</v>
      </c>
      <c r="H217">
        <v>4054.3948097560979</v>
      </c>
      <c r="I217">
        <v>7.9582298918918926E-3</v>
      </c>
      <c r="R217">
        <v>4054.3948097560979</v>
      </c>
      <c r="S217">
        <v>7.9582298918918926E-3</v>
      </c>
      <c r="U217">
        <v>2002</v>
      </c>
      <c r="V217">
        <v>502</v>
      </c>
      <c r="W217">
        <v>4</v>
      </c>
      <c r="X217">
        <v>4</v>
      </c>
      <c r="Y217">
        <v>74</v>
      </c>
      <c r="Z217">
        <v>0.58890901200000001</v>
      </c>
      <c r="AA217">
        <f t="shared" si="22"/>
        <v>4054.3948097560979</v>
      </c>
      <c r="AB217">
        <f t="shared" si="25"/>
        <v>7.9582298918918926E-3</v>
      </c>
      <c r="AC217">
        <v>2.1969661712646484</v>
      </c>
      <c r="AD217">
        <v>60.333256097560977</v>
      </c>
      <c r="AE217">
        <f t="shared" si="23"/>
        <v>4.054394809756098</v>
      </c>
    </row>
    <row r="218" spans="3:31">
      <c r="C218">
        <v>2002</v>
      </c>
      <c r="D218">
        <v>4</v>
      </c>
      <c r="E218">
        <v>5</v>
      </c>
      <c r="F218">
        <v>74</v>
      </c>
      <c r="G218">
        <v>0.38692339199999998</v>
      </c>
      <c r="H218">
        <v>2311.5672842926833</v>
      </c>
      <c r="I218">
        <v>5.2286944864864864E-3</v>
      </c>
      <c r="R218">
        <v>2311.5672842926833</v>
      </c>
      <c r="S218">
        <v>5.2286944864864864E-3</v>
      </c>
      <c r="U218">
        <v>2002</v>
      </c>
      <c r="V218">
        <v>502</v>
      </c>
      <c r="W218">
        <v>4</v>
      </c>
      <c r="X218">
        <v>5</v>
      </c>
      <c r="Y218">
        <v>74</v>
      </c>
      <c r="Z218">
        <v>0.38692339199999998</v>
      </c>
      <c r="AA218">
        <f t="shared" si="22"/>
        <v>2311.5672842926833</v>
      </c>
      <c r="AB218">
        <f t="shared" si="25"/>
        <v>5.2286944864864864E-3</v>
      </c>
      <c r="AC218">
        <v>2.4685065746307373</v>
      </c>
      <c r="AD218">
        <v>34.398322682926832</v>
      </c>
      <c r="AE218">
        <f t="shared" si="23"/>
        <v>2.3115672842926833</v>
      </c>
    </row>
    <row r="219" spans="3:31">
      <c r="C219">
        <v>2002</v>
      </c>
      <c r="D219">
        <v>4</v>
      </c>
      <c r="E219">
        <v>6</v>
      </c>
      <c r="F219">
        <v>74</v>
      </c>
      <c r="G219">
        <v>0.53467930399999997</v>
      </c>
      <c r="H219">
        <v>2848.6965073170736</v>
      </c>
      <c r="I219">
        <v>7.2253959999999994E-3</v>
      </c>
      <c r="R219">
        <v>2848.6965073170736</v>
      </c>
      <c r="S219">
        <v>7.2253959999999994E-3</v>
      </c>
      <c r="U219">
        <v>2002</v>
      </c>
      <c r="V219">
        <v>502</v>
      </c>
      <c r="W219">
        <v>4</v>
      </c>
      <c r="X219">
        <v>6</v>
      </c>
      <c r="Y219">
        <v>74</v>
      </c>
      <c r="Z219">
        <v>0.53467930399999997</v>
      </c>
      <c r="AA219">
        <f t="shared" si="22"/>
        <v>2848.6965073170736</v>
      </c>
      <c r="AB219">
        <f t="shared" si="25"/>
        <v>7.2253959999999994E-3</v>
      </c>
      <c r="AC219">
        <v>2.7621397972106934</v>
      </c>
      <c r="AD219">
        <v>42.391317073170732</v>
      </c>
      <c r="AE219">
        <f t="shared" si="23"/>
        <v>2.8486965073170736</v>
      </c>
    </row>
    <row r="220" spans="3:31">
      <c r="C220">
        <v>2002</v>
      </c>
      <c r="D220">
        <v>4</v>
      </c>
      <c r="E220">
        <v>7</v>
      </c>
      <c r="F220">
        <v>74</v>
      </c>
      <c r="G220">
        <v>0.55140613199999988</v>
      </c>
      <c r="H220">
        <v>3464.6646556097567</v>
      </c>
      <c r="I220">
        <v>7.4514342162162149E-3</v>
      </c>
      <c r="R220">
        <v>3464.6646556097567</v>
      </c>
      <c r="S220">
        <v>7.4514342162162149E-3</v>
      </c>
      <c r="U220">
        <v>2002</v>
      </c>
      <c r="V220">
        <v>502</v>
      </c>
      <c r="W220">
        <v>4</v>
      </c>
      <c r="X220">
        <v>7</v>
      </c>
      <c r="Y220">
        <v>74</v>
      </c>
      <c r="Z220">
        <v>0.55140613199999988</v>
      </c>
      <c r="AA220">
        <f t="shared" si="22"/>
        <v>3464.6646556097567</v>
      </c>
      <c r="AB220">
        <f t="shared" si="25"/>
        <v>7.4514342162162149E-3</v>
      </c>
      <c r="AC220">
        <v>2.5299584865570068</v>
      </c>
      <c r="AD220">
        <v>51.557509756097566</v>
      </c>
      <c r="AE220">
        <f t="shared" si="23"/>
        <v>3.4646646556097567</v>
      </c>
    </row>
    <row r="221" spans="3:31">
      <c r="C221">
        <v>2002</v>
      </c>
      <c r="D221">
        <v>4</v>
      </c>
      <c r="E221">
        <v>8</v>
      </c>
      <c r="F221" t="s">
        <v>17</v>
      </c>
      <c r="H221">
        <v>2909.8213159024385</v>
      </c>
      <c r="I221" t="s">
        <v>17</v>
      </c>
      <c r="R221">
        <v>2909.8213159024385</v>
      </c>
      <c r="U221">
        <v>2002</v>
      </c>
      <c r="V221">
        <v>502</v>
      </c>
      <c r="W221">
        <v>4</v>
      </c>
      <c r="X221">
        <v>8</v>
      </c>
      <c r="Y221" t="s">
        <v>17</v>
      </c>
      <c r="Z221" t="s">
        <v>17</v>
      </c>
      <c r="AA221">
        <f t="shared" si="22"/>
        <v>2909.8213159024385</v>
      </c>
      <c r="AB221" t="s">
        <v>17</v>
      </c>
      <c r="AC221">
        <v>2.2140407562255859</v>
      </c>
      <c r="AD221">
        <v>43.30091243902438</v>
      </c>
      <c r="AE221">
        <f t="shared" si="23"/>
        <v>2.9098213159024384</v>
      </c>
    </row>
    <row r="222" spans="3:31">
      <c r="C222">
        <v>2002</v>
      </c>
      <c r="D222">
        <v>4</v>
      </c>
      <c r="E222">
        <v>9</v>
      </c>
      <c r="F222" t="s">
        <v>17</v>
      </c>
      <c r="H222">
        <v>3083.3807882926835</v>
      </c>
      <c r="I222" t="s">
        <v>17</v>
      </c>
      <c r="R222">
        <v>3083.3807882926835</v>
      </c>
      <c r="U222">
        <v>2002</v>
      </c>
      <c r="V222">
        <v>502</v>
      </c>
      <c r="W222">
        <v>4</v>
      </c>
      <c r="X222">
        <v>9</v>
      </c>
      <c r="Y222" t="s">
        <v>17</v>
      </c>
      <c r="Z222" t="s">
        <v>17</v>
      </c>
      <c r="AA222">
        <f t="shared" si="22"/>
        <v>3083.3807882926835</v>
      </c>
      <c r="AB222" t="s">
        <v>17</v>
      </c>
      <c r="AC222">
        <v>2.2919292449951172</v>
      </c>
      <c r="AD222">
        <v>45.883642682926833</v>
      </c>
      <c r="AE222">
        <f t="shared" si="23"/>
        <v>3.0833807882926836</v>
      </c>
    </row>
    <row r="223" spans="3:31">
      <c r="C223">
        <v>2002</v>
      </c>
      <c r="D223">
        <v>4</v>
      </c>
      <c r="E223">
        <v>10</v>
      </c>
      <c r="F223" t="s">
        <v>17</v>
      </c>
      <c r="H223">
        <v>2965.865116097561</v>
      </c>
      <c r="I223" t="s">
        <v>17</v>
      </c>
      <c r="R223">
        <v>2965.865116097561</v>
      </c>
      <c r="U223">
        <v>2002</v>
      </c>
      <c r="V223">
        <v>502</v>
      </c>
      <c r="W223">
        <v>4</v>
      </c>
      <c r="X223">
        <v>10</v>
      </c>
      <c r="Y223" t="s">
        <v>17</v>
      </c>
      <c r="Z223" t="s">
        <v>17</v>
      </c>
      <c r="AA223">
        <f t="shared" si="22"/>
        <v>2965.865116097561</v>
      </c>
      <c r="AB223" t="s">
        <v>17</v>
      </c>
      <c r="AC223">
        <v>2.6328940391540527</v>
      </c>
      <c r="AD223">
        <v>44.134897560975602</v>
      </c>
      <c r="AE223">
        <f t="shared" si="23"/>
        <v>2.9658651160975609</v>
      </c>
    </row>
    <row r="224" spans="3:31">
      <c r="C224">
        <v>2002</v>
      </c>
      <c r="D224">
        <v>4</v>
      </c>
      <c r="E224">
        <v>11</v>
      </c>
      <c r="F224" t="s">
        <v>17</v>
      </c>
      <c r="H224">
        <v>3450.0879921951228</v>
      </c>
      <c r="I224" t="s">
        <v>17</v>
      </c>
      <c r="R224">
        <v>3450.0879921951228</v>
      </c>
      <c r="U224">
        <v>2002</v>
      </c>
      <c r="V224">
        <v>502</v>
      </c>
      <c r="W224">
        <v>4</v>
      </c>
      <c r="X224">
        <v>11</v>
      </c>
      <c r="Y224" t="s">
        <v>17</v>
      </c>
      <c r="Z224" t="s">
        <v>17</v>
      </c>
      <c r="AA224">
        <f t="shared" si="22"/>
        <v>3450.0879921951228</v>
      </c>
      <c r="AB224" t="s">
        <v>17</v>
      </c>
      <c r="AC224">
        <v>2.4006681442260742</v>
      </c>
      <c r="AD224">
        <v>51.340595121951225</v>
      </c>
      <c r="AE224">
        <f t="shared" si="23"/>
        <v>3.4500879921951229</v>
      </c>
    </row>
    <row r="225" spans="3:31">
      <c r="C225">
        <v>2002</v>
      </c>
      <c r="D225">
        <v>4</v>
      </c>
      <c r="E225">
        <v>12</v>
      </c>
      <c r="F225" t="s">
        <v>17</v>
      </c>
      <c r="H225">
        <v>3381.3277884878048</v>
      </c>
      <c r="I225" t="s">
        <v>17</v>
      </c>
      <c r="R225">
        <v>3381.3277884878048</v>
      </c>
      <c r="U225">
        <v>2002</v>
      </c>
      <c r="V225">
        <v>502</v>
      </c>
      <c r="W225">
        <v>4</v>
      </c>
      <c r="X225">
        <v>12</v>
      </c>
      <c r="Y225" t="s">
        <v>17</v>
      </c>
      <c r="Z225" t="s">
        <v>17</v>
      </c>
      <c r="AA225">
        <f t="shared" si="22"/>
        <v>3381.3277884878048</v>
      </c>
      <c r="AB225" t="s">
        <v>17</v>
      </c>
      <c r="AC225">
        <v>2.6083133220672607</v>
      </c>
      <c r="AD225">
        <v>50.317377804878042</v>
      </c>
      <c r="AE225">
        <f t="shared" si="23"/>
        <v>3.381327788487805</v>
      </c>
    </row>
    <row r="226" spans="3:31">
      <c r="C226">
        <v>2002</v>
      </c>
      <c r="D226">
        <v>4</v>
      </c>
      <c r="E226">
        <v>13</v>
      </c>
      <c r="F226" t="s">
        <v>17</v>
      </c>
      <c r="H226">
        <v>2281.0673514146347</v>
      </c>
      <c r="I226" t="s">
        <v>17</v>
      </c>
      <c r="R226">
        <v>2281.0673514146347</v>
      </c>
      <c r="U226">
        <v>2002</v>
      </c>
      <c r="V226">
        <v>502</v>
      </c>
      <c r="W226">
        <v>4</v>
      </c>
      <c r="X226">
        <v>13</v>
      </c>
      <c r="Y226" t="s">
        <v>17</v>
      </c>
      <c r="Z226" t="s">
        <v>17</v>
      </c>
      <c r="AA226">
        <f t="shared" si="22"/>
        <v>2281.0673514146347</v>
      </c>
      <c r="AB226" t="s">
        <v>17</v>
      </c>
      <c r="AC226">
        <v>2.4873178005218506</v>
      </c>
      <c r="AD226">
        <v>33.944454634146346</v>
      </c>
      <c r="AE226">
        <f t="shared" si="23"/>
        <v>2.2810673514146349</v>
      </c>
    </row>
    <row r="227" spans="3:31">
      <c r="C227">
        <v>2002</v>
      </c>
      <c r="D227">
        <v>4</v>
      </c>
      <c r="E227">
        <v>14</v>
      </c>
      <c r="F227" t="s">
        <v>17</v>
      </c>
      <c r="H227">
        <v>3466.1639695609761</v>
      </c>
      <c r="I227" t="s">
        <v>17</v>
      </c>
      <c r="R227">
        <v>3466.1639695609761</v>
      </c>
      <c r="U227">
        <v>2002</v>
      </c>
      <c r="V227">
        <v>502</v>
      </c>
      <c r="W227">
        <v>4</v>
      </c>
      <c r="X227">
        <v>14</v>
      </c>
      <c r="Y227" t="s">
        <v>17</v>
      </c>
      <c r="Z227" t="s">
        <v>17</v>
      </c>
      <c r="AA227">
        <f t="shared" si="22"/>
        <v>3466.1639695609761</v>
      </c>
      <c r="AB227" t="s">
        <v>17</v>
      </c>
      <c r="AC227">
        <v>2.4550673961639404</v>
      </c>
      <c r="AD227">
        <v>51.579820975609756</v>
      </c>
      <c r="AE227">
        <f t="shared" si="23"/>
        <v>3.4661639695609763</v>
      </c>
    </row>
    <row r="228" spans="3:31">
      <c r="C228">
        <v>2003</v>
      </c>
      <c r="D228">
        <v>1</v>
      </c>
      <c r="E228">
        <v>1</v>
      </c>
      <c r="F228">
        <v>89</v>
      </c>
      <c r="G228">
        <v>0.46797389099999998</v>
      </c>
      <c r="H228">
        <v>2008.0097560975619</v>
      </c>
      <c r="I228">
        <v>5.2581336067415727E-3</v>
      </c>
      <c r="R228">
        <v>2008.0097560975619</v>
      </c>
      <c r="S228">
        <v>5.2581336067415727E-3</v>
      </c>
      <c r="U228">
        <v>2003</v>
      </c>
      <c r="V228">
        <v>502</v>
      </c>
      <c r="W228">
        <v>1</v>
      </c>
      <c r="X228">
        <v>1</v>
      </c>
      <c r="Y228">
        <v>89</v>
      </c>
      <c r="Z228">
        <v>0.46797389099999998</v>
      </c>
      <c r="AA228">
        <f t="shared" si="22"/>
        <v>2008.0097560975619</v>
      </c>
      <c r="AB228">
        <f>Z228/Y228</f>
        <v>5.2581336067415727E-3</v>
      </c>
      <c r="AC228" s="4">
        <v>1.9703879356384277</v>
      </c>
      <c r="AD228">
        <v>29.881097560975618</v>
      </c>
      <c r="AE228">
        <f t="shared" si="23"/>
        <v>2.0080097560975618</v>
      </c>
    </row>
    <row r="229" spans="3:31">
      <c r="C229">
        <v>2003</v>
      </c>
      <c r="D229">
        <v>1</v>
      </c>
      <c r="E229">
        <v>2</v>
      </c>
      <c r="F229">
        <v>89</v>
      </c>
      <c r="G229">
        <v>0.43982700000000002</v>
      </c>
      <c r="H229">
        <v>2156.7512195121958</v>
      </c>
      <c r="I229">
        <v>4.941876404494382E-3</v>
      </c>
      <c r="R229">
        <v>2156.7512195121958</v>
      </c>
      <c r="S229">
        <v>4.941876404494382E-3</v>
      </c>
      <c r="U229">
        <v>2003</v>
      </c>
      <c r="V229">
        <v>502</v>
      </c>
      <c r="W229">
        <v>1</v>
      </c>
      <c r="X229">
        <v>2</v>
      </c>
      <c r="Y229">
        <v>89</v>
      </c>
      <c r="Z229">
        <v>0.43982700000000002</v>
      </c>
      <c r="AA229">
        <f t="shared" si="22"/>
        <v>2156.7512195121958</v>
      </c>
      <c r="AB229">
        <f>Z229/Y229</f>
        <v>4.941876404494382E-3</v>
      </c>
      <c r="AC229" s="4">
        <v>1.9146268367767334</v>
      </c>
      <c r="AD229">
        <v>32.094512195121958</v>
      </c>
      <c r="AE229">
        <f t="shared" si="23"/>
        <v>2.1567512195121958</v>
      </c>
    </row>
    <row r="230" spans="3:31">
      <c r="C230">
        <v>2003</v>
      </c>
      <c r="D230">
        <v>1</v>
      </c>
      <c r="E230">
        <v>3</v>
      </c>
      <c r="F230">
        <v>89</v>
      </c>
      <c r="H230">
        <v>3625.5731707317086</v>
      </c>
      <c r="I230" t="s">
        <v>17</v>
      </c>
      <c r="R230">
        <v>3625.5731707317086</v>
      </c>
      <c r="S230" t="s">
        <v>17</v>
      </c>
      <c r="U230">
        <v>2003</v>
      </c>
      <c r="V230">
        <v>502</v>
      </c>
      <c r="W230">
        <v>1</v>
      </c>
      <c r="X230">
        <v>3</v>
      </c>
      <c r="Y230">
        <v>89</v>
      </c>
      <c r="Z230" t="s">
        <v>17</v>
      </c>
      <c r="AA230">
        <f t="shared" si="22"/>
        <v>3625.5731707317086</v>
      </c>
      <c r="AB230" s="129" t="s">
        <v>17</v>
      </c>
      <c r="AC230" s="4">
        <v>1.8519691228866577</v>
      </c>
      <c r="AD230">
        <v>53.951981707317081</v>
      </c>
      <c r="AE230">
        <f t="shared" si="23"/>
        <v>3.6255731707317085</v>
      </c>
    </row>
    <row r="231" spans="3:31">
      <c r="C231">
        <v>2003</v>
      </c>
      <c r="D231">
        <v>1</v>
      </c>
      <c r="E231">
        <v>4</v>
      </c>
      <c r="F231">
        <v>89</v>
      </c>
      <c r="G231">
        <v>0.70128621700000005</v>
      </c>
      <c r="H231">
        <v>3383.8682926829274</v>
      </c>
      <c r="I231">
        <v>7.8796204157303377E-3</v>
      </c>
      <c r="R231">
        <v>3383.8682926829274</v>
      </c>
      <c r="S231">
        <v>7.8796204157303377E-3</v>
      </c>
      <c r="U231">
        <v>2003</v>
      </c>
      <c r="V231">
        <v>502</v>
      </c>
      <c r="W231">
        <v>1</v>
      </c>
      <c r="X231">
        <v>4</v>
      </c>
      <c r="Y231">
        <v>89</v>
      </c>
      <c r="Z231">
        <v>0.70128621700000005</v>
      </c>
      <c r="AA231">
        <f t="shared" si="22"/>
        <v>3383.8682926829274</v>
      </c>
      <c r="AB231">
        <f>Z231/Y231</f>
        <v>7.8796204157303377E-3</v>
      </c>
      <c r="AC231" s="4">
        <v>1.821092963218689</v>
      </c>
      <c r="AD231">
        <v>50.355182926829272</v>
      </c>
      <c r="AE231">
        <f t="shared" si="23"/>
        <v>3.3838682926829273</v>
      </c>
    </row>
    <row r="232" spans="3:31">
      <c r="C232">
        <v>2003</v>
      </c>
      <c r="D232">
        <v>1</v>
      </c>
      <c r="E232">
        <v>5</v>
      </c>
      <c r="F232">
        <v>89</v>
      </c>
      <c r="G232">
        <v>0.75533109799999998</v>
      </c>
      <c r="H232">
        <v>4834.0975609756106</v>
      </c>
      <c r="I232">
        <v>8.4868662696629214E-3</v>
      </c>
      <c r="R232">
        <v>4834.0975609756106</v>
      </c>
      <c r="S232">
        <v>8.4868662696629214E-3</v>
      </c>
      <c r="U232">
        <v>2003</v>
      </c>
      <c r="V232">
        <v>502</v>
      </c>
      <c r="W232">
        <v>1</v>
      </c>
      <c r="X232">
        <v>5</v>
      </c>
      <c r="Y232">
        <v>89</v>
      </c>
      <c r="Z232">
        <v>0.75533109799999998</v>
      </c>
      <c r="AA232">
        <f t="shared" si="22"/>
        <v>4834.0975609756106</v>
      </c>
      <c r="AB232">
        <f>Z232/Y232</f>
        <v>8.4868662696629214E-3</v>
      </c>
      <c r="AC232" s="4">
        <v>1.9638280868530273</v>
      </c>
      <c r="AD232">
        <v>71.935975609756099</v>
      </c>
      <c r="AE232">
        <f t="shared" si="23"/>
        <v>4.8340975609756107</v>
      </c>
    </row>
    <row r="233" spans="3:31">
      <c r="C233">
        <v>2003</v>
      </c>
      <c r="D233">
        <v>1</v>
      </c>
      <c r="E233">
        <v>6</v>
      </c>
      <c r="F233">
        <v>89</v>
      </c>
      <c r="G233">
        <v>0.76742703400000001</v>
      </c>
      <c r="H233">
        <v>5429.0634146341472</v>
      </c>
      <c r="I233">
        <v>8.6227756629213489E-3</v>
      </c>
      <c r="R233">
        <v>5429.0634146341472</v>
      </c>
      <c r="S233">
        <v>8.6227756629213489E-3</v>
      </c>
      <c r="U233">
        <v>2003</v>
      </c>
      <c r="V233">
        <v>502</v>
      </c>
      <c r="W233">
        <v>1</v>
      </c>
      <c r="X233">
        <v>6</v>
      </c>
      <c r="Y233">
        <v>89</v>
      </c>
      <c r="Z233">
        <v>0.76742703400000001</v>
      </c>
      <c r="AA233">
        <f t="shared" si="22"/>
        <v>5429.0634146341472</v>
      </c>
      <c r="AB233">
        <f>Z233/Y233</f>
        <v>8.6227756629213489E-3</v>
      </c>
      <c r="AC233" s="4">
        <v>2.2099466323852539</v>
      </c>
      <c r="AD233">
        <v>80.78963414634147</v>
      </c>
      <c r="AE233">
        <f t="shared" si="23"/>
        <v>5.4290634146341468</v>
      </c>
    </row>
    <row r="234" spans="3:31">
      <c r="C234">
        <v>2003</v>
      </c>
      <c r="D234">
        <v>1</v>
      </c>
      <c r="E234">
        <v>7</v>
      </c>
      <c r="F234">
        <v>89</v>
      </c>
      <c r="G234">
        <v>0.80169577400000003</v>
      </c>
      <c r="H234">
        <v>5968.2512195121963</v>
      </c>
      <c r="I234">
        <v>9.0078176853932591E-3</v>
      </c>
      <c r="R234">
        <v>5968.2512195121963</v>
      </c>
      <c r="S234">
        <v>9.0078176853932591E-3</v>
      </c>
      <c r="U234">
        <v>2003</v>
      </c>
      <c r="V234">
        <v>502</v>
      </c>
      <c r="W234">
        <v>1</v>
      </c>
      <c r="X234">
        <v>7</v>
      </c>
      <c r="Y234">
        <v>89</v>
      </c>
      <c r="Z234">
        <v>0.80169577400000003</v>
      </c>
      <c r="AA234">
        <f t="shared" si="22"/>
        <v>5968.2512195121963</v>
      </c>
      <c r="AB234">
        <f>Z234/Y234</f>
        <v>9.0078176853932591E-3</v>
      </c>
      <c r="AC234" s="4">
        <v>2.6728212833404541</v>
      </c>
      <c r="AD234">
        <v>88.813262195121965</v>
      </c>
      <c r="AE234">
        <f t="shared" si="23"/>
        <v>5.9682512195121964</v>
      </c>
    </row>
    <row r="235" spans="3:31">
      <c r="C235">
        <v>2003</v>
      </c>
      <c r="D235">
        <v>1</v>
      </c>
      <c r="E235">
        <v>8</v>
      </c>
      <c r="F235" t="s">
        <v>17</v>
      </c>
      <c r="H235">
        <v>4722.5414634146346</v>
      </c>
      <c r="I235" t="s">
        <v>17</v>
      </c>
      <c r="R235">
        <v>4722.5414634146346</v>
      </c>
      <c r="U235">
        <v>2003</v>
      </c>
      <c r="V235">
        <v>502</v>
      </c>
      <c r="W235">
        <v>1</v>
      </c>
      <c r="X235">
        <v>8</v>
      </c>
      <c r="Y235" t="s">
        <v>17</v>
      </c>
      <c r="Z235" t="s">
        <v>17</v>
      </c>
      <c r="AA235">
        <f t="shared" si="22"/>
        <v>4722.5414634146346</v>
      </c>
      <c r="AB235" t="s">
        <v>17</v>
      </c>
      <c r="AC235" s="4">
        <v>2.5467772483825684</v>
      </c>
      <c r="AD235">
        <v>70.275914634146346</v>
      </c>
      <c r="AE235">
        <f t="shared" si="23"/>
        <v>4.7225414634146343</v>
      </c>
    </row>
    <row r="236" spans="3:31">
      <c r="C236">
        <v>2003</v>
      </c>
      <c r="D236">
        <v>1</v>
      </c>
      <c r="E236">
        <v>9</v>
      </c>
      <c r="F236" t="s">
        <v>17</v>
      </c>
      <c r="H236">
        <v>4927.0609756097574</v>
      </c>
      <c r="I236" t="s">
        <v>17</v>
      </c>
      <c r="R236">
        <v>4927.0609756097574</v>
      </c>
      <c r="U236">
        <v>2003</v>
      </c>
      <c r="V236">
        <v>502</v>
      </c>
      <c r="W236">
        <v>1</v>
      </c>
      <c r="X236">
        <v>9</v>
      </c>
      <c r="Y236" t="s">
        <v>17</v>
      </c>
      <c r="Z236" t="s">
        <v>17</v>
      </c>
      <c r="AA236">
        <f t="shared" si="22"/>
        <v>4927.0609756097574</v>
      </c>
      <c r="AB236" t="s">
        <v>17</v>
      </c>
      <c r="AC236" s="4">
        <v>2.2185816764831543</v>
      </c>
      <c r="AD236">
        <v>73.319359756097569</v>
      </c>
      <c r="AE236">
        <f t="shared" si="23"/>
        <v>4.9270609756097574</v>
      </c>
    </row>
    <row r="237" spans="3:31">
      <c r="C237">
        <v>2003</v>
      </c>
      <c r="D237">
        <v>1</v>
      </c>
      <c r="E237">
        <v>10</v>
      </c>
      <c r="F237" t="s">
        <v>17</v>
      </c>
      <c r="H237">
        <v>5596.3975609756117</v>
      </c>
      <c r="I237" t="s">
        <v>17</v>
      </c>
      <c r="R237">
        <v>5596.3975609756117</v>
      </c>
      <c r="U237">
        <v>2003</v>
      </c>
      <c r="V237">
        <v>502</v>
      </c>
      <c r="W237">
        <v>1</v>
      </c>
      <c r="X237">
        <v>10</v>
      </c>
      <c r="Y237" t="s">
        <v>17</v>
      </c>
      <c r="Z237" t="s">
        <v>17</v>
      </c>
      <c r="AA237">
        <f t="shared" si="22"/>
        <v>5596.3975609756117</v>
      </c>
      <c r="AB237" t="s">
        <v>17</v>
      </c>
      <c r="AC237" s="4">
        <v>2.1574103832244873</v>
      </c>
      <c r="AD237">
        <v>83.279725609756113</v>
      </c>
      <c r="AE237">
        <f t="shared" si="23"/>
        <v>5.5963975609756114</v>
      </c>
    </row>
    <row r="238" spans="3:31">
      <c r="C238">
        <v>2003</v>
      </c>
      <c r="D238">
        <v>1</v>
      </c>
      <c r="E238">
        <v>11</v>
      </c>
      <c r="F238" t="s">
        <v>17</v>
      </c>
      <c r="H238">
        <v>4908.4682926829273</v>
      </c>
      <c r="I238" t="s">
        <v>17</v>
      </c>
      <c r="R238">
        <v>4908.4682926829273</v>
      </c>
      <c r="U238">
        <v>2003</v>
      </c>
      <c r="V238">
        <v>502</v>
      </c>
      <c r="W238">
        <v>1</v>
      </c>
      <c r="X238">
        <v>11</v>
      </c>
      <c r="Y238" t="s">
        <v>17</v>
      </c>
      <c r="Z238" t="s">
        <v>17</v>
      </c>
      <c r="AA238">
        <f t="shared" si="22"/>
        <v>4908.4682926829273</v>
      </c>
      <c r="AB238" t="s">
        <v>17</v>
      </c>
      <c r="AC238" s="4">
        <v>2.6758465766906738</v>
      </c>
      <c r="AD238">
        <v>73.042682926829272</v>
      </c>
      <c r="AE238">
        <f t="shared" si="23"/>
        <v>4.9084682926829277</v>
      </c>
    </row>
    <row r="239" spans="3:31">
      <c r="C239">
        <v>2003</v>
      </c>
      <c r="D239">
        <v>1</v>
      </c>
      <c r="E239">
        <v>12</v>
      </c>
      <c r="F239" t="s">
        <v>17</v>
      </c>
      <c r="H239">
        <v>6581.8097560975621</v>
      </c>
      <c r="I239" t="s">
        <v>17</v>
      </c>
      <c r="R239">
        <v>6581.8097560975621</v>
      </c>
      <c r="U239">
        <v>2003</v>
      </c>
      <c r="V239">
        <v>502</v>
      </c>
      <c r="W239">
        <v>1</v>
      </c>
      <c r="X239">
        <v>12</v>
      </c>
      <c r="Y239" t="s">
        <v>17</v>
      </c>
      <c r="Z239" t="s">
        <v>17</v>
      </c>
      <c r="AA239">
        <f t="shared" si="22"/>
        <v>6581.8097560975621</v>
      </c>
      <c r="AB239" t="s">
        <v>17</v>
      </c>
      <c r="AC239" s="4">
        <v>2.6636064052581787</v>
      </c>
      <c r="AD239">
        <v>97.943597560975618</v>
      </c>
      <c r="AE239">
        <f t="shared" si="23"/>
        <v>6.5818097560975621</v>
      </c>
    </row>
    <row r="240" spans="3:31">
      <c r="C240">
        <v>2003</v>
      </c>
      <c r="D240">
        <v>1</v>
      </c>
      <c r="E240">
        <v>13</v>
      </c>
      <c r="F240" t="s">
        <v>17</v>
      </c>
      <c r="H240">
        <v>4796.9121951219522</v>
      </c>
      <c r="I240" t="s">
        <v>17</v>
      </c>
      <c r="R240">
        <v>4796.9121951219522</v>
      </c>
      <c r="U240">
        <v>2003</v>
      </c>
      <c r="V240">
        <v>502</v>
      </c>
      <c r="W240">
        <v>1</v>
      </c>
      <c r="X240">
        <v>13</v>
      </c>
      <c r="Y240" t="s">
        <v>17</v>
      </c>
      <c r="Z240" t="s">
        <v>17</v>
      </c>
      <c r="AA240">
        <f t="shared" si="22"/>
        <v>4796.9121951219522</v>
      </c>
      <c r="AB240" t="s">
        <v>17</v>
      </c>
      <c r="AC240" s="129" t="s">
        <v>17</v>
      </c>
      <c r="AD240">
        <v>71.382621951219519</v>
      </c>
      <c r="AE240">
        <f t="shared" si="23"/>
        <v>4.7969121951219522</v>
      </c>
    </row>
    <row r="241" spans="3:31">
      <c r="C241">
        <v>2003</v>
      </c>
      <c r="D241">
        <v>1</v>
      </c>
      <c r="E241">
        <v>14</v>
      </c>
      <c r="F241" t="s">
        <v>17</v>
      </c>
      <c r="H241">
        <v>5150.1731707317085</v>
      </c>
      <c r="I241" t="s">
        <v>17</v>
      </c>
      <c r="R241">
        <v>5150.1731707317085</v>
      </c>
      <c r="U241">
        <v>2003</v>
      </c>
      <c r="V241">
        <v>502</v>
      </c>
      <c r="W241">
        <v>1</v>
      </c>
      <c r="X241">
        <v>14</v>
      </c>
      <c r="Y241" t="s">
        <v>17</v>
      </c>
      <c r="Z241" t="s">
        <v>17</v>
      </c>
      <c r="AA241">
        <f t="shared" si="22"/>
        <v>5150.1731707317085</v>
      </c>
      <c r="AB241" t="s">
        <v>17</v>
      </c>
      <c r="AC241" s="4">
        <v>2.1257412433624268</v>
      </c>
      <c r="AD241">
        <v>76.639481707317088</v>
      </c>
      <c r="AE241">
        <f t="shared" si="23"/>
        <v>5.1501731707317084</v>
      </c>
    </row>
    <row r="242" spans="3:31">
      <c r="C242">
        <v>2003</v>
      </c>
      <c r="D242">
        <v>2</v>
      </c>
      <c r="E242">
        <v>1</v>
      </c>
      <c r="F242">
        <v>89</v>
      </c>
      <c r="G242">
        <v>0.42804341000000001</v>
      </c>
      <c r="H242">
        <v>1524.6000000000001</v>
      </c>
      <c r="I242">
        <v>4.8094765168539329E-3</v>
      </c>
      <c r="R242">
        <v>1524.6000000000001</v>
      </c>
      <c r="S242">
        <v>4.8094765168539329E-3</v>
      </c>
      <c r="U242">
        <v>2003</v>
      </c>
      <c r="V242">
        <v>502</v>
      </c>
      <c r="W242">
        <v>2</v>
      </c>
      <c r="X242">
        <v>1</v>
      </c>
      <c r="Y242">
        <v>89</v>
      </c>
      <c r="Z242">
        <v>0.42804341000000001</v>
      </c>
      <c r="AA242">
        <f t="shared" si="22"/>
        <v>1524.6000000000001</v>
      </c>
      <c r="AB242">
        <f t="shared" ref="AB242:AB248" si="26">Z242/Y242</f>
        <v>4.8094765168539329E-3</v>
      </c>
      <c r="AC242" s="4">
        <v>1.8945884704589844</v>
      </c>
      <c r="AD242">
        <v>22.6875</v>
      </c>
      <c r="AE242">
        <f t="shared" si="23"/>
        <v>1.5246000000000002</v>
      </c>
    </row>
    <row r="243" spans="3:31">
      <c r="C243">
        <v>2003</v>
      </c>
      <c r="D243">
        <v>2</v>
      </c>
      <c r="E243">
        <v>2</v>
      </c>
      <c r="F243">
        <v>89</v>
      </c>
      <c r="G243">
        <v>0.56648767899999997</v>
      </c>
      <c r="H243">
        <v>2658.753658536586</v>
      </c>
      <c r="I243">
        <v>6.3650301011235954E-3</v>
      </c>
      <c r="R243">
        <v>2658.753658536586</v>
      </c>
      <c r="S243">
        <v>6.3650301011235954E-3</v>
      </c>
      <c r="U243">
        <v>2003</v>
      </c>
      <c r="V243">
        <v>502</v>
      </c>
      <c r="W243">
        <v>2</v>
      </c>
      <c r="X243">
        <v>2</v>
      </c>
      <c r="Y243">
        <v>89</v>
      </c>
      <c r="Z243">
        <v>0.56648767899999997</v>
      </c>
      <c r="AA243">
        <f t="shared" si="22"/>
        <v>2658.753658536586</v>
      </c>
      <c r="AB243">
        <f t="shared" si="26"/>
        <v>6.3650301011235954E-3</v>
      </c>
      <c r="AC243" s="4">
        <v>1.7768585681915283</v>
      </c>
      <c r="AD243">
        <v>39.564786585365859</v>
      </c>
      <c r="AE243">
        <f t="shared" si="23"/>
        <v>2.6587536585365861</v>
      </c>
    </row>
    <row r="244" spans="3:31">
      <c r="C244">
        <v>2003</v>
      </c>
      <c r="D244">
        <v>2</v>
      </c>
      <c r="E244">
        <v>3</v>
      </c>
      <c r="F244">
        <v>89</v>
      </c>
      <c r="G244">
        <v>0.60980182500000002</v>
      </c>
      <c r="H244">
        <v>2974.8292682926835</v>
      </c>
      <c r="I244">
        <v>6.8517058988764043E-3</v>
      </c>
      <c r="R244">
        <v>2974.8292682926835</v>
      </c>
      <c r="S244">
        <v>6.8517058988764043E-3</v>
      </c>
      <c r="U244">
        <v>2003</v>
      </c>
      <c r="V244">
        <v>502</v>
      </c>
      <c r="W244">
        <v>2</v>
      </c>
      <c r="X244">
        <v>3</v>
      </c>
      <c r="Y244">
        <v>89</v>
      </c>
      <c r="Z244">
        <v>0.60980182500000002</v>
      </c>
      <c r="AA244">
        <f t="shared" si="22"/>
        <v>2974.8292682926835</v>
      </c>
      <c r="AB244">
        <f t="shared" si="26"/>
        <v>6.8517058988764043E-3</v>
      </c>
      <c r="AC244" s="4">
        <v>1.8751169443130493</v>
      </c>
      <c r="AD244">
        <v>44.268292682926834</v>
      </c>
      <c r="AE244">
        <f t="shared" si="23"/>
        <v>2.9748292682926833</v>
      </c>
    </row>
    <row r="245" spans="3:31">
      <c r="C245">
        <v>2003</v>
      </c>
      <c r="D245">
        <v>2</v>
      </c>
      <c r="E245">
        <v>4</v>
      </c>
      <c r="F245">
        <v>89</v>
      </c>
      <c r="G245">
        <v>0.70548253699999997</v>
      </c>
      <c r="H245">
        <v>4945.6536585365866</v>
      </c>
      <c r="I245">
        <v>7.9267700786516855E-3</v>
      </c>
      <c r="R245">
        <v>4945.6536585365866</v>
      </c>
      <c r="S245">
        <v>7.9267700786516855E-3</v>
      </c>
      <c r="U245">
        <v>2003</v>
      </c>
      <c r="V245">
        <v>502</v>
      </c>
      <c r="W245">
        <v>2</v>
      </c>
      <c r="X245">
        <v>4</v>
      </c>
      <c r="Y245">
        <v>89</v>
      </c>
      <c r="Z245">
        <v>0.70548253699999997</v>
      </c>
      <c r="AA245">
        <f t="shared" si="22"/>
        <v>4945.6536585365866</v>
      </c>
      <c r="AB245">
        <f t="shared" si="26"/>
        <v>7.9267700786516855E-3</v>
      </c>
      <c r="AC245" s="4">
        <v>2.3964643478393555</v>
      </c>
      <c r="AD245">
        <v>73.596036585365866</v>
      </c>
      <c r="AE245">
        <f t="shared" si="23"/>
        <v>4.9456536585365862</v>
      </c>
    </row>
    <row r="246" spans="3:31">
      <c r="C246">
        <v>2003</v>
      </c>
      <c r="D246">
        <v>2</v>
      </c>
      <c r="E246">
        <v>5</v>
      </c>
      <c r="F246">
        <v>89</v>
      </c>
      <c r="G246">
        <v>0.74419301900000001</v>
      </c>
      <c r="H246">
        <v>4703.9487804878063</v>
      </c>
      <c r="I246">
        <v>8.3617193146067418E-3</v>
      </c>
      <c r="R246">
        <v>4703.9487804878063</v>
      </c>
      <c r="S246">
        <v>8.3617193146067418E-3</v>
      </c>
      <c r="U246">
        <v>2003</v>
      </c>
      <c r="V246">
        <v>502</v>
      </c>
      <c r="W246">
        <v>2</v>
      </c>
      <c r="X246">
        <v>5</v>
      </c>
      <c r="Y246">
        <v>89</v>
      </c>
      <c r="Z246">
        <v>0.74419301900000001</v>
      </c>
      <c r="AA246">
        <f t="shared" si="22"/>
        <v>4703.9487804878063</v>
      </c>
      <c r="AB246">
        <f t="shared" si="26"/>
        <v>8.3617193146067418E-3</v>
      </c>
      <c r="AC246" s="4">
        <v>1.8725122213363647</v>
      </c>
      <c r="AD246">
        <v>69.999237804878064</v>
      </c>
      <c r="AE246">
        <f t="shared" si="23"/>
        <v>4.7039487804878064</v>
      </c>
    </row>
    <row r="247" spans="3:31">
      <c r="C247">
        <v>2003</v>
      </c>
      <c r="D247">
        <v>2</v>
      </c>
      <c r="E247">
        <v>6</v>
      </c>
      <c r="F247">
        <v>89</v>
      </c>
      <c r="G247">
        <v>0.803211389</v>
      </c>
      <c r="H247">
        <v>6637.5878048780514</v>
      </c>
      <c r="I247">
        <v>9.02484706741573E-3</v>
      </c>
      <c r="R247">
        <v>6637.5878048780514</v>
      </c>
      <c r="S247">
        <v>9.02484706741573E-3</v>
      </c>
      <c r="U247">
        <v>2003</v>
      </c>
      <c r="V247">
        <v>502</v>
      </c>
      <c r="W247">
        <v>2</v>
      </c>
      <c r="X247">
        <v>6</v>
      </c>
      <c r="Y247">
        <v>89</v>
      </c>
      <c r="Z247">
        <v>0.803211389</v>
      </c>
      <c r="AA247">
        <f t="shared" si="22"/>
        <v>6637.5878048780514</v>
      </c>
      <c r="AB247">
        <f t="shared" si="26"/>
        <v>9.02484706741573E-3</v>
      </c>
      <c r="AC247" s="4">
        <v>2.2884190082550049</v>
      </c>
      <c r="AD247">
        <v>98.773628048780509</v>
      </c>
      <c r="AE247">
        <f t="shared" si="23"/>
        <v>6.6375878048780512</v>
      </c>
    </row>
    <row r="248" spans="3:31">
      <c r="C248">
        <v>2003</v>
      </c>
      <c r="D248">
        <v>2</v>
      </c>
      <c r="E248">
        <v>7</v>
      </c>
      <c r="F248">
        <v>89</v>
      </c>
      <c r="G248">
        <v>0.822571685</v>
      </c>
      <c r="H248">
        <v>5707.9536585365868</v>
      </c>
      <c r="I248">
        <v>9.2423784831460673E-3</v>
      </c>
      <c r="R248">
        <v>5707.9536585365868</v>
      </c>
      <c r="S248">
        <v>9.2423784831460673E-3</v>
      </c>
      <c r="U248">
        <v>2003</v>
      </c>
      <c r="V248">
        <v>502</v>
      </c>
      <c r="W248">
        <v>2</v>
      </c>
      <c r="X248">
        <v>7</v>
      </c>
      <c r="Y248">
        <v>89</v>
      </c>
      <c r="Z248">
        <v>0.822571685</v>
      </c>
      <c r="AA248">
        <f t="shared" si="22"/>
        <v>5707.9536585365868</v>
      </c>
      <c r="AB248">
        <f t="shared" si="26"/>
        <v>9.2423784831460673E-3</v>
      </c>
      <c r="AC248" s="4">
        <v>2.7278752326965332</v>
      </c>
      <c r="AD248">
        <v>84.939786585365866</v>
      </c>
      <c r="AE248">
        <f t="shared" si="23"/>
        <v>5.7079536585365869</v>
      </c>
    </row>
    <row r="249" spans="3:31">
      <c r="C249">
        <v>2003</v>
      </c>
      <c r="D249">
        <v>2</v>
      </c>
      <c r="E249">
        <v>8</v>
      </c>
      <c r="F249" t="s">
        <v>17</v>
      </c>
      <c r="H249">
        <v>4982.839024390245</v>
      </c>
      <c r="I249" t="s">
        <v>17</v>
      </c>
      <c r="R249">
        <v>4982.839024390245</v>
      </c>
      <c r="U249">
        <v>2003</v>
      </c>
      <c r="V249">
        <v>502</v>
      </c>
      <c r="W249">
        <v>2</v>
      </c>
      <c r="X249">
        <v>8</v>
      </c>
      <c r="Y249" t="s">
        <v>17</v>
      </c>
      <c r="Z249" t="s">
        <v>17</v>
      </c>
      <c r="AA249">
        <f t="shared" si="22"/>
        <v>4982.839024390245</v>
      </c>
      <c r="AB249" t="s">
        <v>17</v>
      </c>
      <c r="AC249" s="4">
        <v>2.210676908493042</v>
      </c>
      <c r="AD249">
        <v>74.149390243902445</v>
      </c>
      <c r="AE249">
        <f t="shared" si="23"/>
        <v>4.9828390243902447</v>
      </c>
    </row>
    <row r="250" spans="3:31">
      <c r="C250">
        <v>2003</v>
      </c>
      <c r="D250">
        <v>2</v>
      </c>
      <c r="E250">
        <v>9</v>
      </c>
      <c r="F250" t="s">
        <v>17</v>
      </c>
      <c r="H250">
        <v>6079.8073170731732</v>
      </c>
      <c r="I250" t="s">
        <v>17</v>
      </c>
      <c r="R250">
        <v>6079.8073170731732</v>
      </c>
      <c r="U250">
        <v>2003</v>
      </c>
      <c r="V250">
        <v>502</v>
      </c>
      <c r="W250">
        <v>2</v>
      </c>
      <c r="X250">
        <v>9</v>
      </c>
      <c r="Y250" t="s">
        <v>17</v>
      </c>
      <c r="Z250" t="s">
        <v>17</v>
      </c>
      <c r="AA250">
        <f t="shared" si="22"/>
        <v>6079.8073170731732</v>
      </c>
      <c r="AB250" t="s">
        <v>17</v>
      </c>
      <c r="AC250" s="4">
        <v>2.2187459468841553</v>
      </c>
      <c r="AD250">
        <v>90.473323170731732</v>
      </c>
      <c r="AE250">
        <f t="shared" si="23"/>
        <v>6.0798073170731728</v>
      </c>
    </row>
    <row r="251" spans="3:31">
      <c r="C251">
        <v>2003</v>
      </c>
      <c r="D251">
        <v>2</v>
      </c>
      <c r="E251">
        <v>10</v>
      </c>
      <c r="F251" t="s">
        <v>17</v>
      </c>
      <c r="H251">
        <v>6526.0317073170745</v>
      </c>
      <c r="I251" t="s">
        <v>17</v>
      </c>
      <c r="R251">
        <v>6526.0317073170745</v>
      </c>
      <c r="U251">
        <v>2003</v>
      </c>
      <c r="V251">
        <v>502</v>
      </c>
      <c r="W251">
        <v>2</v>
      </c>
      <c r="X251">
        <v>10</v>
      </c>
      <c r="Y251" t="s">
        <v>17</v>
      </c>
      <c r="Z251" t="s">
        <v>17</v>
      </c>
      <c r="AA251">
        <f t="shared" si="22"/>
        <v>6526.0317073170745</v>
      </c>
      <c r="AB251" t="s">
        <v>17</v>
      </c>
      <c r="AC251" s="4">
        <v>2.2094707489013672</v>
      </c>
      <c r="AD251">
        <v>97.113567073170742</v>
      </c>
      <c r="AE251">
        <f t="shared" si="23"/>
        <v>6.5260317073170748</v>
      </c>
    </row>
    <row r="252" spans="3:31">
      <c r="C252">
        <v>2003</v>
      </c>
      <c r="D252">
        <v>2</v>
      </c>
      <c r="E252">
        <v>11</v>
      </c>
      <c r="F252" t="s">
        <v>17</v>
      </c>
      <c r="H252">
        <v>5856.6951219512212</v>
      </c>
      <c r="I252" t="s">
        <v>17</v>
      </c>
      <c r="R252">
        <v>5856.6951219512212</v>
      </c>
      <c r="U252">
        <v>2003</v>
      </c>
      <c r="V252">
        <v>502</v>
      </c>
      <c r="W252">
        <v>2</v>
      </c>
      <c r="X252">
        <v>11</v>
      </c>
      <c r="Y252" t="s">
        <v>17</v>
      </c>
      <c r="Z252" t="s">
        <v>17</v>
      </c>
      <c r="AA252">
        <f t="shared" si="22"/>
        <v>5856.6951219512212</v>
      </c>
      <c r="AB252" t="s">
        <v>17</v>
      </c>
      <c r="AC252" s="4">
        <v>2.3096871376037598</v>
      </c>
      <c r="AD252">
        <v>87.153201219512212</v>
      </c>
      <c r="AE252">
        <f t="shared" si="23"/>
        <v>5.8566951219512209</v>
      </c>
    </row>
    <row r="253" spans="3:31">
      <c r="C253">
        <v>2003</v>
      </c>
      <c r="D253">
        <v>2</v>
      </c>
      <c r="E253">
        <v>12</v>
      </c>
      <c r="F253" t="s">
        <v>17</v>
      </c>
      <c r="H253">
        <v>6563.217073170732</v>
      </c>
      <c r="I253" t="s">
        <v>17</v>
      </c>
      <c r="R253">
        <v>6563.217073170732</v>
      </c>
      <c r="U253">
        <v>2003</v>
      </c>
      <c r="V253">
        <v>502</v>
      </c>
      <c r="W253">
        <v>2</v>
      </c>
      <c r="X253">
        <v>12</v>
      </c>
      <c r="Y253" t="s">
        <v>17</v>
      </c>
      <c r="Z253" t="s">
        <v>17</v>
      </c>
      <c r="AA253">
        <f t="shared" si="22"/>
        <v>6563.217073170732</v>
      </c>
      <c r="AB253" t="s">
        <v>17</v>
      </c>
      <c r="AC253" s="4">
        <v>2.4047732353210449</v>
      </c>
      <c r="AD253">
        <v>97.666920731707307</v>
      </c>
      <c r="AE253">
        <f t="shared" si="23"/>
        <v>6.5632170731707316</v>
      </c>
    </row>
    <row r="254" spans="3:31">
      <c r="C254">
        <v>2003</v>
      </c>
      <c r="D254">
        <v>2</v>
      </c>
      <c r="E254">
        <v>13</v>
      </c>
      <c r="F254" t="s">
        <v>17</v>
      </c>
      <c r="H254">
        <v>5224.5439024390244</v>
      </c>
      <c r="I254" t="s">
        <v>17</v>
      </c>
      <c r="R254">
        <v>5224.5439024390244</v>
      </c>
      <c r="U254">
        <v>2003</v>
      </c>
      <c r="V254">
        <v>502</v>
      </c>
      <c r="W254">
        <v>2</v>
      </c>
      <c r="X254">
        <v>13</v>
      </c>
      <c r="Y254" t="s">
        <v>17</v>
      </c>
      <c r="Z254" t="s">
        <v>17</v>
      </c>
      <c r="AA254">
        <f t="shared" si="22"/>
        <v>5224.5439024390244</v>
      </c>
      <c r="AB254" t="s">
        <v>17</v>
      </c>
      <c r="AC254" s="4">
        <v>2.7419147491455078</v>
      </c>
      <c r="AD254">
        <v>77.746189024390247</v>
      </c>
      <c r="AE254">
        <f t="shared" si="23"/>
        <v>5.2245439024390246</v>
      </c>
    </row>
    <row r="255" spans="3:31">
      <c r="C255">
        <v>2003</v>
      </c>
      <c r="D255">
        <v>2</v>
      </c>
      <c r="E255">
        <v>14</v>
      </c>
      <c r="F255" t="s">
        <v>17</v>
      </c>
      <c r="H255">
        <v>6433.0682926829286</v>
      </c>
      <c r="I255" t="s">
        <v>17</v>
      </c>
      <c r="R255">
        <v>6433.0682926829286</v>
      </c>
      <c r="U255">
        <v>2003</v>
      </c>
      <c r="V255">
        <v>502</v>
      </c>
      <c r="W255">
        <v>2</v>
      </c>
      <c r="X255">
        <v>14</v>
      </c>
      <c r="Y255" t="s">
        <v>17</v>
      </c>
      <c r="Z255" t="s">
        <v>17</v>
      </c>
      <c r="AA255">
        <f t="shared" si="22"/>
        <v>6433.0682926829286</v>
      </c>
      <c r="AB255" t="s">
        <v>17</v>
      </c>
      <c r="AC255" s="4">
        <v>2.243032693862915</v>
      </c>
      <c r="AD255">
        <v>95.730182926829286</v>
      </c>
      <c r="AE255">
        <f t="shared" si="23"/>
        <v>6.433068292682929</v>
      </c>
    </row>
    <row r="256" spans="3:31">
      <c r="C256">
        <v>2003</v>
      </c>
      <c r="D256">
        <v>3</v>
      </c>
      <c r="E256">
        <v>1</v>
      </c>
      <c r="F256">
        <v>89</v>
      </c>
      <c r="G256">
        <v>0.461603661</v>
      </c>
      <c r="H256">
        <v>2156.7512195121958</v>
      </c>
      <c r="I256">
        <v>5.1865579887640451E-3</v>
      </c>
      <c r="R256">
        <v>2156.7512195121958</v>
      </c>
      <c r="S256">
        <v>5.1865579887640451E-3</v>
      </c>
      <c r="U256">
        <v>2003</v>
      </c>
      <c r="V256">
        <v>502</v>
      </c>
      <c r="W256">
        <v>3</v>
      </c>
      <c r="X256">
        <v>1</v>
      </c>
      <c r="Y256">
        <v>89</v>
      </c>
      <c r="Z256">
        <v>0.461603661</v>
      </c>
      <c r="AA256">
        <f t="shared" si="22"/>
        <v>2156.7512195121958</v>
      </c>
      <c r="AB256">
        <f t="shared" ref="AB256:AB262" si="27">Z256/Y256</f>
        <v>5.1865579887640451E-3</v>
      </c>
      <c r="AC256" s="4">
        <v>1.8384608030319214</v>
      </c>
      <c r="AD256">
        <v>32.094512195121958</v>
      </c>
      <c r="AE256">
        <f t="shared" si="23"/>
        <v>2.1567512195121958</v>
      </c>
    </row>
    <row r="257" spans="3:31">
      <c r="C257">
        <v>2003</v>
      </c>
      <c r="D257">
        <v>3</v>
      </c>
      <c r="E257">
        <v>2</v>
      </c>
      <c r="F257">
        <v>89</v>
      </c>
      <c r="G257">
        <v>0.55479744200000003</v>
      </c>
      <c r="H257">
        <v>2602.975609756098</v>
      </c>
      <c r="I257">
        <v>6.233679123595506E-3</v>
      </c>
      <c r="R257">
        <v>2602.975609756098</v>
      </c>
      <c r="S257">
        <v>6.233679123595506E-3</v>
      </c>
      <c r="U257">
        <v>2003</v>
      </c>
      <c r="V257">
        <v>502</v>
      </c>
      <c r="W257">
        <v>3</v>
      </c>
      <c r="X257">
        <v>2</v>
      </c>
      <c r="Y257">
        <v>89</v>
      </c>
      <c r="Z257">
        <v>0.55479744200000003</v>
      </c>
      <c r="AA257">
        <f t="shared" si="22"/>
        <v>2602.975609756098</v>
      </c>
      <c r="AB257">
        <f t="shared" si="27"/>
        <v>6.233679123595506E-3</v>
      </c>
      <c r="AC257" s="4">
        <v>1.8395529985427856</v>
      </c>
      <c r="AD257">
        <v>38.734756097560982</v>
      </c>
      <c r="AE257">
        <f t="shared" si="23"/>
        <v>2.6029756097560979</v>
      </c>
    </row>
    <row r="258" spans="3:31">
      <c r="C258">
        <v>2003</v>
      </c>
      <c r="D258">
        <v>3</v>
      </c>
      <c r="E258">
        <v>3</v>
      </c>
      <c r="F258">
        <v>89</v>
      </c>
      <c r="G258">
        <v>0.75973327800000001</v>
      </c>
      <c r="H258">
        <v>4239.131707317074</v>
      </c>
      <c r="I258">
        <v>8.5363289662921341E-3</v>
      </c>
      <c r="R258">
        <v>4239.131707317074</v>
      </c>
      <c r="S258">
        <v>8.5363289662921341E-3</v>
      </c>
      <c r="U258">
        <v>2003</v>
      </c>
      <c r="V258">
        <v>502</v>
      </c>
      <c r="W258">
        <v>3</v>
      </c>
      <c r="X258">
        <v>3</v>
      </c>
      <c r="Y258">
        <v>89</v>
      </c>
      <c r="Z258">
        <v>0.75973327800000001</v>
      </c>
      <c r="AA258">
        <f t="shared" si="22"/>
        <v>4239.131707317074</v>
      </c>
      <c r="AB258">
        <f t="shared" si="27"/>
        <v>8.5363289662921341E-3</v>
      </c>
      <c r="AC258" s="4">
        <v>1.9332047700881958</v>
      </c>
      <c r="AD258">
        <v>63.082317073170742</v>
      </c>
      <c r="AE258">
        <f t="shared" si="23"/>
        <v>4.2391317073170738</v>
      </c>
    </row>
    <row r="259" spans="3:31">
      <c r="C259">
        <v>2003</v>
      </c>
      <c r="D259">
        <v>3</v>
      </c>
      <c r="E259">
        <v>4</v>
      </c>
      <c r="F259">
        <v>89</v>
      </c>
      <c r="G259">
        <v>0.78487313000000003</v>
      </c>
      <c r="H259">
        <v>5001.4317073170741</v>
      </c>
      <c r="I259">
        <v>8.8187992134831465E-3</v>
      </c>
      <c r="R259">
        <v>5001.4317073170741</v>
      </c>
      <c r="S259">
        <v>8.8187992134831465E-3</v>
      </c>
      <c r="U259">
        <v>2003</v>
      </c>
      <c r="V259">
        <v>502</v>
      </c>
      <c r="W259">
        <v>3</v>
      </c>
      <c r="X259">
        <v>4</v>
      </c>
      <c r="Y259">
        <v>89</v>
      </c>
      <c r="Z259">
        <v>0.78487313000000003</v>
      </c>
      <c r="AA259">
        <f t="shared" si="22"/>
        <v>5001.4317073170741</v>
      </c>
      <c r="AB259">
        <f t="shared" si="27"/>
        <v>8.8187992134831465E-3</v>
      </c>
      <c r="AC259" s="4">
        <v>1.9973645210266113</v>
      </c>
      <c r="AD259">
        <v>74.426067073170742</v>
      </c>
      <c r="AE259">
        <f t="shared" si="23"/>
        <v>5.0014317073170744</v>
      </c>
    </row>
    <row r="260" spans="3:31">
      <c r="C260">
        <v>2003</v>
      </c>
      <c r="D260">
        <v>3</v>
      </c>
      <c r="E260">
        <v>5</v>
      </c>
      <c r="F260">
        <v>89</v>
      </c>
      <c r="G260">
        <v>0.77330563500000005</v>
      </c>
      <c r="H260">
        <v>4927.0609756097574</v>
      </c>
      <c r="I260">
        <v>8.6888273595505626E-3</v>
      </c>
      <c r="R260">
        <v>4927.0609756097574</v>
      </c>
      <c r="S260">
        <v>8.6888273595505626E-3</v>
      </c>
      <c r="U260">
        <v>2003</v>
      </c>
      <c r="V260">
        <v>502</v>
      </c>
      <c r="W260">
        <v>3</v>
      </c>
      <c r="X260">
        <v>5</v>
      </c>
      <c r="Y260">
        <v>89</v>
      </c>
      <c r="Z260">
        <v>0.77330563500000005</v>
      </c>
      <c r="AA260">
        <f t="shared" si="22"/>
        <v>4927.0609756097574</v>
      </c>
      <c r="AB260">
        <f t="shared" si="27"/>
        <v>8.6888273595505626E-3</v>
      </c>
      <c r="AC260" s="4">
        <v>2.2845780849456787</v>
      </c>
      <c r="AD260">
        <v>73.319359756097569</v>
      </c>
      <c r="AE260">
        <f t="shared" si="23"/>
        <v>4.9270609756097574</v>
      </c>
    </row>
    <row r="261" spans="3:31">
      <c r="C261">
        <v>2003</v>
      </c>
      <c r="D261">
        <v>3</v>
      </c>
      <c r="E261">
        <v>6</v>
      </c>
      <c r="F261">
        <v>89</v>
      </c>
      <c r="G261">
        <v>0.79255108900000004</v>
      </c>
      <c r="H261">
        <v>6172.77073170732</v>
      </c>
      <c r="I261">
        <v>8.9050684157303377E-3</v>
      </c>
      <c r="R261">
        <v>6172.77073170732</v>
      </c>
      <c r="S261">
        <v>8.9050684157303377E-3</v>
      </c>
      <c r="U261">
        <v>2003</v>
      </c>
      <c r="V261">
        <v>502</v>
      </c>
      <c r="W261">
        <v>3</v>
      </c>
      <c r="X261">
        <v>6</v>
      </c>
      <c r="Y261">
        <v>89</v>
      </c>
      <c r="Z261">
        <v>0.79255108900000004</v>
      </c>
      <c r="AA261">
        <f t="shared" ref="AA261:AA324" si="28">AE261*1000</f>
        <v>6172.77073170732</v>
      </c>
      <c r="AB261">
        <f t="shared" si="27"/>
        <v>8.9050684157303377E-3</v>
      </c>
      <c r="AC261" s="4">
        <v>2.5081124305725098</v>
      </c>
      <c r="AD261">
        <v>91.856707317073202</v>
      </c>
      <c r="AE261">
        <f t="shared" ref="AE261:AE324" si="29">AD261*60*1.12/1000</f>
        <v>6.1727707317073204</v>
      </c>
    </row>
    <row r="262" spans="3:31">
      <c r="C262">
        <v>2003</v>
      </c>
      <c r="D262">
        <v>3</v>
      </c>
      <c r="E262">
        <v>7</v>
      </c>
      <c r="F262">
        <v>89</v>
      </c>
      <c r="G262">
        <v>0.80792036199999995</v>
      </c>
      <c r="H262">
        <v>5763.7317073170743</v>
      </c>
      <c r="I262">
        <v>9.0777568764044934E-3</v>
      </c>
      <c r="R262">
        <v>5763.7317073170743</v>
      </c>
      <c r="S262">
        <v>9.0777568764044934E-3</v>
      </c>
      <c r="U262">
        <v>2003</v>
      </c>
      <c r="V262">
        <v>502</v>
      </c>
      <c r="W262">
        <v>3</v>
      </c>
      <c r="X262">
        <v>7</v>
      </c>
      <c r="Y262">
        <v>89</v>
      </c>
      <c r="Z262">
        <v>0.80792036199999995</v>
      </c>
      <c r="AA262">
        <f t="shared" si="28"/>
        <v>5763.7317073170743</v>
      </c>
      <c r="AB262">
        <f t="shared" si="27"/>
        <v>9.0777568764044934E-3</v>
      </c>
      <c r="AC262" s="4">
        <v>2.4342656135559082</v>
      </c>
      <c r="AD262">
        <v>85.769817073170742</v>
      </c>
      <c r="AE262">
        <f t="shared" si="29"/>
        <v>5.7637317073170742</v>
      </c>
    </row>
    <row r="263" spans="3:31">
      <c r="C263">
        <v>2003</v>
      </c>
      <c r="D263">
        <v>3</v>
      </c>
      <c r="E263">
        <v>8</v>
      </c>
      <c r="F263" t="s">
        <v>17</v>
      </c>
      <c r="H263">
        <v>6154.1780487804899</v>
      </c>
      <c r="I263" t="s">
        <v>17</v>
      </c>
      <c r="R263">
        <v>6154.1780487804899</v>
      </c>
      <c r="U263">
        <v>2003</v>
      </c>
      <c r="V263">
        <v>502</v>
      </c>
      <c r="W263">
        <v>3</v>
      </c>
      <c r="X263">
        <v>8</v>
      </c>
      <c r="Y263" t="s">
        <v>17</v>
      </c>
      <c r="Z263" t="s">
        <v>17</v>
      </c>
      <c r="AA263">
        <f t="shared" si="28"/>
        <v>6154.1780487804899</v>
      </c>
      <c r="AB263" t="s">
        <v>17</v>
      </c>
      <c r="AC263" s="4">
        <v>2.2002105712890625</v>
      </c>
      <c r="AD263">
        <v>91.580030487804891</v>
      </c>
      <c r="AE263">
        <f t="shared" si="29"/>
        <v>6.1541780487804898</v>
      </c>
    </row>
    <row r="264" spans="3:31">
      <c r="C264">
        <v>2003</v>
      </c>
      <c r="D264">
        <v>3</v>
      </c>
      <c r="E264">
        <v>9</v>
      </c>
      <c r="F264" t="s">
        <v>17</v>
      </c>
      <c r="H264">
        <v>4871.2829268292689</v>
      </c>
      <c r="I264" t="s">
        <v>17</v>
      </c>
      <c r="R264">
        <v>4871.2829268292689</v>
      </c>
      <c r="U264">
        <v>2003</v>
      </c>
      <c r="V264">
        <v>502</v>
      </c>
      <c r="W264">
        <v>3</v>
      </c>
      <c r="X264">
        <v>9</v>
      </c>
      <c r="Y264" t="s">
        <v>17</v>
      </c>
      <c r="Z264" t="s">
        <v>17</v>
      </c>
      <c r="AA264">
        <f t="shared" si="28"/>
        <v>4871.2829268292689</v>
      </c>
      <c r="AB264" t="s">
        <v>17</v>
      </c>
      <c r="AC264" s="4">
        <v>2.1215794086456299</v>
      </c>
      <c r="AD264">
        <v>72.489329268292693</v>
      </c>
      <c r="AE264">
        <f t="shared" si="29"/>
        <v>4.8712829268292692</v>
      </c>
    </row>
    <row r="265" spans="3:31">
      <c r="C265">
        <v>2003</v>
      </c>
      <c r="D265">
        <v>3</v>
      </c>
      <c r="E265">
        <v>10</v>
      </c>
      <c r="F265" t="s">
        <v>17</v>
      </c>
      <c r="H265">
        <v>6451.6609756097578</v>
      </c>
      <c r="I265" t="s">
        <v>17</v>
      </c>
      <c r="R265">
        <v>6451.6609756097578</v>
      </c>
      <c r="U265">
        <v>2003</v>
      </c>
      <c r="V265">
        <v>502</v>
      </c>
      <c r="W265">
        <v>3</v>
      </c>
      <c r="X265">
        <v>10</v>
      </c>
      <c r="Y265" t="s">
        <v>17</v>
      </c>
      <c r="Z265" t="s">
        <v>17</v>
      </c>
      <c r="AA265">
        <f t="shared" si="28"/>
        <v>6451.6609756097578</v>
      </c>
      <c r="AB265" t="s">
        <v>17</v>
      </c>
      <c r="AC265" s="4">
        <v>2.18829345703125</v>
      </c>
      <c r="AD265">
        <v>96.006859756097583</v>
      </c>
      <c r="AE265">
        <f t="shared" si="29"/>
        <v>6.4516609756097578</v>
      </c>
    </row>
    <row r="266" spans="3:31">
      <c r="C266">
        <v>2003</v>
      </c>
      <c r="D266">
        <v>3</v>
      </c>
      <c r="E266">
        <v>11</v>
      </c>
      <c r="F266" t="s">
        <v>17</v>
      </c>
      <c r="H266">
        <v>5838.1024390243911</v>
      </c>
      <c r="I266" t="s">
        <v>17</v>
      </c>
      <c r="R266">
        <v>5838.1024390243911</v>
      </c>
      <c r="U266">
        <v>2003</v>
      </c>
      <c r="V266">
        <v>502</v>
      </c>
      <c r="W266">
        <v>3</v>
      </c>
      <c r="X266">
        <v>11</v>
      </c>
      <c r="Y266" t="s">
        <v>17</v>
      </c>
      <c r="Z266" t="s">
        <v>17</v>
      </c>
      <c r="AA266">
        <f t="shared" si="28"/>
        <v>5838.1024390243911</v>
      </c>
      <c r="AB266" t="s">
        <v>17</v>
      </c>
      <c r="AC266" s="4">
        <v>2.466053469106555E-3</v>
      </c>
      <c r="AD266">
        <v>86.876524390243915</v>
      </c>
      <c r="AE266">
        <f t="shared" si="29"/>
        <v>5.8381024390243912</v>
      </c>
    </row>
    <row r="267" spans="3:31">
      <c r="C267">
        <v>2003</v>
      </c>
      <c r="D267">
        <v>3</v>
      </c>
      <c r="E267">
        <v>12</v>
      </c>
      <c r="F267" t="s">
        <v>17</v>
      </c>
      <c r="H267">
        <v>5280.3219512195137</v>
      </c>
      <c r="I267" t="s">
        <v>17</v>
      </c>
      <c r="R267">
        <v>5280.3219512195137</v>
      </c>
      <c r="U267">
        <v>2003</v>
      </c>
      <c r="V267">
        <v>502</v>
      </c>
      <c r="W267">
        <v>3</v>
      </c>
      <c r="X267">
        <v>12</v>
      </c>
      <c r="Y267" t="s">
        <v>17</v>
      </c>
      <c r="Z267" t="s">
        <v>17</v>
      </c>
      <c r="AA267">
        <f t="shared" si="28"/>
        <v>5280.3219512195137</v>
      </c>
      <c r="AB267" t="s">
        <v>17</v>
      </c>
      <c r="AC267" s="4">
        <v>2.4702868461608887</v>
      </c>
      <c r="AD267">
        <v>78.576219512195138</v>
      </c>
      <c r="AE267">
        <f t="shared" si="29"/>
        <v>5.2803219512195136</v>
      </c>
    </row>
    <row r="268" spans="3:31">
      <c r="C268">
        <v>2003</v>
      </c>
      <c r="D268">
        <v>3</v>
      </c>
      <c r="E268">
        <v>13</v>
      </c>
      <c r="F268" t="s">
        <v>17</v>
      </c>
      <c r="H268">
        <v>4834.0975609756106</v>
      </c>
      <c r="I268" t="s">
        <v>17</v>
      </c>
      <c r="R268">
        <v>4834.0975609756106</v>
      </c>
      <c r="U268">
        <v>2003</v>
      </c>
      <c r="V268">
        <v>502</v>
      </c>
      <c r="W268">
        <v>3</v>
      </c>
      <c r="X268">
        <v>13</v>
      </c>
      <c r="Y268" t="s">
        <v>17</v>
      </c>
      <c r="Z268" t="s">
        <v>17</v>
      </c>
      <c r="AA268">
        <f t="shared" si="28"/>
        <v>4834.0975609756106</v>
      </c>
      <c r="AB268" t="s">
        <v>17</v>
      </c>
      <c r="AC268" s="4">
        <v>3.0354354381561279</v>
      </c>
      <c r="AD268">
        <v>71.935975609756099</v>
      </c>
      <c r="AE268">
        <f t="shared" si="29"/>
        <v>4.8340975609756107</v>
      </c>
    </row>
    <row r="269" spans="3:31">
      <c r="C269">
        <v>2003</v>
      </c>
      <c r="D269">
        <v>3</v>
      </c>
      <c r="E269">
        <v>14</v>
      </c>
      <c r="F269" t="s">
        <v>17</v>
      </c>
      <c r="H269">
        <v>5931.0658536585379</v>
      </c>
      <c r="I269" t="s">
        <v>17</v>
      </c>
      <c r="R269">
        <v>5931.0658536585379</v>
      </c>
      <c r="U269">
        <v>2003</v>
      </c>
      <c r="V269">
        <v>502</v>
      </c>
      <c r="W269">
        <v>3</v>
      </c>
      <c r="X269">
        <v>14</v>
      </c>
      <c r="Y269" t="s">
        <v>17</v>
      </c>
      <c r="Z269" t="s">
        <v>17</v>
      </c>
      <c r="AA269">
        <f t="shared" si="28"/>
        <v>5931.0658536585379</v>
      </c>
      <c r="AB269" t="s">
        <v>17</v>
      </c>
      <c r="AC269" s="4">
        <v>2.0872418880462646</v>
      </c>
      <c r="AD269">
        <v>88.259908536585371</v>
      </c>
      <c r="AE269">
        <f t="shared" si="29"/>
        <v>5.9310658536585379</v>
      </c>
    </row>
    <row r="270" spans="3:31">
      <c r="C270">
        <v>2003</v>
      </c>
      <c r="D270">
        <v>4</v>
      </c>
      <c r="E270">
        <v>1</v>
      </c>
      <c r="F270">
        <v>89</v>
      </c>
      <c r="G270">
        <v>0.55406825000000004</v>
      </c>
      <c r="H270">
        <v>2472.8268292682933</v>
      </c>
      <c r="I270">
        <v>6.2254859550561802E-3</v>
      </c>
      <c r="R270">
        <v>2472.8268292682933</v>
      </c>
      <c r="S270">
        <v>6.2254859550561802E-3</v>
      </c>
      <c r="U270">
        <v>2003</v>
      </c>
      <c r="V270">
        <v>502</v>
      </c>
      <c r="W270">
        <v>4</v>
      </c>
      <c r="X270">
        <v>1</v>
      </c>
      <c r="Y270">
        <v>89</v>
      </c>
      <c r="Z270">
        <v>0.55406825000000004</v>
      </c>
      <c r="AA270">
        <f t="shared" si="28"/>
        <v>2472.8268292682933</v>
      </c>
      <c r="AB270">
        <f t="shared" ref="AB270:AB276" si="30">Z270/Y270</f>
        <v>6.2254859550561802E-3</v>
      </c>
      <c r="AC270" s="4">
        <v>1.9064465761184692</v>
      </c>
      <c r="AD270">
        <v>36.798018292682933</v>
      </c>
      <c r="AE270">
        <f t="shared" si="29"/>
        <v>2.4728268292682931</v>
      </c>
    </row>
    <row r="271" spans="3:31">
      <c r="C271">
        <v>2003</v>
      </c>
      <c r="D271">
        <v>4</v>
      </c>
      <c r="E271">
        <v>2</v>
      </c>
      <c r="F271">
        <v>89</v>
      </c>
      <c r="G271">
        <v>0.60317079200000001</v>
      </c>
      <c r="H271">
        <v>3235.1268292682926</v>
      </c>
      <c r="I271">
        <v>6.7771999101123599E-3</v>
      </c>
      <c r="R271">
        <v>3235.1268292682926</v>
      </c>
      <c r="S271">
        <v>6.7771999101123599E-3</v>
      </c>
      <c r="U271">
        <v>2003</v>
      </c>
      <c r="V271">
        <v>502</v>
      </c>
      <c r="W271">
        <v>4</v>
      </c>
      <c r="X271">
        <v>2</v>
      </c>
      <c r="Y271">
        <v>89</v>
      </c>
      <c r="Z271">
        <v>0.60317079200000001</v>
      </c>
      <c r="AA271">
        <f t="shared" si="28"/>
        <v>3235.1268292682926</v>
      </c>
      <c r="AB271">
        <f t="shared" si="30"/>
        <v>6.7771999101123599E-3</v>
      </c>
      <c r="AC271" s="4">
        <v>2.0777962207794189</v>
      </c>
      <c r="AD271">
        <v>48.141768292682926</v>
      </c>
      <c r="AE271">
        <f t="shared" si="29"/>
        <v>3.2351268292682924</v>
      </c>
    </row>
    <row r="272" spans="3:31">
      <c r="C272">
        <v>2003</v>
      </c>
      <c r="D272">
        <v>4</v>
      </c>
      <c r="E272">
        <v>3</v>
      </c>
      <c r="F272">
        <v>89</v>
      </c>
      <c r="G272">
        <v>0.72085941099999995</v>
      </c>
      <c r="H272">
        <v>3867.2780487804889</v>
      </c>
      <c r="I272">
        <v>8.0995439438202241E-3</v>
      </c>
      <c r="R272">
        <v>3867.2780487804889</v>
      </c>
      <c r="S272">
        <v>8.0995439438202241E-3</v>
      </c>
      <c r="U272">
        <v>2003</v>
      </c>
      <c r="V272">
        <v>502</v>
      </c>
      <c r="W272">
        <v>4</v>
      </c>
      <c r="X272">
        <v>3</v>
      </c>
      <c r="Y272">
        <v>89</v>
      </c>
      <c r="Z272">
        <v>0.72085941099999995</v>
      </c>
      <c r="AA272">
        <f t="shared" si="28"/>
        <v>3867.2780487804889</v>
      </c>
      <c r="AB272">
        <f t="shared" si="30"/>
        <v>8.0995439438202241E-3</v>
      </c>
      <c r="AC272" s="4">
        <v>1.9055101871490479</v>
      </c>
      <c r="AD272">
        <v>57.548780487804883</v>
      </c>
      <c r="AE272">
        <f t="shared" si="29"/>
        <v>3.8672780487804888</v>
      </c>
    </row>
    <row r="273" spans="3:31">
      <c r="C273">
        <v>2003</v>
      </c>
      <c r="D273">
        <v>4</v>
      </c>
      <c r="E273">
        <v>4</v>
      </c>
      <c r="F273">
        <v>89</v>
      </c>
      <c r="G273">
        <v>0.76361431000000002</v>
      </c>
      <c r="H273">
        <v>4889.875609756099</v>
      </c>
      <c r="I273">
        <v>8.5799360674157308E-3</v>
      </c>
      <c r="R273">
        <v>4889.875609756099</v>
      </c>
      <c r="S273">
        <v>8.5799360674157308E-3</v>
      </c>
      <c r="U273">
        <v>2003</v>
      </c>
      <c r="V273">
        <v>502</v>
      </c>
      <c r="W273">
        <v>4</v>
      </c>
      <c r="X273">
        <v>4</v>
      </c>
      <c r="Y273">
        <v>89</v>
      </c>
      <c r="Z273">
        <v>0.76361431000000002</v>
      </c>
      <c r="AA273">
        <f t="shared" si="28"/>
        <v>4889.875609756099</v>
      </c>
      <c r="AB273">
        <f t="shared" si="30"/>
        <v>8.5799360674157308E-3</v>
      </c>
      <c r="AC273" s="4">
        <v>2.2631800174713135</v>
      </c>
      <c r="AD273">
        <v>72.766006097560989</v>
      </c>
      <c r="AE273">
        <f t="shared" si="29"/>
        <v>4.8898756097560989</v>
      </c>
    </row>
    <row r="274" spans="3:31">
      <c r="C274">
        <v>2003</v>
      </c>
      <c r="D274">
        <v>4</v>
      </c>
      <c r="E274">
        <v>5</v>
      </c>
      <c r="F274">
        <v>89</v>
      </c>
      <c r="G274">
        <v>0.81385938899999999</v>
      </c>
      <c r="H274">
        <v>5893.8804878048795</v>
      </c>
      <c r="I274">
        <v>9.1444875168539327E-3</v>
      </c>
      <c r="R274">
        <v>5893.8804878048795</v>
      </c>
      <c r="S274">
        <v>9.1444875168539327E-3</v>
      </c>
      <c r="U274">
        <v>2003</v>
      </c>
      <c r="V274">
        <v>502</v>
      </c>
      <c r="W274">
        <v>4</v>
      </c>
      <c r="X274">
        <v>5</v>
      </c>
      <c r="Y274">
        <v>89</v>
      </c>
      <c r="Z274">
        <v>0.81385938899999999</v>
      </c>
      <c r="AA274">
        <f t="shared" si="28"/>
        <v>5893.8804878048795</v>
      </c>
      <c r="AB274">
        <f t="shared" si="30"/>
        <v>9.1444875168539327E-3</v>
      </c>
      <c r="AC274" s="4">
        <v>2.2155613899230957</v>
      </c>
      <c r="AD274">
        <v>87.706554878048792</v>
      </c>
      <c r="AE274">
        <f t="shared" si="29"/>
        <v>5.8938804878048794</v>
      </c>
    </row>
    <row r="275" spans="3:31">
      <c r="C275">
        <v>2003</v>
      </c>
      <c r="D275">
        <v>4</v>
      </c>
      <c r="E275">
        <v>6</v>
      </c>
      <c r="F275">
        <v>89</v>
      </c>
      <c r="G275">
        <v>0.82757874099999995</v>
      </c>
      <c r="H275">
        <v>5745.1390243902451</v>
      </c>
      <c r="I275">
        <v>9.2986375393258429E-3</v>
      </c>
      <c r="R275">
        <v>5745.1390243902451</v>
      </c>
      <c r="S275">
        <v>9.2986375393258429E-3</v>
      </c>
      <c r="U275">
        <v>2003</v>
      </c>
      <c r="V275">
        <v>502</v>
      </c>
      <c r="W275">
        <v>4</v>
      </c>
      <c r="X275">
        <v>6</v>
      </c>
      <c r="Y275">
        <v>89</v>
      </c>
      <c r="Z275">
        <v>0.82757874099999995</v>
      </c>
      <c r="AA275">
        <f t="shared" si="28"/>
        <v>5745.1390243902451</v>
      </c>
      <c r="AB275">
        <f t="shared" si="30"/>
        <v>9.2986375393258429E-3</v>
      </c>
      <c r="AC275" s="4">
        <v>2.7509527206420898</v>
      </c>
      <c r="AD275">
        <v>85.493140243902445</v>
      </c>
      <c r="AE275">
        <f t="shared" si="29"/>
        <v>5.7451390243902454</v>
      </c>
    </row>
    <row r="276" spans="3:31">
      <c r="C276">
        <v>2003</v>
      </c>
      <c r="D276">
        <v>4</v>
      </c>
      <c r="E276">
        <v>7</v>
      </c>
      <c r="F276">
        <v>89</v>
      </c>
      <c r="G276">
        <v>0.82997088500000005</v>
      </c>
      <c r="H276">
        <v>6302.9195121951234</v>
      </c>
      <c r="I276">
        <v>9.3255155617977536E-3</v>
      </c>
      <c r="R276">
        <v>6302.9195121951234</v>
      </c>
      <c r="S276">
        <v>9.3255155617977536E-3</v>
      </c>
      <c r="U276">
        <v>2003</v>
      </c>
      <c r="V276">
        <v>502</v>
      </c>
      <c r="W276">
        <v>4</v>
      </c>
      <c r="X276">
        <v>7</v>
      </c>
      <c r="Y276">
        <v>89</v>
      </c>
      <c r="Z276">
        <v>0.82997088500000005</v>
      </c>
      <c r="AA276">
        <f t="shared" si="28"/>
        <v>6302.9195121951234</v>
      </c>
      <c r="AB276">
        <f t="shared" si="30"/>
        <v>9.3255155617977536E-3</v>
      </c>
      <c r="AC276" s="4">
        <v>2.6286838054656982</v>
      </c>
      <c r="AD276">
        <v>93.793445121951237</v>
      </c>
      <c r="AE276">
        <f t="shared" si="29"/>
        <v>6.3029195121951238</v>
      </c>
    </row>
    <row r="277" spans="3:31">
      <c r="C277">
        <v>2003</v>
      </c>
      <c r="D277">
        <v>4</v>
      </c>
      <c r="E277">
        <v>8</v>
      </c>
      <c r="F277" t="s">
        <v>17</v>
      </c>
      <c r="H277">
        <v>5503.4341463414639</v>
      </c>
      <c r="I277" t="s">
        <v>17</v>
      </c>
      <c r="R277">
        <v>5503.4341463414639</v>
      </c>
      <c r="U277">
        <v>2003</v>
      </c>
      <c r="V277">
        <v>502</v>
      </c>
      <c r="W277">
        <v>4</v>
      </c>
      <c r="X277">
        <v>8</v>
      </c>
      <c r="Y277" t="s">
        <v>17</v>
      </c>
      <c r="Z277" t="s">
        <v>17</v>
      </c>
      <c r="AA277">
        <f t="shared" si="28"/>
        <v>5503.4341463414639</v>
      </c>
      <c r="AB277" t="s">
        <v>17</v>
      </c>
      <c r="AC277" s="4">
        <v>2.1955821514129639</v>
      </c>
      <c r="AD277">
        <v>81.896341463414643</v>
      </c>
      <c r="AE277">
        <f t="shared" si="29"/>
        <v>5.5034341463414638</v>
      </c>
    </row>
    <row r="278" spans="3:31">
      <c r="C278">
        <v>2003</v>
      </c>
      <c r="D278">
        <v>4</v>
      </c>
      <c r="E278">
        <v>9</v>
      </c>
      <c r="F278" t="s">
        <v>17</v>
      </c>
      <c r="H278">
        <v>6302.9195121951234</v>
      </c>
      <c r="I278" t="s">
        <v>17</v>
      </c>
      <c r="R278">
        <v>6302.9195121951234</v>
      </c>
      <c r="U278">
        <v>2003</v>
      </c>
      <c r="V278">
        <v>502</v>
      </c>
      <c r="W278">
        <v>4</v>
      </c>
      <c r="X278">
        <v>9</v>
      </c>
      <c r="Y278" t="s">
        <v>17</v>
      </c>
      <c r="Z278" t="s">
        <v>17</v>
      </c>
      <c r="AA278">
        <f t="shared" si="28"/>
        <v>6302.9195121951234</v>
      </c>
      <c r="AB278" t="s">
        <v>17</v>
      </c>
      <c r="AC278" s="4">
        <v>2.3037607669830322</v>
      </c>
      <c r="AD278">
        <v>93.793445121951237</v>
      </c>
      <c r="AE278">
        <f t="shared" si="29"/>
        <v>6.3029195121951238</v>
      </c>
    </row>
    <row r="279" spans="3:31">
      <c r="C279">
        <v>2003</v>
      </c>
      <c r="D279">
        <v>4</v>
      </c>
      <c r="E279">
        <v>10</v>
      </c>
      <c r="F279" t="s">
        <v>17</v>
      </c>
      <c r="H279">
        <v>5986.8439024390273</v>
      </c>
      <c r="I279" t="s">
        <v>17</v>
      </c>
      <c r="R279">
        <v>5986.8439024390273</v>
      </c>
      <c r="U279">
        <v>2003</v>
      </c>
      <c r="V279">
        <v>502</v>
      </c>
      <c r="W279">
        <v>4</v>
      </c>
      <c r="X279">
        <v>10</v>
      </c>
      <c r="Y279" t="s">
        <v>17</v>
      </c>
      <c r="Z279" t="s">
        <v>17</v>
      </c>
      <c r="AA279">
        <f t="shared" si="28"/>
        <v>5986.8439024390273</v>
      </c>
      <c r="AB279" t="s">
        <v>17</v>
      </c>
      <c r="AC279" s="4">
        <v>2.5254726409912109</v>
      </c>
      <c r="AD279">
        <v>89.089939024390276</v>
      </c>
      <c r="AE279">
        <f t="shared" si="29"/>
        <v>5.986843902439027</v>
      </c>
    </row>
    <row r="280" spans="3:31">
      <c r="C280">
        <v>2003</v>
      </c>
      <c r="D280">
        <v>4</v>
      </c>
      <c r="E280">
        <v>11</v>
      </c>
      <c r="F280" t="s">
        <v>17</v>
      </c>
      <c r="H280">
        <v>6024.0292682926847</v>
      </c>
      <c r="I280" t="s">
        <v>17</v>
      </c>
      <c r="R280">
        <v>6024.0292682926847</v>
      </c>
      <c r="U280">
        <v>2003</v>
      </c>
      <c r="V280">
        <v>502</v>
      </c>
      <c r="W280">
        <v>4</v>
      </c>
      <c r="X280">
        <v>11</v>
      </c>
      <c r="Y280" t="s">
        <v>17</v>
      </c>
      <c r="Z280" t="s">
        <v>17</v>
      </c>
      <c r="AA280">
        <f t="shared" si="28"/>
        <v>6024.0292682926847</v>
      </c>
      <c r="AB280" t="s">
        <v>17</v>
      </c>
      <c r="AC280" s="4">
        <v>2.401524543762207</v>
      </c>
      <c r="AD280">
        <v>89.643292682926841</v>
      </c>
      <c r="AE280">
        <f t="shared" si="29"/>
        <v>6.0240292682926846</v>
      </c>
    </row>
    <row r="281" spans="3:31">
      <c r="C281">
        <v>2003</v>
      </c>
      <c r="D281">
        <v>4</v>
      </c>
      <c r="E281">
        <v>12</v>
      </c>
      <c r="F281" t="s">
        <v>17</v>
      </c>
      <c r="H281">
        <v>6730.5512195121973</v>
      </c>
      <c r="I281" t="s">
        <v>17</v>
      </c>
      <c r="R281">
        <v>6730.5512195121973</v>
      </c>
      <c r="U281">
        <v>2003</v>
      </c>
      <c r="V281">
        <v>502</v>
      </c>
      <c r="W281">
        <v>4</v>
      </c>
      <c r="X281">
        <v>12</v>
      </c>
      <c r="Y281" t="s">
        <v>17</v>
      </c>
      <c r="Z281" t="s">
        <v>17</v>
      </c>
      <c r="AA281">
        <f t="shared" si="28"/>
        <v>6730.5512195121973</v>
      </c>
      <c r="AB281" t="s">
        <v>17</v>
      </c>
      <c r="AC281" s="4">
        <v>2.2904746532440186</v>
      </c>
      <c r="AD281">
        <v>100.15701219512198</v>
      </c>
      <c r="AE281">
        <f t="shared" si="29"/>
        <v>6.730551219512197</v>
      </c>
    </row>
    <row r="282" spans="3:31">
      <c r="C282">
        <v>2003</v>
      </c>
      <c r="D282">
        <v>4</v>
      </c>
      <c r="E282">
        <v>13</v>
      </c>
      <c r="F282" t="s">
        <v>17</v>
      </c>
      <c r="H282">
        <v>4592.3926829268294</v>
      </c>
      <c r="I282" t="s">
        <v>17</v>
      </c>
      <c r="R282">
        <v>4592.3926829268294</v>
      </c>
      <c r="U282">
        <v>2003</v>
      </c>
      <c r="V282">
        <v>502</v>
      </c>
      <c r="W282">
        <v>4</v>
      </c>
      <c r="X282">
        <v>13</v>
      </c>
      <c r="Y282" t="s">
        <v>17</v>
      </c>
      <c r="Z282" t="s">
        <v>17</v>
      </c>
      <c r="AA282">
        <f t="shared" si="28"/>
        <v>4592.3926829268294</v>
      </c>
      <c r="AB282" t="s">
        <v>17</v>
      </c>
      <c r="AC282" s="4">
        <v>2.7298452854156494</v>
      </c>
      <c r="AD282">
        <v>68.339176829268297</v>
      </c>
      <c r="AE282">
        <f t="shared" si="29"/>
        <v>4.5923926829268291</v>
      </c>
    </row>
    <row r="283" spans="3:31">
      <c r="C283">
        <v>2003</v>
      </c>
      <c r="D283">
        <v>4</v>
      </c>
      <c r="E283">
        <v>14</v>
      </c>
      <c r="F283" t="s">
        <v>17</v>
      </c>
      <c r="H283">
        <v>6451.6609756097578</v>
      </c>
      <c r="I283" t="s">
        <v>17</v>
      </c>
      <c r="R283">
        <v>6451.6609756097578</v>
      </c>
      <c r="U283">
        <v>2003</v>
      </c>
      <c r="V283">
        <v>502</v>
      </c>
      <c r="W283">
        <v>4</v>
      </c>
      <c r="X283">
        <v>14</v>
      </c>
      <c r="Y283" t="s">
        <v>17</v>
      </c>
      <c r="Z283" t="s">
        <v>17</v>
      </c>
      <c r="AA283">
        <f t="shared" si="28"/>
        <v>6451.6609756097578</v>
      </c>
      <c r="AB283" t="s">
        <v>17</v>
      </c>
      <c r="AC283" s="4">
        <v>2.0536959171295166</v>
      </c>
      <c r="AD283">
        <v>96.006859756097583</v>
      </c>
      <c r="AE283">
        <f t="shared" si="29"/>
        <v>6.4516609756097578</v>
      </c>
    </row>
    <row r="284" spans="3:31">
      <c r="C284">
        <v>2004</v>
      </c>
      <c r="D284">
        <v>1</v>
      </c>
      <c r="E284">
        <v>1</v>
      </c>
      <c r="F284">
        <v>85</v>
      </c>
      <c r="G284">
        <v>0.28158666666666665</v>
      </c>
      <c r="H284">
        <v>1937.3575609756103</v>
      </c>
      <c r="I284">
        <v>3.3127843137254901E-3</v>
      </c>
      <c r="R284">
        <v>1937.3575609756103</v>
      </c>
      <c r="S284">
        <v>3.3127843137254901E-3</v>
      </c>
      <c r="U284">
        <v>2004</v>
      </c>
      <c r="V284">
        <v>502</v>
      </c>
      <c r="W284">
        <v>1</v>
      </c>
      <c r="X284">
        <v>1</v>
      </c>
      <c r="Y284">
        <v>85</v>
      </c>
      <c r="Z284">
        <v>0.28158666666666665</v>
      </c>
      <c r="AA284">
        <f t="shared" si="28"/>
        <v>1937.3575609756103</v>
      </c>
      <c r="AB284">
        <f t="shared" ref="AB284:AB290" si="31">Z284/Y284</f>
        <v>3.3127843137254901E-3</v>
      </c>
      <c r="AC284" s="4">
        <v>2.3469808101654053</v>
      </c>
      <c r="AD284">
        <v>28.829725609756103</v>
      </c>
      <c r="AE284">
        <f t="shared" si="29"/>
        <v>1.9373575609756104</v>
      </c>
    </row>
    <row r="285" spans="3:31">
      <c r="C285">
        <v>2004</v>
      </c>
      <c r="D285">
        <v>1</v>
      </c>
      <c r="E285">
        <v>2</v>
      </c>
      <c r="F285">
        <v>85</v>
      </c>
      <c r="G285">
        <v>0.40662968122921689</v>
      </c>
      <c r="H285">
        <v>1065.9804878048783</v>
      </c>
      <c r="I285">
        <v>4.7838786026966696E-3</v>
      </c>
      <c r="R285">
        <v>1065.9804878048783</v>
      </c>
      <c r="S285">
        <v>4.7838786026966696E-3</v>
      </c>
      <c r="U285">
        <v>2004</v>
      </c>
      <c r="V285">
        <v>502</v>
      </c>
      <c r="W285">
        <v>1</v>
      </c>
      <c r="X285">
        <v>2</v>
      </c>
      <c r="Y285">
        <v>85</v>
      </c>
      <c r="Z285">
        <v>0.40662968122921689</v>
      </c>
      <c r="AA285">
        <f t="shared" si="28"/>
        <v>1065.9804878048783</v>
      </c>
      <c r="AB285">
        <f t="shared" si="31"/>
        <v>4.7838786026966696E-3</v>
      </c>
      <c r="AC285">
        <v>2.3791935443878174</v>
      </c>
      <c r="AD285">
        <v>15.862804878048783</v>
      </c>
      <c r="AE285">
        <f t="shared" si="29"/>
        <v>1.0659804878048782</v>
      </c>
    </row>
    <row r="286" spans="3:31">
      <c r="C286">
        <v>2004</v>
      </c>
      <c r="D286">
        <v>1</v>
      </c>
      <c r="E286">
        <v>3</v>
      </c>
      <c r="F286">
        <v>85</v>
      </c>
      <c r="G286">
        <v>0.62222316176470593</v>
      </c>
      <c r="H286">
        <v>1740.2751219512202</v>
      </c>
      <c r="I286">
        <v>7.320272491349482E-3</v>
      </c>
      <c r="R286">
        <v>1740.2751219512202</v>
      </c>
      <c r="S286">
        <v>7.320272491349482E-3</v>
      </c>
      <c r="U286">
        <v>2004</v>
      </c>
      <c r="V286">
        <v>502</v>
      </c>
      <c r="W286">
        <v>1</v>
      </c>
      <c r="X286">
        <v>3</v>
      </c>
      <c r="Y286">
        <v>85</v>
      </c>
      <c r="Z286">
        <v>0.62222316176470593</v>
      </c>
      <c r="AA286">
        <f t="shared" si="28"/>
        <v>1740.2751219512202</v>
      </c>
      <c r="AB286">
        <f t="shared" si="31"/>
        <v>7.320272491349482E-3</v>
      </c>
      <c r="AC286">
        <v>2.3755354881286621</v>
      </c>
      <c r="AD286">
        <v>25.8969512195122</v>
      </c>
      <c r="AE286">
        <f t="shared" si="29"/>
        <v>1.7402751219512202</v>
      </c>
    </row>
    <row r="287" spans="3:31">
      <c r="C287">
        <v>2004</v>
      </c>
      <c r="D287">
        <v>1</v>
      </c>
      <c r="E287">
        <v>4</v>
      </c>
      <c r="F287">
        <v>85</v>
      </c>
      <c r="G287">
        <v>0.6585271062271062</v>
      </c>
      <c r="H287">
        <v>1760.1073170731711</v>
      </c>
      <c r="I287">
        <v>7.7473777203188963E-3</v>
      </c>
      <c r="R287">
        <v>1760.1073170731711</v>
      </c>
      <c r="S287">
        <v>7.7473777203188963E-3</v>
      </c>
      <c r="U287">
        <v>2004</v>
      </c>
      <c r="V287">
        <v>502</v>
      </c>
      <c r="W287">
        <v>1</v>
      </c>
      <c r="X287">
        <v>4</v>
      </c>
      <c r="Y287">
        <v>85</v>
      </c>
      <c r="Z287">
        <v>0.6585271062271062</v>
      </c>
      <c r="AA287">
        <f t="shared" si="28"/>
        <v>1760.1073170731711</v>
      </c>
      <c r="AB287">
        <f t="shared" si="31"/>
        <v>7.7473777203188963E-3</v>
      </c>
      <c r="AC287">
        <v>2.3474993705749512</v>
      </c>
      <c r="AD287">
        <v>26.19207317073171</v>
      </c>
      <c r="AE287">
        <f t="shared" si="29"/>
        <v>1.7601073170731711</v>
      </c>
    </row>
    <row r="288" spans="3:31">
      <c r="C288">
        <v>2004</v>
      </c>
      <c r="D288">
        <v>1</v>
      </c>
      <c r="E288">
        <v>5</v>
      </c>
      <c r="F288">
        <v>85</v>
      </c>
      <c r="G288">
        <v>0.77760709150326812</v>
      </c>
      <c r="H288">
        <v>3076.4692682926834</v>
      </c>
      <c r="I288">
        <v>9.1483187235678609E-3</v>
      </c>
      <c r="R288">
        <v>3076.4692682926834</v>
      </c>
      <c r="S288">
        <v>9.1483187235678609E-3</v>
      </c>
      <c r="U288">
        <v>2004</v>
      </c>
      <c r="V288">
        <v>502</v>
      </c>
      <c r="W288">
        <v>1</v>
      </c>
      <c r="X288">
        <v>5</v>
      </c>
      <c r="Y288">
        <v>85</v>
      </c>
      <c r="Z288">
        <v>0.77760709150326812</v>
      </c>
      <c r="AA288">
        <f t="shared" si="28"/>
        <v>3076.4692682926834</v>
      </c>
      <c r="AB288">
        <f t="shared" si="31"/>
        <v>9.1483187235678609E-3</v>
      </c>
      <c r="AC288">
        <v>2.3678464889526367</v>
      </c>
      <c r="AD288">
        <v>45.780792682926837</v>
      </c>
      <c r="AE288">
        <f t="shared" si="29"/>
        <v>3.0764692682926835</v>
      </c>
    </row>
    <row r="289" spans="3:31">
      <c r="C289">
        <v>2004</v>
      </c>
      <c r="D289">
        <v>1</v>
      </c>
      <c r="E289">
        <v>6</v>
      </c>
      <c r="F289">
        <v>85</v>
      </c>
      <c r="G289">
        <v>0.45086569444444441</v>
      </c>
      <c r="H289">
        <v>3148.3609756097567</v>
      </c>
      <c r="I289">
        <v>5.3043022875816992E-3</v>
      </c>
      <c r="R289">
        <v>3148.3609756097567</v>
      </c>
      <c r="S289">
        <v>5.3043022875816992E-3</v>
      </c>
      <c r="U289">
        <v>2004</v>
      </c>
      <c r="V289">
        <v>502</v>
      </c>
      <c r="W289">
        <v>1</v>
      </c>
      <c r="X289">
        <v>6</v>
      </c>
      <c r="Y289">
        <v>85</v>
      </c>
      <c r="Z289">
        <v>0.45086569444444441</v>
      </c>
      <c r="AA289">
        <f t="shared" si="28"/>
        <v>3148.3609756097567</v>
      </c>
      <c r="AB289">
        <f t="shared" si="31"/>
        <v>5.3043022875816992E-3</v>
      </c>
      <c r="AC289">
        <v>2.3888192176818848</v>
      </c>
      <c r="AD289">
        <v>46.850609756097569</v>
      </c>
      <c r="AE289">
        <f t="shared" si="29"/>
        <v>3.1483609756097568</v>
      </c>
    </row>
    <row r="290" spans="3:31">
      <c r="C290">
        <v>2004</v>
      </c>
      <c r="D290">
        <v>1</v>
      </c>
      <c r="E290">
        <v>7</v>
      </c>
      <c r="F290">
        <v>85</v>
      </c>
      <c r="G290">
        <v>0.48169725490196075</v>
      </c>
      <c r="H290">
        <v>4355.6458536585378</v>
      </c>
      <c r="I290">
        <v>5.6670265282583619E-3</v>
      </c>
      <c r="R290">
        <v>4355.6458536585378</v>
      </c>
      <c r="S290">
        <v>5.6670265282583619E-3</v>
      </c>
      <c r="U290">
        <v>2004</v>
      </c>
      <c r="V290">
        <v>502</v>
      </c>
      <c r="W290">
        <v>1</v>
      </c>
      <c r="X290">
        <v>7</v>
      </c>
      <c r="Y290">
        <v>85</v>
      </c>
      <c r="Z290">
        <v>0.48169725490196075</v>
      </c>
      <c r="AA290">
        <f t="shared" si="28"/>
        <v>4355.6458536585378</v>
      </c>
      <c r="AB290">
        <f t="shared" si="31"/>
        <v>5.6670265282583619E-3</v>
      </c>
      <c r="AC290">
        <v>2.5534071922302246</v>
      </c>
      <c r="AD290">
        <v>64.816158536585377</v>
      </c>
      <c r="AE290">
        <f t="shared" si="29"/>
        <v>4.3556458536585376</v>
      </c>
    </row>
    <row r="291" spans="3:31">
      <c r="C291">
        <v>2004</v>
      </c>
      <c r="D291">
        <v>1</v>
      </c>
      <c r="E291">
        <v>8</v>
      </c>
      <c r="F291" t="s">
        <v>17</v>
      </c>
      <c r="H291">
        <v>4075.5160975609765</v>
      </c>
      <c r="I291" t="s">
        <v>17</v>
      </c>
      <c r="R291">
        <v>4075.5160975609765</v>
      </c>
      <c r="U291">
        <v>2004</v>
      </c>
      <c r="V291">
        <v>502</v>
      </c>
      <c r="W291">
        <v>1</v>
      </c>
      <c r="X291">
        <v>8</v>
      </c>
      <c r="Y291" t="s">
        <v>17</v>
      </c>
      <c r="Z291" t="s">
        <v>17</v>
      </c>
      <c r="AA291">
        <f t="shared" si="28"/>
        <v>4075.5160975609765</v>
      </c>
      <c r="AB291" t="s">
        <v>17</v>
      </c>
      <c r="AC291">
        <v>2.6197855472564697</v>
      </c>
      <c r="AD291">
        <v>60.647560975609764</v>
      </c>
      <c r="AE291">
        <f t="shared" si="29"/>
        <v>4.0755160975609765</v>
      </c>
    </row>
    <row r="292" spans="3:31">
      <c r="C292">
        <v>2004</v>
      </c>
      <c r="D292">
        <v>1</v>
      </c>
      <c r="E292">
        <v>9</v>
      </c>
      <c r="F292" t="s">
        <v>17</v>
      </c>
      <c r="H292">
        <v>3605.7409756097568</v>
      </c>
      <c r="I292" t="s">
        <v>17</v>
      </c>
      <c r="R292">
        <v>3605.7409756097568</v>
      </c>
      <c r="U292">
        <v>2004</v>
      </c>
      <c r="V292">
        <v>502</v>
      </c>
      <c r="W292">
        <v>1</v>
      </c>
      <c r="X292">
        <v>9</v>
      </c>
      <c r="Y292" t="s">
        <v>17</v>
      </c>
      <c r="Z292" t="s">
        <v>17</v>
      </c>
      <c r="AA292">
        <f t="shared" si="28"/>
        <v>3605.7409756097568</v>
      </c>
      <c r="AB292" t="s">
        <v>17</v>
      </c>
      <c r="AC292">
        <v>2.2266499996185303</v>
      </c>
      <c r="AD292">
        <v>53.656859756097568</v>
      </c>
      <c r="AE292">
        <f t="shared" si="29"/>
        <v>3.6057409756097569</v>
      </c>
    </row>
    <row r="293" spans="3:31">
      <c r="C293">
        <v>2004</v>
      </c>
      <c r="D293">
        <v>1</v>
      </c>
      <c r="E293">
        <v>10</v>
      </c>
      <c r="F293" t="s">
        <v>17</v>
      </c>
      <c r="H293">
        <v>3478.0712195121951</v>
      </c>
      <c r="I293" t="s">
        <v>17</v>
      </c>
      <c r="R293">
        <v>3478.0712195121951</v>
      </c>
      <c r="U293">
        <v>2004</v>
      </c>
      <c r="V293">
        <v>502</v>
      </c>
      <c r="W293">
        <v>1</v>
      </c>
      <c r="X293">
        <v>10</v>
      </c>
      <c r="Y293" t="s">
        <v>17</v>
      </c>
      <c r="Z293" t="s">
        <v>17</v>
      </c>
      <c r="AA293">
        <f t="shared" si="28"/>
        <v>3478.0712195121951</v>
      </c>
      <c r="AB293" t="s">
        <v>17</v>
      </c>
      <c r="AC293">
        <v>2.2702572345733643</v>
      </c>
      <c r="AD293">
        <v>51.757012195121952</v>
      </c>
      <c r="AE293">
        <f t="shared" si="29"/>
        <v>3.478071219512195</v>
      </c>
    </row>
    <row r="294" spans="3:31">
      <c r="C294">
        <v>2004</v>
      </c>
      <c r="D294">
        <v>1</v>
      </c>
      <c r="E294">
        <v>11</v>
      </c>
      <c r="F294" t="s">
        <v>17</v>
      </c>
      <c r="H294">
        <v>3551.202439024391</v>
      </c>
      <c r="I294" t="s">
        <v>17</v>
      </c>
      <c r="R294">
        <v>3551.202439024391</v>
      </c>
      <c r="U294">
        <v>2004</v>
      </c>
      <c r="V294">
        <v>502</v>
      </c>
      <c r="W294">
        <v>1</v>
      </c>
      <c r="X294">
        <v>11</v>
      </c>
      <c r="Y294" t="s">
        <v>17</v>
      </c>
      <c r="Z294" t="s">
        <v>17</v>
      </c>
      <c r="AA294">
        <f t="shared" si="28"/>
        <v>3551.202439024391</v>
      </c>
      <c r="AB294" t="s">
        <v>17</v>
      </c>
      <c r="AC294">
        <v>2.4559853076934814</v>
      </c>
      <c r="AD294">
        <v>52.845274390243908</v>
      </c>
      <c r="AE294">
        <f t="shared" si="29"/>
        <v>3.551202439024391</v>
      </c>
    </row>
    <row r="295" spans="3:31">
      <c r="C295">
        <v>2004</v>
      </c>
      <c r="D295">
        <v>1</v>
      </c>
      <c r="E295">
        <v>12</v>
      </c>
      <c r="F295" t="s">
        <v>17</v>
      </c>
      <c r="H295">
        <v>3915.6190243902447</v>
      </c>
      <c r="I295" t="s">
        <v>17</v>
      </c>
      <c r="R295">
        <v>3915.6190243902447</v>
      </c>
      <c r="U295">
        <v>2004</v>
      </c>
      <c r="V295">
        <v>502</v>
      </c>
      <c r="W295">
        <v>1</v>
      </c>
      <c r="X295">
        <v>12</v>
      </c>
      <c r="Y295" t="s">
        <v>17</v>
      </c>
      <c r="Z295" t="s">
        <v>17</v>
      </c>
      <c r="AA295">
        <f t="shared" si="28"/>
        <v>3915.6190243902447</v>
      </c>
      <c r="AB295" t="s">
        <v>17</v>
      </c>
      <c r="AC295">
        <v>2.3265626430511475</v>
      </c>
      <c r="AD295">
        <v>58.268140243902444</v>
      </c>
      <c r="AE295">
        <f t="shared" si="29"/>
        <v>3.9156190243902449</v>
      </c>
    </row>
    <row r="296" spans="3:31">
      <c r="C296">
        <v>2004</v>
      </c>
      <c r="D296">
        <v>1</v>
      </c>
      <c r="E296">
        <v>13</v>
      </c>
      <c r="F296" t="s">
        <v>17</v>
      </c>
      <c r="H296">
        <v>3585.9087804878059</v>
      </c>
      <c r="I296" t="s">
        <v>17</v>
      </c>
      <c r="R296">
        <v>3585.9087804878059</v>
      </c>
      <c r="U296">
        <v>2004</v>
      </c>
      <c r="V296">
        <v>502</v>
      </c>
      <c r="W296">
        <v>1</v>
      </c>
      <c r="X296">
        <v>13</v>
      </c>
      <c r="Y296" t="s">
        <v>17</v>
      </c>
      <c r="Z296" t="s">
        <v>17</v>
      </c>
      <c r="AA296">
        <f t="shared" si="28"/>
        <v>3585.9087804878059</v>
      </c>
      <c r="AB296" t="s">
        <v>17</v>
      </c>
      <c r="AC296">
        <v>2.6430191993713379</v>
      </c>
      <c r="AD296">
        <v>53.361737804878061</v>
      </c>
      <c r="AE296">
        <f t="shared" si="29"/>
        <v>3.5859087804878058</v>
      </c>
    </row>
    <row r="297" spans="3:31">
      <c r="C297">
        <v>2004</v>
      </c>
      <c r="D297">
        <v>1</v>
      </c>
      <c r="E297">
        <v>14</v>
      </c>
      <c r="F297" t="s">
        <v>17</v>
      </c>
      <c r="H297">
        <v>3782.9912195121965</v>
      </c>
      <c r="I297" t="s">
        <v>17</v>
      </c>
      <c r="R297">
        <v>3782.9912195121965</v>
      </c>
      <c r="U297">
        <v>2004</v>
      </c>
      <c r="V297">
        <v>502</v>
      </c>
      <c r="W297">
        <v>1</v>
      </c>
      <c r="X297">
        <v>14</v>
      </c>
      <c r="Y297" t="s">
        <v>17</v>
      </c>
      <c r="Z297" t="s">
        <v>17</v>
      </c>
      <c r="AA297">
        <f t="shared" si="28"/>
        <v>3782.9912195121965</v>
      </c>
      <c r="AB297" t="s">
        <v>17</v>
      </c>
      <c r="AC297">
        <v>2.1893661022186279</v>
      </c>
      <c r="AD297">
        <v>56.29451219512196</v>
      </c>
      <c r="AE297">
        <f t="shared" si="29"/>
        <v>3.7829912195121964</v>
      </c>
    </row>
    <row r="298" spans="3:31">
      <c r="C298">
        <v>2004</v>
      </c>
      <c r="D298">
        <v>2</v>
      </c>
      <c r="E298">
        <v>1</v>
      </c>
      <c r="F298">
        <v>85</v>
      </c>
      <c r="G298">
        <v>0.75848927793339571</v>
      </c>
      <c r="H298">
        <v>1281.6556097560979</v>
      </c>
      <c r="I298">
        <v>8.9234032698046559E-3</v>
      </c>
      <c r="R298">
        <v>1281.6556097560979</v>
      </c>
      <c r="S298">
        <v>8.9234032698046559E-3</v>
      </c>
      <c r="U298">
        <v>2004</v>
      </c>
      <c r="V298">
        <v>502</v>
      </c>
      <c r="W298">
        <v>2</v>
      </c>
      <c r="X298">
        <v>1</v>
      </c>
      <c r="Y298">
        <v>85</v>
      </c>
      <c r="Z298">
        <v>0.75848927793339571</v>
      </c>
      <c r="AA298">
        <f t="shared" si="28"/>
        <v>1281.6556097560979</v>
      </c>
      <c r="AB298">
        <f t="shared" ref="AB298:AB304" si="32">Z298/Y298</f>
        <v>8.9234032698046559E-3</v>
      </c>
      <c r="AC298">
        <v>2.3478150367736816</v>
      </c>
      <c r="AD298">
        <v>19.072256097560977</v>
      </c>
      <c r="AE298">
        <f t="shared" si="29"/>
        <v>1.2816556097560978</v>
      </c>
    </row>
    <row r="299" spans="3:31">
      <c r="C299">
        <v>2004</v>
      </c>
      <c r="D299">
        <v>2</v>
      </c>
      <c r="E299">
        <v>2</v>
      </c>
      <c r="F299">
        <v>85</v>
      </c>
      <c r="G299">
        <v>0.46692928921568627</v>
      </c>
      <c r="H299">
        <v>1349.8287804878053</v>
      </c>
      <c r="I299">
        <v>5.4932857554786619E-3</v>
      </c>
      <c r="R299">
        <v>1349.8287804878053</v>
      </c>
      <c r="S299">
        <v>5.4932857554786619E-3</v>
      </c>
      <c r="U299">
        <v>2004</v>
      </c>
      <c r="V299">
        <v>502</v>
      </c>
      <c r="W299">
        <v>2</v>
      </c>
      <c r="X299">
        <v>2</v>
      </c>
      <c r="Y299">
        <v>85</v>
      </c>
      <c r="Z299">
        <v>0.46692928921568627</v>
      </c>
      <c r="AA299">
        <f t="shared" si="28"/>
        <v>1349.8287804878053</v>
      </c>
      <c r="AB299">
        <f t="shared" si="32"/>
        <v>5.4932857554786619E-3</v>
      </c>
      <c r="AC299">
        <v>2.22501540184021</v>
      </c>
      <c r="AD299">
        <v>20.086737804878052</v>
      </c>
      <c r="AE299">
        <f t="shared" si="29"/>
        <v>1.3498287804878053</v>
      </c>
    </row>
    <row r="300" spans="3:31">
      <c r="C300">
        <v>2004</v>
      </c>
      <c r="D300">
        <v>2</v>
      </c>
      <c r="E300">
        <v>3</v>
      </c>
      <c r="F300">
        <v>85</v>
      </c>
      <c r="G300">
        <v>0.78385666666666676</v>
      </c>
      <c r="H300">
        <v>1594.0126829268295</v>
      </c>
      <c r="I300">
        <v>9.2218431372549023E-3</v>
      </c>
      <c r="R300">
        <v>1594.0126829268295</v>
      </c>
      <c r="S300">
        <v>9.2218431372549023E-3</v>
      </c>
      <c r="U300">
        <v>2004</v>
      </c>
      <c r="V300">
        <v>502</v>
      </c>
      <c r="W300">
        <v>2</v>
      </c>
      <c r="X300">
        <v>3</v>
      </c>
      <c r="Y300">
        <v>85</v>
      </c>
      <c r="Z300">
        <v>0.78385666666666676</v>
      </c>
      <c r="AA300">
        <f t="shared" si="28"/>
        <v>1594.0126829268295</v>
      </c>
      <c r="AB300">
        <f t="shared" si="32"/>
        <v>9.2218431372549023E-3</v>
      </c>
      <c r="AC300">
        <v>2.2837004661560059</v>
      </c>
      <c r="AD300">
        <v>23.720426829268295</v>
      </c>
      <c r="AE300">
        <f t="shared" si="29"/>
        <v>1.5940126829268295</v>
      </c>
    </row>
    <row r="301" spans="3:31">
      <c r="C301">
        <v>2004</v>
      </c>
      <c r="D301">
        <v>2</v>
      </c>
      <c r="E301">
        <v>4</v>
      </c>
      <c r="F301">
        <v>85</v>
      </c>
      <c r="G301">
        <v>0.80166663614163625</v>
      </c>
      <c r="H301">
        <v>2629.0053658536594</v>
      </c>
      <c r="I301">
        <v>9.4313721899016035E-3</v>
      </c>
      <c r="R301">
        <v>2629.0053658536594</v>
      </c>
      <c r="S301">
        <v>9.4313721899016035E-3</v>
      </c>
      <c r="U301">
        <v>2004</v>
      </c>
      <c r="V301">
        <v>502</v>
      </c>
      <c r="W301">
        <v>2</v>
      </c>
      <c r="X301">
        <v>4</v>
      </c>
      <c r="Y301">
        <v>85</v>
      </c>
      <c r="Z301">
        <v>0.80166663614163625</v>
      </c>
      <c r="AA301">
        <f t="shared" si="28"/>
        <v>2629.0053658536594</v>
      </c>
      <c r="AB301">
        <f t="shared" si="32"/>
        <v>9.4313721899016035E-3</v>
      </c>
      <c r="AC301">
        <v>2.182711124420166</v>
      </c>
      <c r="AD301">
        <v>39.122103658536595</v>
      </c>
      <c r="AE301">
        <f t="shared" si="29"/>
        <v>2.6290053658536596</v>
      </c>
    </row>
    <row r="302" spans="3:31">
      <c r="C302">
        <v>2004</v>
      </c>
      <c r="D302">
        <v>2</v>
      </c>
      <c r="E302">
        <v>5</v>
      </c>
      <c r="F302">
        <v>85</v>
      </c>
      <c r="G302">
        <v>0.37495098039215691</v>
      </c>
      <c r="H302">
        <v>3397.5029268292697</v>
      </c>
      <c r="I302">
        <v>4.4111880046136106E-3</v>
      </c>
      <c r="R302">
        <v>3397.5029268292697</v>
      </c>
      <c r="S302">
        <v>4.4111880046136106E-3</v>
      </c>
      <c r="U302">
        <v>2004</v>
      </c>
      <c r="V302">
        <v>502</v>
      </c>
      <c r="W302">
        <v>2</v>
      </c>
      <c r="X302">
        <v>5</v>
      </c>
      <c r="Y302">
        <v>85</v>
      </c>
      <c r="Z302">
        <v>0.37495098039215691</v>
      </c>
      <c r="AA302">
        <f t="shared" si="28"/>
        <v>3397.5029268292697</v>
      </c>
      <c r="AB302">
        <f t="shared" si="32"/>
        <v>4.4111880046136106E-3</v>
      </c>
      <c r="AC302">
        <v>2.1829714775085449</v>
      </c>
      <c r="AD302">
        <v>50.558079268292694</v>
      </c>
      <c r="AE302">
        <f t="shared" si="29"/>
        <v>3.3975029268292696</v>
      </c>
    </row>
    <row r="303" spans="3:31">
      <c r="C303">
        <v>2004</v>
      </c>
      <c r="D303">
        <v>2</v>
      </c>
      <c r="E303">
        <v>6</v>
      </c>
      <c r="F303">
        <v>85</v>
      </c>
      <c r="G303">
        <v>0.41123816993464063</v>
      </c>
      <c r="H303">
        <v>4270.1195121951232</v>
      </c>
      <c r="I303">
        <v>4.8380961168781253E-3</v>
      </c>
      <c r="R303">
        <v>4270.1195121951232</v>
      </c>
      <c r="S303">
        <v>4.8380961168781253E-3</v>
      </c>
      <c r="U303">
        <v>2004</v>
      </c>
      <c r="V303">
        <v>502</v>
      </c>
      <c r="W303">
        <v>2</v>
      </c>
      <c r="X303">
        <v>6</v>
      </c>
      <c r="Y303">
        <v>85</v>
      </c>
      <c r="Z303">
        <v>0.41123816993464063</v>
      </c>
      <c r="AA303">
        <f t="shared" si="28"/>
        <v>4270.1195121951232</v>
      </c>
      <c r="AB303">
        <f t="shared" si="32"/>
        <v>4.8380961168781253E-3</v>
      </c>
      <c r="AC303">
        <v>2.6573300361633301</v>
      </c>
      <c r="AD303">
        <v>63.543445121951237</v>
      </c>
      <c r="AE303">
        <f t="shared" si="29"/>
        <v>4.270119512195123</v>
      </c>
    </row>
    <row r="304" spans="3:31">
      <c r="C304">
        <v>2004</v>
      </c>
      <c r="D304">
        <v>2</v>
      </c>
      <c r="E304">
        <v>7</v>
      </c>
      <c r="F304">
        <v>85</v>
      </c>
      <c r="G304">
        <v>0.52164138888888889</v>
      </c>
      <c r="H304">
        <v>3982.5526829268301</v>
      </c>
      <c r="I304">
        <v>6.1369575163398695E-3</v>
      </c>
      <c r="R304">
        <v>3982.5526829268301</v>
      </c>
      <c r="S304">
        <v>6.1369575163398695E-3</v>
      </c>
      <c r="U304">
        <v>2004</v>
      </c>
      <c r="V304">
        <v>502</v>
      </c>
      <c r="W304">
        <v>2</v>
      </c>
      <c r="X304">
        <v>7</v>
      </c>
      <c r="Y304">
        <v>85</v>
      </c>
      <c r="Z304">
        <v>0.52164138888888889</v>
      </c>
      <c r="AA304">
        <f t="shared" si="28"/>
        <v>3982.5526829268301</v>
      </c>
      <c r="AB304">
        <f t="shared" si="32"/>
        <v>6.1369575163398695E-3</v>
      </c>
      <c r="AC304">
        <v>2.925889253616333</v>
      </c>
      <c r="AD304">
        <v>59.264176829268301</v>
      </c>
      <c r="AE304">
        <f t="shared" si="29"/>
        <v>3.9825526829268303</v>
      </c>
    </row>
    <row r="305" spans="3:31">
      <c r="C305">
        <v>2004</v>
      </c>
      <c r="D305">
        <v>2</v>
      </c>
      <c r="E305">
        <v>8</v>
      </c>
      <c r="F305" t="s">
        <v>17</v>
      </c>
      <c r="H305">
        <v>4141.2102439024402</v>
      </c>
      <c r="I305" t="s">
        <v>17</v>
      </c>
      <c r="R305">
        <v>4141.2102439024402</v>
      </c>
      <c r="U305">
        <v>2004</v>
      </c>
      <c r="V305">
        <v>502</v>
      </c>
      <c r="W305">
        <v>2</v>
      </c>
      <c r="X305">
        <v>8</v>
      </c>
      <c r="Y305" t="s">
        <v>17</v>
      </c>
      <c r="Z305" t="s">
        <v>17</v>
      </c>
      <c r="AA305">
        <f t="shared" si="28"/>
        <v>4141.2102439024402</v>
      </c>
      <c r="AB305" t="s">
        <v>17</v>
      </c>
      <c r="AC305">
        <v>2.3995285034179688</v>
      </c>
      <c r="AD305">
        <v>61.625152439024397</v>
      </c>
      <c r="AE305">
        <f t="shared" si="29"/>
        <v>4.1412102439024405</v>
      </c>
    </row>
    <row r="306" spans="3:31">
      <c r="C306">
        <v>2004</v>
      </c>
      <c r="D306">
        <v>2</v>
      </c>
      <c r="E306">
        <v>9</v>
      </c>
      <c r="F306" t="s">
        <v>17</v>
      </c>
      <c r="H306">
        <v>4182.1141463414651</v>
      </c>
      <c r="I306" t="s">
        <v>17</v>
      </c>
      <c r="R306">
        <v>4182.1141463414651</v>
      </c>
      <c r="U306">
        <v>2004</v>
      </c>
      <c r="V306">
        <v>502</v>
      </c>
      <c r="W306">
        <v>2</v>
      </c>
      <c r="X306">
        <v>9</v>
      </c>
      <c r="Y306" t="s">
        <v>17</v>
      </c>
      <c r="Z306" t="s">
        <v>17</v>
      </c>
      <c r="AA306">
        <f t="shared" si="28"/>
        <v>4182.1141463414651</v>
      </c>
      <c r="AB306" t="s">
        <v>17</v>
      </c>
      <c r="AC306">
        <v>2.2381582260131836</v>
      </c>
      <c r="AD306">
        <v>62.233841463414649</v>
      </c>
      <c r="AE306">
        <f t="shared" si="29"/>
        <v>4.1821141463414655</v>
      </c>
    </row>
    <row r="307" spans="3:31">
      <c r="C307">
        <v>2004</v>
      </c>
      <c r="D307">
        <v>2</v>
      </c>
      <c r="E307">
        <v>10</v>
      </c>
      <c r="F307" t="s">
        <v>17</v>
      </c>
      <c r="H307">
        <v>3830.0926829268301</v>
      </c>
      <c r="I307" t="s">
        <v>17</v>
      </c>
      <c r="R307">
        <v>3830.0926829268301</v>
      </c>
      <c r="U307">
        <v>2004</v>
      </c>
      <c r="V307">
        <v>502</v>
      </c>
      <c r="W307">
        <v>2</v>
      </c>
      <c r="X307">
        <v>10</v>
      </c>
      <c r="Y307" t="s">
        <v>17</v>
      </c>
      <c r="Z307" t="s">
        <v>17</v>
      </c>
      <c r="AA307">
        <f t="shared" si="28"/>
        <v>3830.0926829268301</v>
      </c>
      <c r="AB307" t="s">
        <v>17</v>
      </c>
      <c r="AC307">
        <v>2.2259595394134521</v>
      </c>
      <c r="AD307">
        <v>56.995426829268304</v>
      </c>
      <c r="AE307">
        <f t="shared" si="29"/>
        <v>3.8300926829268302</v>
      </c>
    </row>
    <row r="308" spans="3:31">
      <c r="C308">
        <v>2004</v>
      </c>
      <c r="D308">
        <v>2</v>
      </c>
      <c r="E308">
        <v>11</v>
      </c>
      <c r="F308" t="s">
        <v>17</v>
      </c>
      <c r="H308">
        <v>4420.1004878048789</v>
      </c>
      <c r="I308" t="s">
        <v>17</v>
      </c>
      <c r="R308">
        <v>4420.1004878048789</v>
      </c>
      <c r="U308">
        <v>2004</v>
      </c>
      <c r="V308">
        <v>502</v>
      </c>
      <c r="W308">
        <v>2</v>
      </c>
      <c r="X308">
        <v>11</v>
      </c>
      <c r="Y308" t="s">
        <v>17</v>
      </c>
      <c r="Z308" t="s">
        <v>17</v>
      </c>
      <c r="AA308">
        <f t="shared" si="28"/>
        <v>4420.1004878048789</v>
      </c>
      <c r="AB308" t="s">
        <v>17</v>
      </c>
      <c r="AC308">
        <v>2.4922440052032471</v>
      </c>
      <c r="AD308">
        <v>65.775304878048786</v>
      </c>
      <c r="AE308">
        <f t="shared" si="29"/>
        <v>4.4201004878048789</v>
      </c>
    </row>
    <row r="309" spans="3:31">
      <c r="C309">
        <v>2004</v>
      </c>
      <c r="D309">
        <v>2</v>
      </c>
      <c r="E309">
        <v>12</v>
      </c>
      <c r="F309" t="s">
        <v>17</v>
      </c>
      <c r="H309">
        <v>4682.8770731707327</v>
      </c>
      <c r="I309" t="s">
        <v>17</v>
      </c>
      <c r="R309">
        <v>4682.8770731707327</v>
      </c>
      <c r="U309">
        <v>2004</v>
      </c>
      <c r="V309">
        <v>502</v>
      </c>
      <c r="W309">
        <v>2</v>
      </c>
      <c r="X309">
        <v>12</v>
      </c>
      <c r="Y309" t="s">
        <v>17</v>
      </c>
      <c r="Z309" t="s">
        <v>17</v>
      </c>
      <c r="AA309">
        <f t="shared" si="28"/>
        <v>4682.8770731707327</v>
      </c>
      <c r="AB309" t="s">
        <v>17</v>
      </c>
      <c r="AC309">
        <v>2.5477943420410156</v>
      </c>
      <c r="AD309">
        <v>69.685670731707333</v>
      </c>
      <c r="AE309">
        <f t="shared" si="29"/>
        <v>4.682877073170733</v>
      </c>
    </row>
    <row r="310" spans="3:31">
      <c r="C310">
        <v>2004</v>
      </c>
      <c r="D310">
        <v>2</v>
      </c>
      <c r="E310">
        <v>13</v>
      </c>
      <c r="F310" t="s">
        <v>17</v>
      </c>
      <c r="H310">
        <v>3685.0697560975618</v>
      </c>
      <c r="I310" t="s">
        <v>17</v>
      </c>
      <c r="R310">
        <v>3685.0697560975618</v>
      </c>
      <c r="U310">
        <v>2004</v>
      </c>
      <c r="V310">
        <v>502</v>
      </c>
      <c r="W310">
        <v>2</v>
      </c>
      <c r="X310">
        <v>13</v>
      </c>
      <c r="Y310" t="s">
        <v>17</v>
      </c>
      <c r="Z310" t="s">
        <v>17</v>
      </c>
      <c r="AA310">
        <f t="shared" si="28"/>
        <v>3685.0697560975618</v>
      </c>
      <c r="AB310" t="s">
        <v>17</v>
      </c>
      <c r="AC310">
        <v>2.8993265628814697</v>
      </c>
      <c r="AD310">
        <v>54.837347560975623</v>
      </c>
      <c r="AE310">
        <f t="shared" si="29"/>
        <v>3.6850697560975618</v>
      </c>
    </row>
    <row r="311" spans="3:31">
      <c r="C311">
        <v>2004</v>
      </c>
      <c r="D311">
        <v>2</v>
      </c>
      <c r="E311">
        <v>14</v>
      </c>
      <c r="F311" t="s">
        <v>17</v>
      </c>
      <c r="H311">
        <v>4236.6526829268305</v>
      </c>
      <c r="I311" t="s">
        <v>17</v>
      </c>
      <c r="R311">
        <v>4236.6526829268305</v>
      </c>
      <c r="U311">
        <v>2004</v>
      </c>
      <c r="V311">
        <v>502</v>
      </c>
      <c r="W311">
        <v>2</v>
      </c>
      <c r="X311">
        <v>14</v>
      </c>
      <c r="Y311" t="s">
        <v>17</v>
      </c>
      <c r="Z311" t="s">
        <v>17</v>
      </c>
      <c r="AA311">
        <f t="shared" si="28"/>
        <v>4236.6526829268305</v>
      </c>
      <c r="AB311" t="s">
        <v>17</v>
      </c>
      <c r="AC311">
        <v>2.1897103786468506</v>
      </c>
      <c r="AD311">
        <v>63.045426829268301</v>
      </c>
      <c r="AE311">
        <f t="shared" si="29"/>
        <v>4.2366526829268301</v>
      </c>
    </row>
    <row r="312" spans="3:31">
      <c r="C312">
        <v>2004</v>
      </c>
      <c r="D312">
        <v>3</v>
      </c>
      <c r="E312">
        <v>1</v>
      </c>
      <c r="F312">
        <v>85</v>
      </c>
      <c r="G312">
        <v>0.44419108974358973</v>
      </c>
      <c r="H312">
        <v>1584.096585365854</v>
      </c>
      <c r="I312">
        <v>5.2257775263951731E-3</v>
      </c>
      <c r="J312">
        <v>1.9456</v>
      </c>
      <c r="R312">
        <v>1584.096585365854</v>
      </c>
      <c r="S312">
        <v>5.2257775263951731E-3</v>
      </c>
      <c r="U312">
        <v>2004</v>
      </c>
      <c r="V312">
        <v>502</v>
      </c>
      <c r="W312">
        <v>3</v>
      </c>
      <c r="X312">
        <v>1</v>
      </c>
      <c r="Y312">
        <v>85</v>
      </c>
      <c r="Z312">
        <v>0.44419108974358973</v>
      </c>
      <c r="AA312">
        <f t="shared" si="28"/>
        <v>1584.096585365854</v>
      </c>
      <c r="AB312">
        <f t="shared" ref="AB312:AB318" si="33">Z312/Y312</f>
        <v>5.2257775263951731E-3</v>
      </c>
      <c r="AC312">
        <v>2.2561113834381104</v>
      </c>
      <c r="AD312">
        <v>23.572865853658538</v>
      </c>
      <c r="AE312">
        <f t="shared" si="29"/>
        <v>1.584096585365854</v>
      </c>
    </row>
    <row r="313" spans="3:31">
      <c r="C313">
        <v>2004</v>
      </c>
      <c r="D313">
        <v>3</v>
      </c>
      <c r="E313">
        <v>2</v>
      </c>
      <c r="F313">
        <v>85</v>
      </c>
      <c r="G313">
        <v>0.38981925925925925</v>
      </c>
      <c r="H313">
        <v>1363.4634146341466</v>
      </c>
      <c r="I313">
        <v>4.5861089324618735E-3</v>
      </c>
      <c r="J313">
        <v>1.8788</v>
      </c>
      <c r="R313">
        <v>1363.4634146341466</v>
      </c>
      <c r="S313">
        <v>4.5861089324618735E-3</v>
      </c>
      <c r="U313">
        <v>2004</v>
      </c>
      <c r="V313">
        <v>502</v>
      </c>
      <c r="W313">
        <v>3</v>
      </c>
      <c r="X313">
        <v>2</v>
      </c>
      <c r="Y313">
        <v>85</v>
      </c>
      <c r="Z313">
        <v>0.38981925925925925</v>
      </c>
      <c r="AA313">
        <f t="shared" si="28"/>
        <v>1363.4634146341466</v>
      </c>
      <c r="AB313">
        <f t="shared" si="33"/>
        <v>4.5861089324618735E-3</v>
      </c>
      <c r="AC313">
        <v>2.3387014865875244</v>
      </c>
      <c r="AD313">
        <v>20.289634146341466</v>
      </c>
      <c r="AE313">
        <f t="shared" si="29"/>
        <v>1.3634634146341467</v>
      </c>
    </row>
    <row r="314" spans="3:31">
      <c r="C314">
        <v>2004</v>
      </c>
      <c r="D314">
        <v>3</v>
      </c>
      <c r="E314">
        <v>3</v>
      </c>
      <c r="F314">
        <v>85</v>
      </c>
      <c r="G314">
        <v>0.82346994047619049</v>
      </c>
      <c r="H314">
        <v>2348.8756097560981</v>
      </c>
      <c r="I314">
        <v>9.6878816526610647E-3</v>
      </c>
      <c r="J314">
        <v>1.8926000000000001</v>
      </c>
      <c r="R314">
        <v>2348.8756097560981</v>
      </c>
      <c r="S314">
        <v>9.6878816526610647E-3</v>
      </c>
      <c r="U314">
        <v>2004</v>
      </c>
      <c r="V314">
        <v>502</v>
      </c>
      <c r="W314">
        <v>3</v>
      </c>
      <c r="X314">
        <v>3</v>
      </c>
      <c r="Y314">
        <v>85</v>
      </c>
      <c r="Z314">
        <v>0.82346994047619049</v>
      </c>
      <c r="AA314">
        <f t="shared" si="28"/>
        <v>2348.8756097560981</v>
      </c>
      <c r="AB314">
        <f t="shared" si="33"/>
        <v>9.6878816526610647E-3</v>
      </c>
      <c r="AC314">
        <v>2.3095531463623047</v>
      </c>
      <c r="AD314">
        <v>34.953506097560982</v>
      </c>
      <c r="AE314">
        <f t="shared" si="29"/>
        <v>2.3488756097560981</v>
      </c>
    </row>
    <row r="315" spans="3:31">
      <c r="C315">
        <v>2004</v>
      </c>
      <c r="D315">
        <v>3</v>
      </c>
      <c r="E315">
        <v>4</v>
      </c>
      <c r="F315">
        <v>85</v>
      </c>
      <c r="G315">
        <v>0.6555509259259259</v>
      </c>
      <c r="H315">
        <v>2814.9321951219522</v>
      </c>
      <c r="I315">
        <v>7.7123638344226576E-3</v>
      </c>
      <c r="J315">
        <v>1.9351</v>
      </c>
      <c r="R315">
        <v>2814.9321951219522</v>
      </c>
      <c r="S315">
        <v>7.7123638344226576E-3</v>
      </c>
      <c r="U315">
        <v>2004</v>
      </c>
      <c r="V315">
        <v>502</v>
      </c>
      <c r="W315">
        <v>3</v>
      </c>
      <c r="X315">
        <v>4</v>
      </c>
      <c r="Y315">
        <v>85</v>
      </c>
      <c r="Z315">
        <v>0.6555509259259259</v>
      </c>
      <c r="AA315">
        <f t="shared" si="28"/>
        <v>2814.9321951219522</v>
      </c>
      <c r="AB315">
        <f t="shared" si="33"/>
        <v>7.7123638344226576E-3</v>
      </c>
      <c r="AC315">
        <v>2.0720500946044922</v>
      </c>
      <c r="AD315">
        <v>41.888871951219521</v>
      </c>
      <c r="AE315">
        <f t="shared" si="29"/>
        <v>2.8149321951219521</v>
      </c>
    </row>
    <row r="316" spans="3:31">
      <c r="C316">
        <v>2004</v>
      </c>
      <c r="D316">
        <v>3</v>
      </c>
      <c r="E316">
        <v>5</v>
      </c>
      <c r="F316">
        <v>85</v>
      </c>
      <c r="G316">
        <v>0.75277365079365077</v>
      </c>
      <c r="H316">
        <v>3906.9424390243912</v>
      </c>
      <c r="I316">
        <v>8.8561605975723615E-3</v>
      </c>
      <c r="J316">
        <v>2.2403</v>
      </c>
      <c r="R316">
        <v>3906.9424390243912</v>
      </c>
      <c r="S316">
        <v>8.8561605975723615E-3</v>
      </c>
      <c r="U316">
        <v>2004</v>
      </c>
      <c r="V316">
        <v>502</v>
      </c>
      <c r="W316">
        <v>3</v>
      </c>
      <c r="X316">
        <v>5</v>
      </c>
      <c r="Y316">
        <v>85</v>
      </c>
      <c r="Z316">
        <v>0.75277365079365077</v>
      </c>
      <c r="AA316">
        <f t="shared" si="28"/>
        <v>3906.9424390243912</v>
      </c>
      <c r="AB316">
        <f t="shared" si="33"/>
        <v>8.8561605975723615E-3</v>
      </c>
      <c r="AC316">
        <v>2.2513236999511719</v>
      </c>
      <c r="AD316">
        <v>58.139024390243911</v>
      </c>
      <c r="AE316">
        <f t="shared" si="29"/>
        <v>3.9069424390243914</v>
      </c>
    </row>
    <row r="317" spans="3:31">
      <c r="C317">
        <v>2004</v>
      </c>
      <c r="D317">
        <v>3</v>
      </c>
      <c r="E317">
        <v>6</v>
      </c>
      <c r="F317">
        <v>85</v>
      </c>
      <c r="G317">
        <v>0.66846755952380965</v>
      </c>
      <c r="H317">
        <v>4251.5268292682931</v>
      </c>
      <c r="I317">
        <v>7.864324229691879E-3</v>
      </c>
      <c r="J317">
        <v>2.1966000000000001</v>
      </c>
      <c r="R317">
        <v>4251.5268292682931</v>
      </c>
      <c r="S317">
        <v>7.864324229691879E-3</v>
      </c>
      <c r="U317">
        <v>2004</v>
      </c>
      <c r="V317">
        <v>502</v>
      </c>
      <c r="W317">
        <v>3</v>
      </c>
      <c r="X317">
        <v>6</v>
      </c>
      <c r="Y317">
        <v>85</v>
      </c>
      <c r="Z317">
        <v>0.66846755952380965</v>
      </c>
      <c r="AA317">
        <f t="shared" si="28"/>
        <v>4251.5268292682931</v>
      </c>
      <c r="AB317">
        <f t="shared" si="33"/>
        <v>7.864324229691879E-3</v>
      </c>
      <c r="AC317">
        <v>2.315178394317627</v>
      </c>
      <c r="AD317">
        <v>63.266768292682926</v>
      </c>
      <c r="AE317">
        <f t="shared" si="29"/>
        <v>4.2515268292682933</v>
      </c>
    </row>
    <row r="318" spans="3:31">
      <c r="C318">
        <v>2004</v>
      </c>
      <c r="D318">
        <v>3</v>
      </c>
      <c r="E318">
        <v>7</v>
      </c>
      <c r="F318">
        <v>85</v>
      </c>
      <c r="G318">
        <v>0.76474540975364513</v>
      </c>
      <c r="H318">
        <v>4122.6175609756101</v>
      </c>
      <c r="I318">
        <v>8.9970048206311198E-3</v>
      </c>
      <c r="J318">
        <v>2.7993000000000001</v>
      </c>
      <c r="R318">
        <v>4122.6175609756101</v>
      </c>
      <c r="S318">
        <v>8.9970048206311198E-3</v>
      </c>
      <c r="U318">
        <v>2004</v>
      </c>
      <c r="V318">
        <v>502</v>
      </c>
      <c r="W318">
        <v>3</v>
      </c>
      <c r="X318">
        <v>7</v>
      </c>
      <c r="Y318">
        <v>85</v>
      </c>
      <c r="Z318">
        <v>0.76474540975364513</v>
      </c>
      <c r="AA318">
        <f t="shared" si="28"/>
        <v>4122.6175609756101</v>
      </c>
      <c r="AB318">
        <f t="shared" si="33"/>
        <v>8.9970048206311198E-3</v>
      </c>
      <c r="AC318">
        <v>2.7378814220428467</v>
      </c>
      <c r="AD318">
        <v>61.3484756097561</v>
      </c>
      <c r="AE318">
        <f t="shared" si="29"/>
        <v>4.1226175609756099</v>
      </c>
    </row>
    <row r="319" spans="3:31">
      <c r="C319">
        <v>2004</v>
      </c>
      <c r="D319">
        <v>3</v>
      </c>
      <c r="E319">
        <v>8</v>
      </c>
      <c r="F319" t="s">
        <v>17</v>
      </c>
      <c r="H319">
        <v>4017.2590243902437</v>
      </c>
      <c r="I319" t="s">
        <v>17</v>
      </c>
      <c r="J319">
        <v>2.5251999999999999</v>
      </c>
      <c r="R319">
        <v>4017.2590243902437</v>
      </c>
      <c r="U319">
        <v>2004</v>
      </c>
      <c r="V319">
        <v>502</v>
      </c>
      <c r="W319">
        <v>3</v>
      </c>
      <c r="X319">
        <v>8</v>
      </c>
      <c r="Y319" t="s">
        <v>17</v>
      </c>
      <c r="Z319" t="s">
        <v>17</v>
      </c>
      <c r="AA319">
        <f t="shared" si="28"/>
        <v>4017.2590243902437</v>
      </c>
      <c r="AB319" t="s">
        <v>17</v>
      </c>
      <c r="AC319">
        <v>2.2456626892089844</v>
      </c>
      <c r="AD319">
        <v>59.78064024390244</v>
      </c>
      <c r="AE319">
        <f t="shared" si="29"/>
        <v>4.0172590243902437</v>
      </c>
    </row>
    <row r="320" spans="3:31">
      <c r="C320">
        <v>2004</v>
      </c>
      <c r="D320">
        <v>3</v>
      </c>
      <c r="E320">
        <v>9</v>
      </c>
      <c r="F320" t="s">
        <v>17</v>
      </c>
      <c r="H320">
        <v>3770.5960975609773</v>
      </c>
      <c r="I320" t="s">
        <v>17</v>
      </c>
      <c r="J320">
        <v>2.1585999999999999</v>
      </c>
      <c r="R320">
        <v>3770.5960975609773</v>
      </c>
      <c r="U320">
        <v>2004</v>
      </c>
      <c r="V320">
        <v>502</v>
      </c>
      <c r="W320">
        <v>3</v>
      </c>
      <c r="X320">
        <v>9</v>
      </c>
      <c r="Y320" t="s">
        <v>17</v>
      </c>
      <c r="Z320" t="s">
        <v>17</v>
      </c>
      <c r="AA320">
        <f t="shared" si="28"/>
        <v>3770.5960975609773</v>
      </c>
      <c r="AB320" t="s">
        <v>17</v>
      </c>
      <c r="AC320">
        <v>2.4306418895721436</v>
      </c>
      <c r="AD320">
        <v>56.11006097560977</v>
      </c>
      <c r="AE320">
        <f t="shared" si="29"/>
        <v>3.7705960975609774</v>
      </c>
    </row>
    <row r="321" spans="3:31">
      <c r="C321">
        <v>2004</v>
      </c>
      <c r="D321">
        <v>3</v>
      </c>
      <c r="E321">
        <v>10</v>
      </c>
      <c r="F321" t="s">
        <v>17</v>
      </c>
      <c r="H321">
        <v>3909.4214634146347</v>
      </c>
      <c r="I321" t="s">
        <v>17</v>
      </c>
      <c r="J321">
        <v>2.4264000000000001</v>
      </c>
      <c r="R321">
        <v>3909.4214634146347</v>
      </c>
      <c r="U321">
        <v>2004</v>
      </c>
      <c r="V321">
        <v>502</v>
      </c>
      <c r="W321">
        <v>3</v>
      </c>
      <c r="X321">
        <v>10</v>
      </c>
      <c r="Y321" t="s">
        <v>17</v>
      </c>
      <c r="Z321" t="s">
        <v>17</v>
      </c>
      <c r="AA321">
        <f t="shared" si="28"/>
        <v>3909.4214634146347</v>
      </c>
      <c r="AB321" t="s">
        <v>17</v>
      </c>
      <c r="AC321">
        <v>2.2660312652587891</v>
      </c>
      <c r="AD321">
        <v>58.175914634146345</v>
      </c>
      <c r="AE321">
        <f t="shared" si="29"/>
        <v>3.9094214634146347</v>
      </c>
    </row>
    <row r="322" spans="3:31">
      <c r="C322">
        <v>2004</v>
      </c>
      <c r="D322">
        <v>3</v>
      </c>
      <c r="E322">
        <v>11</v>
      </c>
      <c r="F322" t="s">
        <v>17</v>
      </c>
      <c r="H322">
        <v>4796.9121951219531</v>
      </c>
      <c r="I322" t="s">
        <v>17</v>
      </c>
      <c r="J322">
        <v>2.9479000000000002</v>
      </c>
      <c r="R322">
        <v>4796.9121951219531</v>
      </c>
      <c r="U322">
        <v>2004</v>
      </c>
      <c r="V322">
        <v>502</v>
      </c>
      <c r="W322">
        <v>3</v>
      </c>
      <c r="X322">
        <v>11</v>
      </c>
      <c r="Y322" t="s">
        <v>17</v>
      </c>
      <c r="Z322" t="s">
        <v>17</v>
      </c>
      <c r="AA322">
        <f t="shared" si="28"/>
        <v>4796.9121951219531</v>
      </c>
      <c r="AB322" t="s">
        <v>17</v>
      </c>
      <c r="AC322">
        <v>2.5456595420837402</v>
      </c>
      <c r="AD322">
        <v>71.382621951219534</v>
      </c>
      <c r="AE322">
        <f t="shared" si="29"/>
        <v>4.7969121951219531</v>
      </c>
    </row>
    <row r="323" spans="3:31">
      <c r="C323">
        <v>2004</v>
      </c>
      <c r="D323">
        <v>3</v>
      </c>
      <c r="E323">
        <v>12</v>
      </c>
      <c r="F323" t="s">
        <v>17</v>
      </c>
      <c r="H323">
        <v>4210.6229268292691</v>
      </c>
      <c r="I323" t="s">
        <v>17</v>
      </c>
      <c r="J323">
        <v>2.6665999999999999</v>
      </c>
      <c r="R323">
        <v>4210.6229268292691</v>
      </c>
      <c r="U323">
        <v>2004</v>
      </c>
      <c r="V323">
        <v>502</v>
      </c>
      <c r="W323">
        <v>3</v>
      </c>
      <c r="X323">
        <v>12</v>
      </c>
      <c r="Y323" t="s">
        <v>17</v>
      </c>
      <c r="Z323" t="s">
        <v>17</v>
      </c>
      <c r="AA323">
        <f t="shared" si="28"/>
        <v>4210.6229268292691</v>
      </c>
      <c r="AB323" t="s">
        <v>17</v>
      </c>
      <c r="AC323">
        <v>2.494687557220459</v>
      </c>
      <c r="AD323">
        <v>62.658079268292688</v>
      </c>
      <c r="AE323">
        <f t="shared" si="29"/>
        <v>4.2106229268292692</v>
      </c>
    </row>
    <row r="324" spans="3:31">
      <c r="C324">
        <v>2004</v>
      </c>
      <c r="D324">
        <v>3</v>
      </c>
      <c r="E324">
        <v>13</v>
      </c>
      <c r="F324" t="s">
        <v>17</v>
      </c>
      <c r="H324">
        <v>3183.0673170731716</v>
      </c>
      <c r="I324" t="s">
        <v>17</v>
      </c>
      <c r="J324">
        <v>2.6558000000000002</v>
      </c>
      <c r="R324">
        <v>3183.0673170731716</v>
      </c>
      <c r="U324">
        <v>2004</v>
      </c>
      <c r="V324">
        <v>502</v>
      </c>
      <c r="W324">
        <v>3</v>
      </c>
      <c r="X324">
        <v>13</v>
      </c>
      <c r="Y324" t="s">
        <v>17</v>
      </c>
      <c r="Z324" t="s">
        <v>17</v>
      </c>
      <c r="AA324">
        <f t="shared" si="28"/>
        <v>3183.0673170731716</v>
      </c>
      <c r="AB324" t="s">
        <v>17</v>
      </c>
      <c r="AC324">
        <v>3.319063663482666</v>
      </c>
      <c r="AD324">
        <v>47.367073170731715</v>
      </c>
      <c r="AE324">
        <f t="shared" si="29"/>
        <v>3.1830673170731716</v>
      </c>
    </row>
    <row r="325" spans="3:31">
      <c r="C325">
        <v>2004</v>
      </c>
      <c r="D325">
        <v>3</v>
      </c>
      <c r="E325">
        <v>14</v>
      </c>
      <c r="F325" t="s">
        <v>17</v>
      </c>
      <c r="H325">
        <v>4408.9448780487819</v>
      </c>
      <c r="I325" t="s">
        <v>17</v>
      </c>
      <c r="J325">
        <v>2.3973</v>
      </c>
      <c r="R325">
        <v>4408.9448780487819</v>
      </c>
      <c r="U325">
        <v>2004</v>
      </c>
      <c r="V325">
        <v>502</v>
      </c>
      <c r="W325">
        <v>3</v>
      </c>
      <c r="X325">
        <v>14</v>
      </c>
      <c r="Y325" t="s">
        <v>17</v>
      </c>
      <c r="Z325" t="s">
        <v>17</v>
      </c>
      <c r="AA325">
        <f t="shared" ref="AA325:AA388" si="34">AE325*1000</f>
        <v>4408.9448780487819</v>
      </c>
      <c r="AB325" t="s">
        <v>17</v>
      </c>
      <c r="AC325">
        <v>2.3688125610351563</v>
      </c>
      <c r="AD325">
        <v>65.609298780487819</v>
      </c>
      <c r="AE325">
        <f t="shared" ref="AE325:AE388" si="35">AD325*60*1.12/1000</f>
        <v>4.4089448780487821</v>
      </c>
    </row>
    <row r="326" spans="3:31">
      <c r="C326">
        <v>2004</v>
      </c>
      <c r="D326">
        <v>4</v>
      </c>
      <c r="E326">
        <v>1</v>
      </c>
      <c r="F326">
        <v>85</v>
      </c>
      <c r="G326">
        <v>0.51151794871794865</v>
      </c>
      <c r="H326">
        <v>2038.9975609756102</v>
      </c>
      <c r="I326">
        <v>6.0178582202111601E-3</v>
      </c>
      <c r="J326">
        <v>1.7441</v>
      </c>
      <c r="R326">
        <v>2038.9975609756102</v>
      </c>
      <c r="S326">
        <v>6.0178582202111601E-3</v>
      </c>
      <c r="U326">
        <v>2004</v>
      </c>
      <c r="V326">
        <v>502</v>
      </c>
      <c r="W326">
        <v>4</v>
      </c>
      <c r="X326">
        <v>1</v>
      </c>
      <c r="Y326">
        <v>85</v>
      </c>
      <c r="Z326">
        <v>0.51151794871794865</v>
      </c>
      <c r="AA326">
        <f t="shared" si="34"/>
        <v>2038.9975609756102</v>
      </c>
      <c r="AB326">
        <f t="shared" ref="AB326:AB332" si="36">Z326/Y326</f>
        <v>6.0178582202111601E-3</v>
      </c>
      <c r="AC326">
        <v>2.236797571182251</v>
      </c>
      <c r="AD326">
        <v>30.342225609756103</v>
      </c>
      <c r="AE326">
        <f t="shared" si="35"/>
        <v>2.0389975609756101</v>
      </c>
    </row>
    <row r="327" spans="3:31">
      <c r="C327">
        <v>2004</v>
      </c>
      <c r="D327">
        <v>4</v>
      </c>
      <c r="E327">
        <v>2</v>
      </c>
      <c r="F327">
        <v>85</v>
      </c>
      <c r="G327">
        <v>0.80696152777777774</v>
      </c>
      <c r="H327">
        <v>1607.6473170731711</v>
      </c>
      <c r="I327">
        <v>9.4936650326797375E-3</v>
      </c>
      <c r="J327">
        <v>1.6768000000000001</v>
      </c>
      <c r="R327">
        <v>1607.6473170731711</v>
      </c>
      <c r="S327">
        <v>9.4936650326797375E-3</v>
      </c>
      <c r="U327">
        <v>2004</v>
      </c>
      <c r="V327">
        <v>502</v>
      </c>
      <c r="W327">
        <v>4</v>
      </c>
      <c r="X327">
        <v>2</v>
      </c>
      <c r="Y327">
        <v>85</v>
      </c>
      <c r="Z327">
        <v>0.80696152777777774</v>
      </c>
      <c r="AA327">
        <f t="shared" si="34"/>
        <v>1607.6473170731711</v>
      </c>
      <c r="AB327">
        <f t="shared" si="36"/>
        <v>9.4936650326797375E-3</v>
      </c>
      <c r="AC327">
        <v>2.3691525459289551</v>
      </c>
      <c r="AD327">
        <v>23.92332317073171</v>
      </c>
      <c r="AE327">
        <f t="shared" si="35"/>
        <v>1.6076473170731711</v>
      </c>
    </row>
    <row r="328" spans="3:31">
      <c r="C328">
        <v>2004</v>
      </c>
      <c r="D328">
        <v>4</v>
      </c>
      <c r="E328">
        <v>3</v>
      </c>
      <c r="F328">
        <v>85</v>
      </c>
      <c r="G328">
        <v>0.68398998778998787</v>
      </c>
      <c r="H328">
        <v>2074.9434146341468</v>
      </c>
      <c r="I328">
        <v>8.0469410328233865E-3</v>
      </c>
      <c r="J328">
        <v>1.83</v>
      </c>
      <c r="R328">
        <v>2074.9434146341468</v>
      </c>
      <c r="S328">
        <v>8.0469410328233865E-3</v>
      </c>
      <c r="U328">
        <v>2004</v>
      </c>
      <c r="V328">
        <v>502</v>
      </c>
      <c r="W328">
        <v>4</v>
      </c>
      <c r="X328">
        <v>3</v>
      </c>
      <c r="Y328">
        <v>85</v>
      </c>
      <c r="Z328">
        <v>0.68398998778998787</v>
      </c>
      <c r="AA328">
        <f t="shared" si="34"/>
        <v>2074.9434146341468</v>
      </c>
      <c r="AB328">
        <f t="shared" si="36"/>
        <v>8.0469410328233865E-3</v>
      </c>
      <c r="AC328">
        <v>2.1957361698150635</v>
      </c>
      <c r="AD328">
        <v>30.877134146341465</v>
      </c>
      <c r="AE328">
        <f t="shared" si="35"/>
        <v>2.0749434146341468</v>
      </c>
    </row>
    <row r="329" spans="3:31">
      <c r="C329">
        <v>2004</v>
      </c>
      <c r="D329">
        <v>4</v>
      </c>
      <c r="E329">
        <v>4</v>
      </c>
      <c r="F329">
        <v>85</v>
      </c>
      <c r="G329">
        <v>0.52038967320261442</v>
      </c>
      <c r="H329">
        <v>2497.6170731707325</v>
      </c>
      <c r="I329">
        <v>6.1222314494425228E-3</v>
      </c>
      <c r="J329">
        <v>2.1316999999999999</v>
      </c>
      <c r="R329">
        <v>2497.6170731707325</v>
      </c>
      <c r="S329">
        <v>6.1222314494425228E-3</v>
      </c>
      <c r="U329">
        <v>2004</v>
      </c>
      <c r="V329">
        <v>502</v>
      </c>
      <c r="W329">
        <v>4</v>
      </c>
      <c r="X329">
        <v>4</v>
      </c>
      <c r="Y329">
        <v>85</v>
      </c>
      <c r="Z329">
        <v>0.52038967320261442</v>
      </c>
      <c r="AA329">
        <f t="shared" si="34"/>
        <v>2497.6170731707325</v>
      </c>
      <c r="AB329">
        <f t="shared" si="36"/>
        <v>6.1222314494425228E-3</v>
      </c>
      <c r="AC329">
        <v>2.0159943103790283</v>
      </c>
      <c r="AD329">
        <v>37.166920731707329</v>
      </c>
      <c r="AE329">
        <f t="shared" si="35"/>
        <v>2.4976170731707326</v>
      </c>
    </row>
    <row r="330" spans="3:31">
      <c r="C330">
        <v>2004</v>
      </c>
      <c r="D330">
        <v>4</v>
      </c>
      <c r="E330">
        <v>5</v>
      </c>
      <c r="F330">
        <v>85</v>
      </c>
      <c r="G330">
        <v>0.81581638888888885</v>
      </c>
      <c r="H330">
        <v>4071.7975609756099</v>
      </c>
      <c r="I330">
        <v>9.5978398692810451E-3</v>
      </c>
      <c r="J330">
        <v>2.3132999999999999</v>
      </c>
      <c r="R330">
        <v>4071.7975609756099</v>
      </c>
      <c r="S330">
        <v>9.5978398692810451E-3</v>
      </c>
      <c r="U330">
        <v>2004</v>
      </c>
      <c r="V330">
        <v>502</v>
      </c>
      <c r="W330">
        <v>4</v>
      </c>
      <c r="X330">
        <v>5</v>
      </c>
      <c r="Y330">
        <v>85</v>
      </c>
      <c r="Z330">
        <v>0.81581638888888885</v>
      </c>
      <c r="AA330">
        <f t="shared" si="34"/>
        <v>4071.7975609756099</v>
      </c>
      <c r="AB330">
        <f t="shared" si="36"/>
        <v>9.5978398692810451E-3</v>
      </c>
      <c r="AC330">
        <v>2.6375637054443359</v>
      </c>
      <c r="AD330">
        <v>60.592225609756106</v>
      </c>
      <c r="AE330">
        <f t="shared" si="35"/>
        <v>4.0717975609756101</v>
      </c>
    </row>
    <row r="331" spans="3:31">
      <c r="C331">
        <v>2004</v>
      </c>
      <c r="D331">
        <v>4</v>
      </c>
      <c r="E331">
        <v>6</v>
      </c>
      <c r="F331">
        <v>85</v>
      </c>
      <c r="G331">
        <v>0.74888731209150317</v>
      </c>
      <c r="H331">
        <v>3443.3648780487811</v>
      </c>
      <c r="I331">
        <v>8.8104389657823901E-3</v>
      </c>
      <c r="J331">
        <v>2.4607999999999999</v>
      </c>
      <c r="R331">
        <v>3443.3648780487811</v>
      </c>
      <c r="S331">
        <v>8.8104389657823901E-3</v>
      </c>
      <c r="U331">
        <v>2004</v>
      </c>
      <c r="V331">
        <v>502</v>
      </c>
      <c r="W331">
        <v>4</v>
      </c>
      <c r="X331">
        <v>6</v>
      </c>
      <c r="Y331">
        <v>85</v>
      </c>
      <c r="Z331">
        <v>0.74888731209150317</v>
      </c>
      <c r="AA331">
        <f t="shared" si="34"/>
        <v>3443.3648780487811</v>
      </c>
      <c r="AB331">
        <f t="shared" si="36"/>
        <v>8.8104389657823901E-3</v>
      </c>
      <c r="AC331">
        <v>2.8225514888763428</v>
      </c>
      <c r="AD331">
        <v>51.240548780487813</v>
      </c>
      <c r="AE331">
        <f t="shared" si="35"/>
        <v>3.4433648780487811</v>
      </c>
    </row>
    <row r="332" spans="3:31">
      <c r="C332">
        <v>2004</v>
      </c>
      <c r="D332">
        <v>4</v>
      </c>
      <c r="E332">
        <v>7</v>
      </c>
      <c r="F332">
        <v>85</v>
      </c>
      <c r="G332">
        <v>0.56409941448801748</v>
      </c>
      <c r="H332">
        <v>3880.9126829268303</v>
      </c>
      <c r="I332">
        <v>6.6364636998590288E-3</v>
      </c>
      <c r="J332">
        <v>2.9647000000000001</v>
      </c>
      <c r="R332">
        <v>3880.9126829268303</v>
      </c>
      <c r="S332">
        <v>6.6364636998590288E-3</v>
      </c>
      <c r="U332">
        <v>2004</v>
      </c>
      <c r="V332">
        <v>502</v>
      </c>
      <c r="W332">
        <v>4</v>
      </c>
      <c r="X332">
        <v>7</v>
      </c>
      <c r="Y332">
        <v>85</v>
      </c>
      <c r="Z332">
        <v>0.56409941448801748</v>
      </c>
      <c r="AA332">
        <f t="shared" si="34"/>
        <v>3880.9126829268303</v>
      </c>
      <c r="AB332">
        <f t="shared" si="36"/>
        <v>6.6364636998590288E-3</v>
      </c>
      <c r="AC332">
        <v>2.9987106323242188</v>
      </c>
      <c r="AD332">
        <v>57.751676829268298</v>
      </c>
      <c r="AE332">
        <f t="shared" si="35"/>
        <v>3.8809126829268301</v>
      </c>
    </row>
    <row r="333" spans="3:31">
      <c r="C333">
        <v>2004</v>
      </c>
      <c r="D333">
        <v>4</v>
      </c>
      <c r="E333">
        <v>8</v>
      </c>
      <c r="F333" t="s">
        <v>17</v>
      </c>
      <c r="H333">
        <v>4118.8990243902444</v>
      </c>
      <c r="I333" t="s">
        <v>17</v>
      </c>
      <c r="J333">
        <v>2.1915</v>
      </c>
      <c r="R333">
        <v>4118.8990243902444</v>
      </c>
      <c r="U333">
        <v>2004</v>
      </c>
      <c r="V333">
        <v>502</v>
      </c>
      <c r="W333">
        <v>4</v>
      </c>
      <c r="X333">
        <v>8</v>
      </c>
      <c r="Y333" t="s">
        <v>17</v>
      </c>
      <c r="Z333" t="s">
        <v>17</v>
      </c>
      <c r="AA333">
        <f t="shared" si="34"/>
        <v>4118.8990243902444</v>
      </c>
      <c r="AB333" t="s">
        <v>17</v>
      </c>
      <c r="AC333">
        <v>1.9668625593185425</v>
      </c>
      <c r="AD333">
        <v>61.293140243902442</v>
      </c>
      <c r="AE333">
        <f t="shared" si="35"/>
        <v>4.1188990243902444</v>
      </c>
    </row>
    <row r="334" spans="3:31">
      <c r="C334">
        <v>2004</v>
      </c>
      <c r="D334">
        <v>4</v>
      </c>
      <c r="E334">
        <v>9</v>
      </c>
      <c r="F334" t="s">
        <v>17</v>
      </c>
      <c r="H334">
        <v>3962.7204878048788</v>
      </c>
      <c r="I334" t="s">
        <v>17</v>
      </c>
      <c r="J334">
        <v>2.4681000000000002</v>
      </c>
      <c r="R334">
        <v>3962.7204878048788</v>
      </c>
      <c r="U334">
        <v>2004</v>
      </c>
      <c r="V334">
        <v>502</v>
      </c>
      <c r="W334">
        <v>4</v>
      </c>
      <c r="X334">
        <v>9</v>
      </c>
      <c r="Y334" t="s">
        <v>17</v>
      </c>
      <c r="Z334" t="s">
        <v>17</v>
      </c>
      <c r="AA334">
        <f t="shared" si="34"/>
        <v>3962.7204878048788</v>
      </c>
      <c r="AB334" t="s">
        <v>17</v>
      </c>
      <c r="AC334">
        <v>2.131169319152832</v>
      </c>
      <c r="AD334">
        <v>58.969054878048787</v>
      </c>
      <c r="AE334">
        <f t="shared" si="35"/>
        <v>3.9627204878048787</v>
      </c>
    </row>
    <row r="335" spans="3:31">
      <c r="C335">
        <v>2004</v>
      </c>
      <c r="D335">
        <v>4</v>
      </c>
      <c r="E335">
        <v>10</v>
      </c>
      <c r="F335" t="s">
        <v>17</v>
      </c>
      <c r="H335">
        <v>4239.1317073170749</v>
      </c>
      <c r="I335" t="s">
        <v>17</v>
      </c>
      <c r="J335">
        <v>2.2705000000000002</v>
      </c>
      <c r="R335">
        <v>4239.1317073170749</v>
      </c>
      <c r="U335">
        <v>2004</v>
      </c>
      <c r="V335">
        <v>502</v>
      </c>
      <c r="W335">
        <v>4</v>
      </c>
      <c r="X335">
        <v>10</v>
      </c>
      <c r="Y335" t="s">
        <v>17</v>
      </c>
      <c r="Z335" t="s">
        <v>17</v>
      </c>
      <c r="AA335">
        <f t="shared" si="34"/>
        <v>4239.1317073170749</v>
      </c>
      <c r="AB335" t="s">
        <v>17</v>
      </c>
      <c r="AC335">
        <v>2.5022091865539551</v>
      </c>
      <c r="AD335">
        <v>63.082317073170749</v>
      </c>
      <c r="AE335">
        <f t="shared" si="35"/>
        <v>4.2391317073170747</v>
      </c>
    </row>
    <row r="336" spans="3:31">
      <c r="C336">
        <v>2004</v>
      </c>
      <c r="D336">
        <v>4</v>
      </c>
      <c r="E336">
        <v>11</v>
      </c>
      <c r="F336" t="s">
        <v>17</v>
      </c>
      <c r="H336">
        <v>4283.7541463414645</v>
      </c>
      <c r="I336" t="s">
        <v>17</v>
      </c>
      <c r="J336">
        <v>2.2010999999999998</v>
      </c>
      <c r="R336">
        <v>4283.7541463414645</v>
      </c>
      <c r="U336">
        <v>2004</v>
      </c>
      <c r="V336">
        <v>502</v>
      </c>
      <c r="W336">
        <v>4</v>
      </c>
      <c r="X336">
        <v>11</v>
      </c>
      <c r="Y336" t="s">
        <v>17</v>
      </c>
      <c r="Z336" t="s">
        <v>17</v>
      </c>
      <c r="AA336">
        <f t="shared" si="34"/>
        <v>4283.7541463414645</v>
      </c>
      <c r="AB336" t="s">
        <v>17</v>
      </c>
      <c r="AC336">
        <v>2.511476993560791</v>
      </c>
      <c r="AD336">
        <v>63.746341463414645</v>
      </c>
      <c r="AE336">
        <f t="shared" si="35"/>
        <v>4.2837541463414643</v>
      </c>
    </row>
    <row r="337" spans="3:31">
      <c r="C337">
        <v>2004</v>
      </c>
      <c r="D337">
        <v>4</v>
      </c>
      <c r="E337">
        <v>12</v>
      </c>
      <c r="F337" t="s">
        <v>17</v>
      </c>
      <c r="H337">
        <v>4306.0653658536603</v>
      </c>
      <c r="I337" t="s">
        <v>17</v>
      </c>
      <c r="J337">
        <v>2.4045000000000001</v>
      </c>
      <c r="R337">
        <v>4306.0653658536603</v>
      </c>
      <c r="U337">
        <v>2004</v>
      </c>
      <c r="V337">
        <v>502</v>
      </c>
      <c r="W337">
        <v>4</v>
      </c>
      <c r="X337">
        <v>12</v>
      </c>
      <c r="Y337" t="s">
        <v>17</v>
      </c>
      <c r="Z337" t="s">
        <v>17</v>
      </c>
      <c r="AA337">
        <f t="shared" si="34"/>
        <v>4306.0653658536603</v>
      </c>
      <c r="AB337" t="s">
        <v>17</v>
      </c>
      <c r="AC337">
        <v>2.1114435195922852</v>
      </c>
      <c r="AD337">
        <v>64.078353658536599</v>
      </c>
      <c r="AE337">
        <f t="shared" si="35"/>
        <v>4.3060653658536605</v>
      </c>
    </row>
    <row r="338" spans="3:31">
      <c r="C338">
        <v>2004</v>
      </c>
      <c r="D338">
        <v>4</v>
      </c>
      <c r="E338">
        <v>13</v>
      </c>
      <c r="F338" t="s">
        <v>17</v>
      </c>
      <c r="H338">
        <v>3494.1848780487821</v>
      </c>
      <c r="I338" t="s">
        <v>17</v>
      </c>
      <c r="J338">
        <v>3.0859000000000001</v>
      </c>
      <c r="R338">
        <v>3494.1848780487821</v>
      </c>
      <c r="U338">
        <v>2004</v>
      </c>
      <c r="V338">
        <v>502</v>
      </c>
      <c r="W338">
        <v>4</v>
      </c>
      <c r="X338">
        <v>13</v>
      </c>
      <c r="Y338" t="s">
        <v>17</v>
      </c>
      <c r="Z338" t="s">
        <v>17</v>
      </c>
      <c r="AA338">
        <f t="shared" si="34"/>
        <v>3494.1848780487821</v>
      </c>
      <c r="AB338" t="s">
        <v>17</v>
      </c>
      <c r="AC338">
        <v>2.9035353660583496</v>
      </c>
      <c r="AD338">
        <v>51.996798780487822</v>
      </c>
      <c r="AE338">
        <f t="shared" si="35"/>
        <v>3.4941848780487823</v>
      </c>
    </row>
    <row r="339" spans="3:31">
      <c r="C339">
        <v>2004</v>
      </c>
      <c r="D339">
        <v>4</v>
      </c>
      <c r="E339">
        <v>14</v>
      </c>
      <c r="F339" t="s">
        <v>17</v>
      </c>
      <c r="H339">
        <v>3919.3375609756104</v>
      </c>
      <c r="I339" t="s">
        <v>17</v>
      </c>
      <c r="J339">
        <v>2.7972999999999999</v>
      </c>
      <c r="R339">
        <v>3919.3375609756104</v>
      </c>
      <c r="U339">
        <v>2004</v>
      </c>
      <c r="V339">
        <v>502</v>
      </c>
      <c r="W339">
        <v>4</v>
      </c>
      <c r="X339">
        <v>14</v>
      </c>
      <c r="Y339" t="s">
        <v>17</v>
      </c>
      <c r="Z339" t="s">
        <v>17</v>
      </c>
      <c r="AA339">
        <f t="shared" si="34"/>
        <v>3919.3375609756104</v>
      </c>
      <c r="AB339" t="s">
        <v>17</v>
      </c>
      <c r="AC339">
        <v>2.2491927146911621</v>
      </c>
      <c r="AD339">
        <v>58.323475609756102</v>
      </c>
      <c r="AE339">
        <f t="shared" si="35"/>
        <v>3.9193375609756105</v>
      </c>
    </row>
    <row r="340" spans="3:31">
      <c r="C340">
        <v>2005</v>
      </c>
      <c r="D340">
        <v>1</v>
      </c>
      <c r="E340">
        <v>1</v>
      </c>
      <c r="F340">
        <v>103</v>
      </c>
      <c r="G340">
        <v>0.53811819444444442</v>
      </c>
      <c r="H340">
        <v>1696.402837145374</v>
      </c>
      <c r="I340">
        <v>5.2244484897518879E-3</v>
      </c>
      <c r="J340">
        <v>1.8448</v>
      </c>
      <c r="R340">
        <v>1696.402837145374</v>
      </c>
      <c r="S340">
        <v>5.2244484897518879E-3</v>
      </c>
      <c r="U340">
        <v>2005</v>
      </c>
      <c r="V340">
        <v>502</v>
      </c>
      <c r="W340">
        <v>1</v>
      </c>
      <c r="X340">
        <v>1</v>
      </c>
      <c r="Y340">
        <v>103</v>
      </c>
      <c r="Z340">
        <v>0.53811819444444442</v>
      </c>
      <c r="AA340">
        <f t="shared" si="34"/>
        <v>1696.402837145374</v>
      </c>
      <c r="AB340">
        <f t="shared" ref="AB340:AB346" si="37">Z340/Y340</f>
        <v>5.2244484897518879E-3</v>
      </c>
      <c r="AC340">
        <v>2.3168840408325195</v>
      </c>
      <c r="AD340">
        <v>25.244089838472824</v>
      </c>
      <c r="AE340">
        <f t="shared" si="35"/>
        <v>1.6964028371453739</v>
      </c>
    </row>
    <row r="341" spans="3:31">
      <c r="C341">
        <v>2005</v>
      </c>
      <c r="D341">
        <v>1</v>
      </c>
      <c r="E341">
        <v>2</v>
      </c>
      <c r="F341">
        <v>103</v>
      </c>
      <c r="G341">
        <v>0.48566982570806094</v>
      </c>
      <c r="H341">
        <v>1456.1564339970971</v>
      </c>
      <c r="I341">
        <v>4.7152410262918535E-3</v>
      </c>
      <c r="J341">
        <v>1.92</v>
      </c>
      <c r="R341">
        <v>1456.1564339970971</v>
      </c>
      <c r="S341">
        <v>4.7152410262918535E-3</v>
      </c>
      <c r="U341">
        <v>2005</v>
      </c>
      <c r="V341">
        <v>502</v>
      </c>
      <c r="W341">
        <v>1</v>
      </c>
      <c r="X341">
        <v>2</v>
      </c>
      <c r="Y341">
        <v>103</v>
      </c>
      <c r="Z341">
        <v>0.48566982570806094</v>
      </c>
      <c r="AA341">
        <f t="shared" si="34"/>
        <v>1456.1564339970971</v>
      </c>
      <c r="AB341">
        <f t="shared" si="37"/>
        <v>4.7152410262918535E-3</v>
      </c>
      <c r="AC341">
        <v>2.4741442203521729</v>
      </c>
      <c r="AD341">
        <v>21.668994553528229</v>
      </c>
      <c r="AE341">
        <f t="shared" si="35"/>
        <v>1.4561564339970972</v>
      </c>
    </row>
    <row r="342" spans="3:31">
      <c r="C342">
        <v>2005</v>
      </c>
      <c r="D342">
        <v>1</v>
      </c>
      <c r="E342">
        <v>3</v>
      </c>
      <c r="F342">
        <v>103</v>
      </c>
      <c r="G342">
        <v>0.63215888888888883</v>
      </c>
      <c r="H342">
        <v>1783.6111087505476</v>
      </c>
      <c r="I342">
        <v>6.1374649406688237E-3</v>
      </c>
      <c r="J342">
        <v>1.7563</v>
      </c>
      <c r="R342">
        <v>1783.6111087505476</v>
      </c>
      <c r="S342">
        <v>6.1374649406688237E-3</v>
      </c>
      <c r="U342">
        <v>2005</v>
      </c>
      <c r="V342">
        <v>502</v>
      </c>
      <c r="W342">
        <v>1</v>
      </c>
      <c r="X342">
        <v>3</v>
      </c>
      <c r="Y342">
        <v>103</v>
      </c>
      <c r="Z342">
        <v>0.63215888888888883</v>
      </c>
      <c r="AA342">
        <f t="shared" si="34"/>
        <v>1783.6111087505476</v>
      </c>
      <c r="AB342">
        <f t="shared" si="37"/>
        <v>6.1374649406688237E-3</v>
      </c>
      <c r="AC342">
        <v>2.2797813415527344</v>
      </c>
      <c r="AD342">
        <v>26.541831975454574</v>
      </c>
      <c r="AE342">
        <f t="shared" si="35"/>
        <v>1.7836111087505475</v>
      </c>
    </row>
    <row r="343" spans="3:31">
      <c r="C343">
        <v>2005</v>
      </c>
      <c r="D343">
        <v>1</v>
      </c>
      <c r="E343">
        <v>4</v>
      </c>
      <c r="F343">
        <v>103</v>
      </c>
      <c r="G343">
        <v>0.61889026416122006</v>
      </c>
      <c r="H343">
        <v>2100.3011177497992</v>
      </c>
      <c r="I343">
        <v>6.0086433413710687E-3</v>
      </c>
      <c r="J343">
        <v>2.1688000000000001</v>
      </c>
      <c r="R343">
        <v>2100.3011177497992</v>
      </c>
      <c r="S343">
        <v>6.0086433413710687E-3</v>
      </c>
      <c r="U343">
        <v>2005</v>
      </c>
      <c r="V343">
        <v>502</v>
      </c>
      <c r="W343">
        <v>1</v>
      </c>
      <c r="X343">
        <v>4</v>
      </c>
      <c r="Y343">
        <v>103</v>
      </c>
      <c r="Z343">
        <v>0.61889026416122006</v>
      </c>
      <c r="AA343">
        <f t="shared" si="34"/>
        <v>2100.3011177497992</v>
      </c>
      <c r="AB343">
        <f t="shared" si="37"/>
        <v>6.0086433413710687E-3</v>
      </c>
      <c r="AC343">
        <v>2.1639151573181152</v>
      </c>
      <c r="AD343">
        <v>31.254480918895819</v>
      </c>
      <c r="AE343">
        <f t="shared" si="35"/>
        <v>2.1003011177497992</v>
      </c>
    </row>
    <row r="344" spans="3:31">
      <c r="C344">
        <v>2005</v>
      </c>
      <c r="D344">
        <v>1</v>
      </c>
      <c r="E344">
        <v>5</v>
      </c>
      <c r="F344">
        <v>103</v>
      </c>
      <c r="G344">
        <v>0.70019543988648092</v>
      </c>
      <c r="H344">
        <v>2314.1500665231133</v>
      </c>
      <c r="I344">
        <v>6.7980139794803973E-3</v>
      </c>
      <c r="J344">
        <v>2.6932</v>
      </c>
      <c r="R344">
        <v>2314.1500665231133</v>
      </c>
      <c r="S344">
        <v>6.7980139794803973E-3</v>
      </c>
      <c r="U344">
        <v>2005</v>
      </c>
      <c r="V344">
        <v>502</v>
      </c>
      <c r="W344">
        <v>1</v>
      </c>
      <c r="X344">
        <v>5</v>
      </c>
      <c r="Y344">
        <v>103</v>
      </c>
      <c r="Z344">
        <v>0.70019543988648092</v>
      </c>
      <c r="AA344">
        <f t="shared" si="34"/>
        <v>2314.1500665231133</v>
      </c>
      <c r="AB344">
        <f t="shared" si="37"/>
        <v>6.7980139794803973E-3</v>
      </c>
      <c r="AC344">
        <v>2.1702632904052734</v>
      </c>
      <c r="AD344">
        <v>34.436756942308229</v>
      </c>
      <c r="AE344">
        <f t="shared" si="35"/>
        <v>2.3141500665231134</v>
      </c>
    </row>
    <row r="345" spans="3:31">
      <c r="C345">
        <v>2005</v>
      </c>
      <c r="D345">
        <v>1</v>
      </c>
      <c r="E345">
        <v>6</v>
      </c>
      <c r="F345">
        <v>103</v>
      </c>
      <c r="G345">
        <v>0.65007386982570814</v>
      </c>
      <c r="H345">
        <v>2186.00691186432</v>
      </c>
      <c r="I345">
        <v>6.3113967944243505E-3</v>
      </c>
      <c r="J345">
        <v>2.8365</v>
      </c>
      <c r="R345">
        <v>2186.00691186432</v>
      </c>
      <c r="S345">
        <v>6.3113967944243505E-3</v>
      </c>
      <c r="U345">
        <v>2005</v>
      </c>
      <c r="V345">
        <v>502</v>
      </c>
      <c r="W345">
        <v>1</v>
      </c>
      <c r="X345">
        <v>6</v>
      </c>
      <c r="Y345">
        <v>103</v>
      </c>
      <c r="Z345">
        <v>0.65007386982570814</v>
      </c>
      <c r="AA345">
        <f t="shared" si="34"/>
        <v>2186.00691186432</v>
      </c>
      <c r="AB345">
        <f t="shared" si="37"/>
        <v>6.3113967944243505E-3</v>
      </c>
      <c r="AC345">
        <v>2.1525390148162842</v>
      </c>
      <c r="AD345">
        <v>32.529864759885712</v>
      </c>
      <c r="AE345">
        <f t="shared" si="35"/>
        <v>2.1860069118643199</v>
      </c>
    </row>
    <row r="346" spans="3:31">
      <c r="C346">
        <v>2005</v>
      </c>
      <c r="D346">
        <v>1</v>
      </c>
      <c r="E346">
        <v>7</v>
      </c>
      <c r="F346">
        <v>103</v>
      </c>
      <c r="G346">
        <v>0.78319852693602687</v>
      </c>
      <c r="H346">
        <v>3450.0455045746312</v>
      </c>
      <c r="I346">
        <v>7.6038691935536593E-3</v>
      </c>
      <c r="J346">
        <v>2.6516000000000002</v>
      </c>
      <c r="R346">
        <v>3450.0455045746312</v>
      </c>
      <c r="S346">
        <v>7.6038691935536593E-3</v>
      </c>
      <c r="U346">
        <v>2005</v>
      </c>
      <c r="V346">
        <v>502</v>
      </c>
      <c r="W346">
        <v>1</v>
      </c>
      <c r="X346">
        <v>7</v>
      </c>
      <c r="Y346">
        <v>103</v>
      </c>
      <c r="Z346">
        <v>0.78319852693602687</v>
      </c>
      <c r="AA346">
        <f t="shared" si="34"/>
        <v>3450.0455045746312</v>
      </c>
      <c r="AB346">
        <f t="shared" si="37"/>
        <v>7.6038691935536593E-3</v>
      </c>
      <c r="AC346">
        <v>2.2729043960571289</v>
      </c>
      <c r="AD346">
        <v>51.339962865693913</v>
      </c>
      <c r="AE346">
        <f t="shared" si="35"/>
        <v>3.4500455045746312</v>
      </c>
    </row>
    <row r="347" spans="3:31">
      <c r="C347">
        <v>2005</v>
      </c>
      <c r="D347">
        <v>1</v>
      </c>
      <c r="E347">
        <v>8</v>
      </c>
      <c r="F347" t="s">
        <v>17</v>
      </c>
      <c r="H347">
        <v>3298.1968001271221</v>
      </c>
      <c r="I347" t="s">
        <v>17</v>
      </c>
      <c r="J347">
        <v>2.4243000000000001</v>
      </c>
      <c r="R347">
        <v>3298.1968001271221</v>
      </c>
      <c r="U347">
        <v>2005</v>
      </c>
      <c r="V347">
        <v>502</v>
      </c>
      <c r="W347">
        <v>1</v>
      </c>
      <c r="X347">
        <v>8</v>
      </c>
      <c r="Y347" t="s">
        <v>17</v>
      </c>
      <c r="Z347" t="s">
        <v>17</v>
      </c>
      <c r="AA347">
        <f t="shared" si="34"/>
        <v>3298.1968001271221</v>
      </c>
      <c r="AB347" t="s">
        <v>17</v>
      </c>
      <c r="AC347">
        <v>2.1514832973480225</v>
      </c>
      <c r="AD347">
        <v>49.080309525701217</v>
      </c>
      <c r="AE347">
        <f t="shared" si="35"/>
        <v>3.2981968001271222</v>
      </c>
    </row>
    <row r="348" spans="3:31">
      <c r="C348">
        <v>2005</v>
      </c>
      <c r="D348">
        <v>1</v>
      </c>
      <c r="E348">
        <v>9</v>
      </c>
      <c r="F348" t="s">
        <v>17</v>
      </c>
      <c r="H348">
        <v>2489.5306702570242</v>
      </c>
      <c r="I348" t="s">
        <v>17</v>
      </c>
      <c r="J348">
        <v>2.3778999999999999</v>
      </c>
      <c r="R348">
        <v>2489.5306702570242</v>
      </c>
      <c r="U348">
        <v>2005</v>
      </c>
      <c r="V348">
        <v>502</v>
      </c>
      <c r="W348">
        <v>1</v>
      </c>
      <c r="X348">
        <v>9</v>
      </c>
      <c r="Y348" t="s">
        <v>17</v>
      </c>
      <c r="Z348" t="s">
        <v>17</v>
      </c>
      <c r="AA348">
        <f t="shared" si="34"/>
        <v>2489.5306702570242</v>
      </c>
      <c r="AB348" t="s">
        <v>17</v>
      </c>
      <c r="AC348">
        <v>2.2488045692443848</v>
      </c>
      <c r="AD348">
        <v>37.046587355015241</v>
      </c>
      <c r="AE348">
        <f t="shared" si="35"/>
        <v>2.4895306702570243</v>
      </c>
    </row>
    <row r="349" spans="3:31">
      <c r="C349">
        <v>2005</v>
      </c>
      <c r="D349">
        <v>1</v>
      </c>
      <c r="E349">
        <v>10</v>
      </c>
      <c r="F349" t="s">
        <v>17</v>
      </c>
      <c r="H349">
        <v>2484.9393687166835</v>
      </c>
      <c r="I349" t="s">
        <v>17</v>
      </c>
      <c r="J349">
        <v>2.4276</v>
      </c>
      <c r="R349">
        <v>2484.9393687166835</v>
      </c>
      <c r="U349">
        <v>2005</v>
      </c>
      <c r="V349">
        <v>502</v>
      </c>
      <c r="W349">
        <v>1</v>
      </c>
      <c r="X349">
        <v>10</v>
      </c>
      <c r="Y349" t="s">
        <v>17</v>
      </c>
      <c r="Z349" t="s">
        <v>17</v>
      </c>
      <c r="AA349">
        <f t="shared" si="34"/>
        <v>2484.9393687166835</v>
      </c>
      <c r="AB349" t="s">
        <v>17</v>
      </c>
      <c r="AC349">
        <v>2.1121726036071777</v>
      </c>
      <c r="AD349">
        <v>36.978264415426828</v>
      </c>
      <c r="AE349">
        <f t="shared" si="35"/>
        <v>2.4849393687166836</v>
      </c>
    </row>
    <row r="350" spans="3:31">
      <c r="C350">
        <v>2005</v>
      </c>
      <c r="D350">
        <v>1</v>
      </c>
      <c r="E350">
        <v>11</v>
      </c>
      <c r="F350" t="s">
        <v>17</v>
      </c>
      <c r="H350">
        <v>1684.1075492742441</v>
      </c>
      <c r="I350" t="s">
        <v>17</v>
      </c>
      <c r="J350">
        <v>2.4215</v>
      </c>
      <c r="R350">
        <v>1684.1075492742441</v>
      </c>
      <c r="U350">
        <v>2005</v>
      </c>
      <c r="V350">
        <v>502</v>
      </c>
      <c r="W350">
        <v>1</v>
      </c>
      <c r="X350">
        <v>11</v>
      </c>
      <c r="Y350" t="s">
        <v>17</v>
      </c>
      <c r="Z350" t="s">
        <v>17</v>
      </c>
      <c r="AA350">
        <f t="shared" si="34"/>
        <v>1684.1075492742441</v>
      </c>
      <c r="AB350" t="s">
        <v>17</v>
      </c>
      <c r="AC350">
        <v>2.4005825519561768</v>
      </c>
      <c r="AD350">
        <v>25.061124245152438</v>
      </c>
      <c r="AE350">
        <f t="shared" si="35"/>
        <v>1.6841075492742441</v>
      </c>
    </row>
    <row r="351" spans="3:31">
      <c r="C351">
        <v>2005</v>
      </c>
      <c r="D351">
        <v>1</v>
      </c>
      <c r="E351">
        <v>12</v>
      </c>
      <c r="F351" t="s">
        <v>17</v>
      </c>
      <c r="H351">
        <v>2506.3425653495128</v>
      </c>
      <c r="I351" t="s">
        <v>17</v>
      </c>
      <c r="J351">
        <v>2.8483999999999998</v>
      </c>
      <c r="R351">
        <v>2506.3425653495128</v>
      </c>
      <c r="U351">
        <v>2005</v>
      </c>
      <c r="V351">
        <v>502</v>
      </c>
      <c r="W351">
        <v>1</v>
      </c>
      <c r="X351">
        <v>12</v>
      </c>
      <c r="Y351" t="s">
        <v>17</v>
      </c>
      <c r="Z351" t="s">
        <v>17</v>
      </c>
      <c r="AA351">
        <f t="shared" si="34"/>
        <v>2506.3425653495128</v>
      </c>
      <c r="AB351" t="s">
        <v>17</v>
      </c>
      <c r="AC351">
        <v>2.2445063591003418</v>
      </c>
      <c r="AD351">
        <v>37.296764365320122</v>
      </c>
      <c r="AE351">
        <f t="shared" si="35"/>
        <v>2.5063425653495126</v>
      </c>
    </row>
    <row r="352" spans="3:31">
      <c r="C352">
        <v>2005</v>
      </c>
      <c r="D352">
        <v>1</v>
      </c>
      <c r="E352">
        <v>13</v>
      </c>
      <c r="F352" t="s">
        <v>17</v>
      </c>
      <c r="H352">
        <v>1528.7967179550733</v>
      </c>
      <c r="I352" t="s">
        <v>17</v>
      </c>
      <c r="J352">
        <v>3.4241000000000001</v>
      </c>
      <c r="R352">
        <v>1528.7967179550733</v>
      </c>
      <c r="U352">
        <v>2005</v>
      </c>
      <c r="V352">
        <v>502</v>
      </c>
      <c r="W352">
        <v>1</v>
      </c>
      <c r="X352">
        <v>13</v>
      </c>
      <c r="Y352" t="s">
        <v>17</v>
      </c>
      <c r="Z352" t="s">
        <v>17</v>
      </c>
      <c r="AA352">
        <f t="shared" si="34"/>
        <v>1528.7967179550733</v>
      </c>
      <c r="AB352" t="s">
        <v>17</v>
      </c>
      <c r="AC352">
        <v>2.6850736141204834</v>
      </c>
      <c r="AD352">
        <v>22.749951160045732</v>
      </c>
      <c r="AE352">
        <f t="shared" si="35"/>
        <v>1.5287967179550732</v>
      </c>
    </row>
    <row r="353" spans="3:31">
      <c r="C353">
        <v>2005</v>
      </c>
      <c r="D353">
        <v>1</v>
      </c>
      <c r="E353">
        <v>14</v>
      </c>
      <c r="F353" t="s">
        <v>17</v>
      </c>
      <c r="H353">
        <v>2431.2198424172198</v>
      </c>
      <c r="I353" t="s">
        <v>17</v>
      </c>
      <c r="J353">
        <v>1.8807</v>
      </c>
      <c r="R353">
        <v>2431.2198424172198</v>
      </c>
      <c r="U353">
        <v>2005</v>
      </c>
      <c r="V353">
        <v>502</v>
      </c>
      <c r="W353">
        <v>1</v>
      </c>
      <c r="X353">
        <v>14</v>
      </c>
      <c r="Y353" t="s">
        <v>17</v>
      </c>
      <c r="Z353" t="s">
        <v>17</v>
      </c>
      <c r="AA353">
        <f t="shared" si="34"/>
        <v>2431.2198424172198</v>
      </c>
      <c r="AB353" t="s">
        <v>17</v>
      </c>
      <c r="AC353">
        <v>2.1852645874023438</v>
      </c>
      <c r="AD353">
        <v>36.178866702637194</v>
      </c>
      <c r="AE353">
        <f t="shared" si="35"/>
        <v>2.4312198424172196</v>
      </c>
    </row>
    <row r="354" spans="3:31">
      <c r="C354">
        <v>2005</v>
      </c>
      <c r="D354">
        <v>2</v>
      </c>
      <c r="E354">
        <v>1</v>
      </c>
      <c r="F354">
        <v>103</v>
      </c>
      <c r="G354">
        <v>0.50256375661375674</v>
      </c>
      <c r="H354">
        <v>1253.9936810247375</v>
      </c>
      <c r="I354">
        <v>4.8792597729490949E-3</v>
      </c>
      <c r="J354">
        <v>1.9349000000000001</v>
      </c>
      <c r="R354">
        <v>1253.9936810247375</v>
      </c>
      <c r="S354">
        <v>4.8792597729490949E-3</v>
      </c>
      <c r="U354">
        <v>2005</v>
      </c>
      <c r="V354">
        <v>502</v>
      </c>
      <c r="W354">
        <v>2</v>
      </c>
      <c r="X354">
        <v>1</v>
      </c>
      <c r="Y354">
        <v>103</v>
      </c>
      <c r="Z354">
        <v>0.50256375661375674</v>
      </c>
      <c r="AA354">
        <f t="shared" si="34"/>
        <v>1253.9936810247375</v>
      </c>
      <c r="AB354">
        <f t="shared" ref="AB354:AB360" si="38">Z354/Y354</f>
        <v>4.8792597729490949E-3</v>
      </c>
      <c r="AC354">
        <v>2.3433043956756592</v>
      </c>
      <c r="AD354">
        <v>18.660620253344305</v>
      </c>
      <c r="AE354">
        <f t="shared" si="35"/>
        <v>1.2539936810247374</v>
      </c>
    </row>
    <row r="355" spans="3:31">
      <c r="C355">
        <v>2005</v>
      </c>
      <c r="D355">
        <v>2</v>
      </c>
      <c r="E355">
        <v>2</v>
      </c>
      <c r="F355">
        <v>103</v>
      </c>
      <c r="G355">
        <v>0.59017544494720964</v>
      </c>
      <c r="H355">
        <v>1713.4722801492258</v>
      </c>
      <c r="I355">
        <v>5.7298586888078606E-3</v>
      </c>
      <c r="J355">
        <v>2.1478000000000002</v>
      </c>
      <c r="R355">
        <v>1713.4722801492258</v>
      </c>
      <c r="S355">
        <v>5.7298586888078606E-3</v>
      </c>
      <c r="U355">
        <v>2005</v>
      </c>
      <c r="V355">
        <v>502</v>
      </c>
      <c r="W355">
        <v>2</v>
      </c>
      <c r="X355">
        <v>2</v>
      </c>
      <c r="Y355">
        <v>103</v>
      </c>
      <c r="Z355">
        <v>0.59017544494720964</v>
      </c>
      <c r="AA355">
        <f t="shared" si="34"/>
        <v>1713.4722801492258</v>
      </c>
      <c r="AB355">
        <f t="shared" si="38"/>
        <v>5.7298586888078606E-3</v>
      </c>
      <c r="AC355">
        <v>2.1199288368225098</v>
      </c>
      <c r="AD355">
        <v>25.498099406982526</v>
      </c>
      <c r="AE355">
        <f t="shared" si="35"/>
        <v>1.7134722801492257</v>
      </c>
    </row>
    <row r="356" spans="3:31">
      <c r="C356">
        <v>2005</v>
      </c>
      <c r="D356">
        <v>2</v>
      </c>
      <c r="E356">
        <v>3</v>
      </c>
      <c r="F356">
        <v>103</v>
      </c>
      <c r="G356">
        <v>0.59749129273504276</v>
      </c>
      <c r="H356">
        <v>1946.8042242804879</v>
      </c>
      <c r="I356">
        <v>5.8008863372334251E-3</v>
      </c>
      <c r="J356">
        <v>1.8010999999999999</v>
      </c>
      <c r="R356">
        <v>1946.8042242804879</v>
      </c>
      <c r="S356">
        <v>5.8008863372334251E-3</v>
      </c>
      <c r="U356">
        <v>2005</v>
      </c>
      <c r="V356">
        <v>502</v>
      </c>
      <c r="W356">
        <v>2</v>
      </c>
      <c r="X356">
        <v>3</v>
      </c>
      <c r="Y356">
        <v>103</v>
      </c>
      <c r="Z356">
        <v>0.59749129273504276</v>
      </c>
      <c r="AA356">
        <f t="shared" si="34"/>
        <v>1946.8042242804879</v>
      </c>
      <c r="AB356">
        <f t="shared" si="38"/>
        <v>5.8008863372334251E-3</v>
      </c>
      <c r="AC356">
        <v>2.1289436817169189</v>
      </c>
      <c r="AD356">
        <v>28.970300956554876</v>
      </c>
      <c r="AE356">
        <f t="shared" si="35"/>
        <v>1.9468042242804879</v>
      </c>
    </row>
    <row r="357" spans="3:31">
      <c r="C357">
        <v>2005</v>
      </c>
      <c r="D357">
        <v>2</v>
      </c>
      <c r="E357">
        <v>4</v>
      </c>
      <c r="F357">
        <v>103</v>
      </c>
      <c r="G357">
        <v>0.66437114845938383</v>
      </c>
      <c r="H357">
        <v>2413.0760147092706</v>
      </c>
      <c r="I357">
        <v>6.4502053248483866E-3</v>
      </c>
      <c r="J357">
        <v>2.1518000000000002</v>
      </c>
      <c r="R357">
        <v>2413.0760147092706</v>
      </c>
      <c r="S357">
        <v>6.4502053248483866E-3</v>
      </c>
      <c r="U357">
        <v>2005</v>
      </c>
      <c r="V357">
        <v>502</v>
      </c>
      <c r="W357">
        <v>2</v>
      </c>
      <c r="X357">
        <v>4</v>
      </c>
      <c r="Y357">
        <v>103</v>
      </c>
      <c r="Z357">
        <v>0.66437114845938383</v>
      </c>
      <c r="AA357">
        <f t="shared" si="34"/>
        <v>2413.0760147092706</v>
      </c>
      <c r="AB357">
        <f t="shared" si="38"/>
        <v>6.4502053248483866E-3</v>
      </c>
      <c r="AC357">
        <v>2.0698084831237793</v>
      </c>
      <c r="AD357">
        <v>35.908869266507004</v>
      </c>
      <c r="AE357">
        <f t="shared" si="35"/>
        <v>2.4130760147092705</v>
      </c>
    </row>
    <row r="358" spans="3:31">
      <c r="C358">
        <v>2005</v>
      </c>
      <c r="D358">
        <v>2</v>
      </c>
      <c r="E358">
        <v>5</v>
      </c>
      <c r="F358">
        <v>103</v>
      </c>
      <c r="G358">
        <v>0.70824001984126994</v>
      </c>
      <c r="H358">
        <v>2346.3851643650328</v>
      </c>
      <c r="I358">
        <v>6.8761166974880576E-3</v>
      </c>
      <c r="J358">
        <v>2.2393000000000001</v>
      </c>
      <c r="R358">
        <v>2346.3851643650328</v>
      </c>
      <c r="S358">
        <v>6.8761166974880576E-3</v>
      </c>
      <c r="U358">
        <v>2005</v>
      </c>
      <c r="V358">
        <v>502</v>
      </c>
      <c r="W358">
        <v>2</v>
      </c>
      <c r="X358">
        <v>5</v>
      </c>
      <c r="Y358">
        <v>103</v>
      </c>
      <c r="Z358">
        <v>0.70824001984126994</v>
      </c>
      <c r="AA358">
        <f t="shared" si="34"/>
        <v>2346.3851643650328</v>
      </c>
      <c r="AB358">
        <f t="shared" si="38"/>
        <v>6.8761166974880576E-3</v>
      </c>
      <c r="AC358">
        <v>2.1133553981781006</v>
      </c>
      <c r="AD358">
        <v>34.916445898289176</v>
      </c>
      <c r="AE358">
        <f t="shared" si="35"/>
        <v>2.3463851643650329</v>
      </c>
    </row>
    <row r="359" spans="3:31">
      <c r="C359">
        <v>2005</v>
      </c>
      <c r="D359">
        <v>2</v>
      </c>
      <c r="E359">
        <v>6</v>
      </c>
      <c r="F359">
        <v>103</v>
      </c>
      <c r="G359">
        <v>0.77530501089324633</v>
      </c>
      <c r="H359">
        <v>3103.1602709782569</v>
      </c>
      <c r="I359">
        <v>7.5272331154684112E-3</v>
      </c>
      <c r="J359">
        <v>2.8012000000000001</v>
      </c>
      <c r="R359">
        <v>3103.1602709782569</v>
      </c>
      <c r="S359">
        <v>7.5272331154684112E-3</v>
      </c>
      <c r="U359">
        <v>2005</v>
      </c>
      <c r="V359">
        <v>502</v>
      </c>
      <c r="W359">
        <v>2</v>
      </c>
      <c r="X359">
        <v>6</v>
      </c>
      <c r="Y359">
        <v>103</v>
      </c>
      <c r="Z359">
        <v>0.77530501089324633</v>
      </c>
      <c r="AA359">
        <f t="shared" si="34"/>
        <v>3103.1602709782569</v>
      </c>
      <c r="AB359">
        <f t="shared" si="38"/>
        <v>7.5272331154684112E-3</v>
      </c>
      <c r="AC359">
        <v>2.1175520420074463</v>
      </c>
      <c r="AD359">
        <v>46.177980222890724</v>
      </c>
      <c r="AE359">
        <f t="shared" si="35"/>
        <v>3.1031602709782571</v>
      </c>
    </row>
    <row r="360" spans="3:31">
      <c r="C360">
        <v>2005</v>
      </c>
      <c r="D360">
        <v>2</v>
      </c>
      <c r="E360">
        <v>7</v>
      </c>
      <c r="F360">
        <v>103</v>
      </c>
      <c r="G360">
        <v>0.79039372549019615</v>
      </c>
      <c r="H360">
        <v>3093.5651914427485</v>
      </c>
      <c r="I360">
        <v>7.6737254901960792E-3</v>
      </c>
      <c r="J360">
        <v>3.0190000000000001</v>
      </c>
      <c r="R360">
        <v>3093.5651914427485</v>
      </c>
      <c r="S360">
        <v>7.6737254901960792E-3</v>
      </c>
      <c r="U360">
        <v>2005</v>
      </c>
      <c r="V360">
        <v>502</v>
      </c>
      <c r="W360">
        <v>2</v>
      </c>
      <c r="X360">
        <v>7</v>
      </c>
      <c r="Y360">
        <v>103</v>
      </c>
      <c r="Z360">
        <v>0.79039372549019615</v>
      </c>
      <c r="AA360">
        <f t="shared" si="34"/>
        <v>3093.5651914427485</v>
      </c>
      <c r="AB360">
        <f t="shared" si="38"/>
        <v>7.6737254901960792E-3</v>
      </c>
      <c r="AC360">
        <v>2.440178394317627</v>
      </c>
      <c r="AD360">
        <v>46.035196301231373</v>
      </c>
      <c r="AE360">
        <f t="shared" si="35"/>
        <v>3.0935651914427487</v>
      </c>
    </row>
    <row r="361" spans="3:31">
      <c r="C361">
        <v>2005</v>
      </c>
      <c r="D361">
        <v>2</v>
      </c>
      <c r="E361">
        <v>8</v>
      </c>
      <c r="F361" t="s">
        <v>17</v>
      </c>
      <c r="H361">
        <v>3216.2182081936103</v>
      </c>
      <c r="I361" t="s">
        <v>17</v>
      </c>
      <c r="J361">
        <v>2.4653999999999998</v>
      </c>
      <c r="R361">
        <v>3216.2182081936103</v>
      </c>
      <c r="U361">
        <v>2005</v>
      </c>
      <c r="V361">
        <v>502</v>
      </c>
      <c r="W361">
        <v>2</v>
      </c>
      <c r="X361">
        <v>8</v>
      </c>
      <c r="Y361" t="s">
        <v>17</v>
      </c>
      <c r="Z361" t="s">
        <v>17</v>
      </c>
      <c r="AA361">
        <f t="shared" si="34"/>
        <v>3216.2182081936103</v>
      </c>
      <c r="AB361" t="s">
        <v>17</v>
      </c>
      <c r="AC361">
        <v>2.0675156116485596</v>
      </c>
      <c r="AD361">
        <v>47.860390002881104</v>
      </c>
      <c r="AE361">
        <f t="shared" si="35"/>
        <v>3.2162182081936104</v>
      </c>
    </row>
    <row r="362" spans="3:31">
      <c r="C362">
        <v>2005</v>
      </c>
      <c r="D362">
        <v>2</v>
      </c>
      <c r="E362">
        <v>9</v>
      </c>
      <c r="F362" t="s">
        <v>17</v>
      </c>
      <c r="H362">
        <v>3089.4473625775613</v>
      </c>
      <c r="I362" t="s">
        <v>17</v>
      </c>
      <c r="J362">
        <v>2.5505</v>
      </c>
      <c r="R362">
        <v>3089.4473625775613</v>
      </c>
      <c r="U362">
        <v>2005</v>
      </c>
      <c r="V362">
        <v>502</v>
      </c>
      <c r="W362">
        <v>2</v>
      </c>
      <c r="X362">
        <v>9</v>
      </c>
      <c r="Y362" t="s">
        <v>17</v>
      </c>
      <c r="Z362" t="s">
        <v>17</v>
      </c>
      <c r="AA362">
        <f t="shared" si="34"/>
        <v>3089.4473625775613</v>
      </c>
      <c r="AB362" t="s">
        <v>17</v>
      </c>
      <c r="AC362">
        <v>2.0407404899597168</v>
      </c>
      <c r="AD362">
        <v>45.973919085975609</v>
      </c>
      <c r="AE362">
        <f t="shared" si="35"/>
        <v>3.0894473625775611</v>
      </c>
    </row>
    <row r="363" spans="3:31">
      <c r="C363">
        <v>2005</v>
      </c>
      <c r="D363">
        <v>2</v>
      </c>
      <c r="E363">
        <v>10</v>
      </c>
      <c r="F363" t="s">
        <v>17</v>
      </c>
      <c r="H363">
        <v>2587.4997657702443</v>
      </c>
      <c r="I363" t="s">
        <v>17</v>
      </c>
      <c r="J363">
        <v>2.3874</v>
      </c>
      <c r="R363">
        <v>2587.4997657702443</v>
      </c>
      <c r="U363">
        <v>2005</v>
      </c>
      <c r="V363">
        <v>502</v>
      </c>
      <c r="W363">
        <v>2</v>
      </c>
      <c r="X363">
        <v>10</v>
      </c>
      <c r="Y363" t="s">
        <v>17</v>
      </c>
      <c r="Z363" t="s">
        <v>17</v>
      </c>
      <c r="AA363">
        <f t="shared" si="34"/>
        <v>2587.4997657702443</v>
      </c>
      <c r="AB363" t="s">
        <v>17</v>
      </c>
      <c r="AC363">
        <v>2.0391924381256104</v>
      </c>
      <c r="AD363">
        <v>38.504460800152437</v>
      </c>
      <c r="AE363">
        <f t="shared" si="35"/>
        <v>2.5874997657702443</v>
      </c>
    </row>
    <row r="364" spans="3:31">
      <c r="C364">
        <v>2005</v>
      </c>
      <c r="D364">
        <v>2</v>
      </c>
      <c r="E364">
        <v>11</v>
      </c>
      <c r="F364" t="s">
        <v>17</v>
      </c>
      <c r="H364">
        <v>2392.7800948082927</v>
      </c>
      <c r="I364" t="s">
        <v>17</v>
      </c>
      <c r="J364">
        <v>2.1882999999999999</v>
      </c>
      <c r="R364">
        <v>2392.7800948082927</v>
      </c>
      <c r="U364">
        <v>2005</v>
      </c>
      <c r="V364">
        <v>502</v>
      </c>
      <c r="W364">
        <v>2</v>
      </c>
      <c r="X364">
        <v>11</v>
      </c>
      <c r="Y364" t="s">
        <v>17</v>
      </c>
      <c r="Z364" t="s">
        <v>17</v>
      </c>
      <c r="AA364">
        <f t="shared" si="34"/>
        <v>2392.7800948082927</v>
      </c>
      <c r="AB364" t="s">
        <v>17</v>
      </c>
      <c r="AC364">
        <v>2.3714673519134521</v>
      </c>
      <c r="AD364">
        <v>35.606846648932923</v>
      </c>
      <c r="AE364">
        <f t="shared" si="35"/>
        <v>2.3927800948082929</v>
      </c>
    </row>
    <row r="365" spans="3:31">
      <c r="C365">
        <v>2005</v>
      </c>
      <c r="D365">
        <v>2</v>
      </c>
      <c r="E365">
        <v>12</v>
      </c>
      <c r="F365" t="s">
        <v>17</v>
      </c>
      <c r="H365">
        <v>2885.9551284654149</v>
      </c>
      <c r="I365" t="s">
        <v>17</v>
      </c>
      <c r="J365">
        <v>2.1444999999999999</v>
      </c>
      <c r="R365">
        <v>2885.9551284654149</v>
      </c>
      <c r="U365">
        <v>2005</v>
      </c>
      <c r="V365">
        <v>502</v>
      </c>
      <c r="W365">
        <v>2</v>
      </c>
      <c r="X365">
        <v>12</v>
      </c>
      <c r="Y365" t="s">
        <v>17</v>
      </c>
      <c r="Z365" t="s">
        <v>17</v>
      </c>
      <c r="AA365">
        <f t="shared" si="34"/>
        <v>2885.9551284654149</v>
      </c>
      <c r="AB365" t="s">
        <v>17</v>
      </c>
      <c r="AC365">
        <v>2.2487421035766602</v>
      </c>
      <c r="AD365">
        <v>42.945760840259148</v>
      </c>
      <c r="AE365">
        <f t="shared" si="35"/>
        <v>2.8859551284654148</v>
      </c>
    </row>
    <row r="366" spans="3:31">
      <c r="C366">
        <v>2005</v>
      </c>
      <c r="D366">
        <v>2</v>
      </c>
      <c r="E366">
        <v>13</v>
      </c>
      <c r="F366" t="s">
        <v>17</v>
      </c>
      <c r="H366">
        <v>2945.6705100449271</v>
      </c>
      <c r="I366" t="s">
        <v>17</v>
      </c>
      <c r="J366">
        <v>2.7976000000000001</v>
      </c>
      <c r="R366">
        <v>2945.6705100449271</v>
      </c>
      <c r="U366">
        <v>2005</v>
      </c>
      <c r="V366">
        <v>502</v>
      </c>
      <c r="W366">
        <v>2</v>
      </c>
      <c r="X366">
        <v>13</v>
      </c>
      <c r="Y366" t="s">
        <v>17</v>
      </c>
      <c r="Z366" t="s">
        <v>17</v>
      </c>
      <c r="AA366">
        <f t="shared" si="34"/>
        <v>2945.6705100449271</v>
      </c>
      <c r="AB366" t="s">
        <v>17</v>
      </c>
      <c r="AC366">
        <v>2.559267520904541</v>
      </c>
      <c r="AD366">
        <v>43.834382589954274</v>
      </c>
      <c r="AE366">
        <f t="shared" si="35"/>
        <v>2.945670510044927</v>
      </c>
    </row>
    <row r="367" spans="3:31">
      <c r="C367">
        <v>2005</v>
      </c>
      <c r="D367">
        <v>2</v>
      </c>
      <c r="E367">
        <v>14</v>
      </c>
      <c r="F367" t="s">
        <v>17</v>
      </c>
      <c r="H367">
        <v>2989.8365501432199</v>
      </c>
      <c r="I367" t="s">
        <v>17</v>
      </c>
      <c r="J367">
        <v>2.3416000000000001</v>
      </c>
      <c r="R367">
        <v>2989.8365501432199</v>
      </c>
      <c r="U367">
        <v>2005</v>
      </c>
      <c r="V367">
        <v>502</v>
      </c>
      <c r="W367">
        <v>2</v>
      </c>
      <c r="X367">
        <v>14</v>
      </c>
      <c r="Y367" t="s">
        <v>17</v>
      </c>
      <c r="Z367" t="s">
        <v>17</v>
      </c>
      <c r="AA367">
        <f t="shared" si="34"/>
        <v>2989.8365501432199</v>
      </c>
      <c r="AB367" t="s">
        <v>17</v>
      </c>
      <c r="AC367">
        <v>1.9708222150802612</v>
      </c>
      <c r="AD367">
        <v>44.4916153295122</v>
      </c>
      <c r="AE367">
        <f t="shared" si="35"/>
        <v>2.9898365501432198</v>
      </c>
    </row>
    <row r="368" spans="3:31">
      <c r="C368">
        <v>2005</v>
      </c>
      <c r="D368">
        <v>3</v>
      </c>
      <c r="E368">
        <v>1</v>
      </c>
      <c r="F368">
        <v>103</v>
      </c>
      <c r="G368">
        <v>0.58864632352941182</v>
      </c>
      <c r="H368">
        <v>1737.7947337728385</v>
      </c>
      <c r="I368">
        <v>5.715012849800115E-3</v>
      </c>
      <c r="J368">
        <v>2.0127999999999999</v>
      </c>
      <c r="R368">
        <v>1737.7947337728385</v>
      </c>
      <c r="S368">
        <v>5.715012849800115E-3</v>
      </c>
      <c r="U368">
        <v>2005</v>
      </c>
      <c r="V368">
        <v>502</v>
      </c>
      <c r="W368">
        <v>3</v>
      </c>
      <c r="X368">
        <v>1</v>
      </c>
      <c r="Y368">
        <v>103</v>
      </c>
      <c r="Z368">
        <v>0.58864632352941182</v>
      </c>
      <c r="AA368">
        <f t="shared" si="34"/>
        <v>1737.7947337728385</v>
      </c>
      <c r="AB368">
        <f t="shared" ref="AB368:AB374" si="39">Z368/Y368</f>
        <v>5.715012849800115E-3</v>
      </c>
      <c r="AC368">
        <v>2.3720104694366455</v>
      </c>
      <c r="AD368">
        <v>25.860040681143428</v>
      </c>
      <c r="AE368">
        <f t="shared" si="35"/>
        <v>1.7377947337728386</v>
      </c>
    </row>
    <row r="369" spans="3:31">
      <c r="C369">
        <v>2005</v>
      </c>
      <c r="D369">
        <v>3</v>
      </c>
      <c r="E369">
        <v>2</v>
      </c>
      <c r="F369">
        <v>103</v>
      </c>
      <c r="G369">
        <v>0.59152982142857147</v>
      </c>
      <c r="H369">
        <v>1650.4017618153023</v>
      </c>
      <c r="I369">
        <v>5.7430079750346742E-3</v>
      </c>
      <c r="J369">
        <v>1.9462999999999999</v>
      </c>
      <c r="R369">
        <v>1650.4017618153023</v>
      </c>
      <c r="S369">
        <v>5.7430079750346742E-3</v>
      </c>
      <c r="U369">
        <v>2005</v>
      </c>
      <c r="V369">
        <v>502</v>
      </c>
      <c r="W369">
        <v>3</v>
      </c>
      <c r="X369">
        <v>2</v>
      </c>
      <c r="Y369">
        <v>103</v>
      </c>
      <c r="Z369">
        <v>0.59152982142857147</v>
      </c>
      <c r="AA369">
        <f t="shared" si="34"/>
        <v>1650.4017618153023</v>
      </c>
      <c r="AB369">
        <f t="shared" si="39"/>
        <v>5.7430079750346742E-3</v>
      </c>
      <c r="AC369">
        <v>2.2427468299865723</v>
      </c>
      <c r="AD369">
        <v>24.559550027013422</v>
      </c>
      <c r="AE369">
        <f t="shared" si="35"/>
        <v>1.6504017618153022</v>
      </c>
    </row>
    <row r="370" spans="3:31">
      <c r="C370">
        <v>2005</v>
      </c>
      <c r="D370">
        <v>3</v>
      </c>
      <c r="E370">
        <v>3</v>
      </c>
      <c r="F370">
        <v>103</v>
      </c>
      <c r="G370">
        <v>0.696317731092437</v>
      </c>
      <c r="H370">
        <v>1758.4079094383492</v>
      </c>
      <c r="I370">
        <v>6.760366321285796E-3</v>
      </c>
      <c r="J370">
        <v>1.8887</v>
      </c>
      <c r="R370">
        <v>1758.4079094383492</v>
      </c>
      <c r="S370">
        <v>6.760366321285796E-3</v>
      </c>
      <c r="U370">
        <v>2005</v>
      </c>
      <c r="V370">
        <v>502</v>
      </c>
      <c r="W370">
        <v>3</v>
      </c>
      <c r="X370">
        <v>3</v>
      </c>
      <c r="Y370">
        <v>103</v>
      </c>
      <c r="Z370">
        <v>0.696317731092437</v>
      </c>
      <c r="AA370">
        <f t="shared" si="34"/>
        <v>1758.4079094383492</v>
      </c>
      <c r="AB370">
        <f t="shared" si="39"/>
        <v>6.760366321285796E-3</v>
      </c>
      <c r="AC370">
        <v>2.3633613586425781</v>
      </c>
      <c r="AD370">
        <v>26.166784366642098</v>
      </c>
      <c r="AE370">
        <f t="shared" si="35"/>
        <v>1.7584079094383491</v>
      </c>
    </row>
    <row r="371" spans="3:31">
      <c r="C371">
        <v>2005</v>
      </c>
      <c r="D371">
        <v>3</v>
      </c>
      <c r="E371">
        <v>4</v>
      </c>
      <c r="F371">
        <v>103</v>
      </c>
      <c r="G371">
        <v>0.7427630753968254</v>
      </c>
      <c r="H371">
        <v>2322.9883377192568</v>
      </c>
      <c r="I371">
        <v>7.2112919941439363E-3</v>
      </c>
      <c r="J371">
        <v>1.72</v>
      </c>
      <c r="R371">
        <v>2322.9883377192568</v>
      </c>
      <c r="S371">
        <v>7.2112919941439363E-3</v>
      </c>
      <c r="U371">
        <v>2005</v>
      </c>
      <c r="V371">
        <v>502</v>
      </c>
      <c r="W371">
        <v>3</v>
      </c>
      <c r="X371">
        <v>4</v>
      </c>
      <c r="Y371">
        <v>103</v>
      </c>
      <c r="Z371">
        <v>0.7427630753968254</v>
      </c>
      <c r="AA371">
        <f t="shared" si="34"/>
        <v>2322.9883377192568</v>
      </c>
      <c r="AB371">
        <f t="shared" si="39"/>
        <v>7.2112919941439363E-3</v>
      </c>
      <c r="AC371">
        <v>2.130730152130127</v>
      </c>
      <c r="AD371">
        <v>34.568278835107989</v>
      </c>
      <c r="AE371">
        <f t="shared" si="35"/>
        <v>2.3229883377192566</v>
      </c>
    </row>
    <row r="372" spans="3:31">
      <c r="C372">
        <v>2005</v>
      </c>
      <c r="D372">
        <v>3</v>
      </c>
      <c r="E372">
        <v>5</v>
      </c>
      <c r="F372">
        <v>103</v>
      </c>
      <c r="G372">
        <v>0.7593502976190476</v>
      </c>
      <c r="H372">
        <v>2506.5415126383459</v>
      </c>
      <c r="I372">
        <v>7.3723329865926952E-3</v>
      </c>
      <c r="J372">
        <v>1.9118999999999999</v>
      </c>
      <c r="R372">
        <v>2506.5415126383459</v>
      </c>
      <c r="S372">
        <v>7.3723329865926952E-3</v>
      </c>
      <c r="U372">
        <v>2005</v>
      </c>
      <c r="V372">
        <v>502</v>
      </c>
      <c r="W372">
        <v>3</v>
      </c>
      <c r="X372">
        <v>5</v>
      </c>
      <c r="Y372">
        <v>103</v>
      </c>
      <c r="Z372">
        <v>0.7593502976190476</v>
      </c>
      <c r="AA372">
        <f t="shared" si="34"/>
        <v>2506.5415126383459</v>
      </c>
      <c r="AB372">
        <f t="shared" si="39"/>
        <v>7.3723329865926952E-3</v>
      </c>
      <c r="AC372">
        <v>2.278623104095459</v>
      </c>
      <c r="AD372">
        <v>37.299724890451571</v>
      </c>
      <c r="AE372">
        <f t="shared" si="35"/>
        <v>2.5065415126383459</v>
      </c>
    </row>
    <row r="373" spans="3:31">
      <c r="C373">
        <v>2005</v>
      </c>
      <c r="D373">
        <v>3</v>
      </c>
      <c r="E373">
        <v>6</v>
      </c>
      <c r="F373">
        <v>103</v>
      </c>
      <c r="G373">
        <v>0.75742808823529406</v>
      </c>
      <c r="H373">
        <v>2992.5042123544072</v>
      </c>
      <c r="I373">
        <v>7.3536707595659619E-3</v>
      </c>
      <c r="J373">
        <v>1.9045000000000001</v>
      </c>
      <c r="R373">
        <v>2992.5042123544072</v>
      </c>
      <c r="S373">
        <v>7.3536707595659619E-3</v>
      </c>
      <c r="U373">
        <v>2005</v>
      </c>
      <c r="V373">
        <v>502</v>
      </c>
      <c r="W373">
        <v>3</v>
      </c>
      <c r="X373">
        <v>6</v>
      </c>
      <c r="Y373">
        <v>103</v>
      </c>
      <c r="Z373">
        <v>0.75742808823529406</v>
      </c>
      <c r="AA373">
        <f t="shared" si="34"/>
        <v>2992.5042123544072</v>
      </c>
      <c r="AB373">
        <f t="shared" si="39"/>
        <v>7.3536707595659619E-3</v>
      </c>
      <c r="AC373" s="129" t="s">
        <v>17</v>
      </c>
      <c r="AD373">
        <v>44.531312683845343</v>
      </c>
      <c r="AE373">
        <f t="shared" si="35"/>
        <v>2.9925042123544072</v>
      </c>
    </row>
    <row r="374" spans="3:31">
      <c r="C374">
        <v>2005</v>
      </c>
      <c r="D374">
        <v>3</v>
      </c>
      <c r="E374">
        <v>7</v>
      </c>
      <c r="F374">
        <v>103</v>
      </c>
      <c r="G374">
        <v>0.8058840686274511</v>
      </c>
      <c r="H374">
        <v>2050.5115827340442</v>
      </c>
      <c r="I374">
        <v>7.8241171711403018E-3</v>
      </c>
      <c r="J374">
        <v>1.9870000000000001</v>
      </c>
      <c r="R374">
        <v>2050.5115827340442</v>
      </c>
      <c r="S374">
        <v>7.8241171711403018E-3</v>
      </c>
      <c r="U374">
        <v>2005</v>
      </c>
      <c r="V374">
        <v>502</v>
      </c>
      <c r="W374">
        <v>3</v>
      </c>
      <c r="X374">
        <v>7</v>
      </c>
      <c r="Y374">
        <v>103</v>
      </c>
      <c r="Z374">
        <v>0.8058840686274511</v>
      </c>
      <c r="AA374">
        <f t="shared" si="34"/>
        <v>2050.5115827340442</v>
      </c>
      <c r="AB374">
        <f t="shared" si="39"/>
        <v>7.8241171711403018E-3</v>
      </c>
      <c r="AC374">
        <v>2.5772430896759033</v>
      </c>
      <c r="AD374">
        <v>30.513565219256609</v>
      </c>
      <c r="AE374">
        <f t="shared" si="35"/>
        <v>2.0505115827340443</v>
      </c>
    </row>
    <row r="375" spans="3:31">
      <c r="C375">
        <v>2005</v>
      </c>
      <c r="D375">
        <v>3</v>
      </c>
      <c r="E375">
        <v>8</v>
      </c>
      <c r="F375" t="s">
        <v>17</v>
      </c>
      <c r="H375">
        <v>2764.9438297156098</v>
      </c>
      <c r="I375" t="s">
        <v>17</v>
      </c>
      <c r="J375">
        <v>2.0194000000000001</v>
      </c>
      <c r="R375">
        <v>2764.9438297156098</v>
      </c>
      <c r="U375">
        <v>2005</v>
      </c>
      <c r="V375">
        <v>502</v>
      </c>
      <c r="W375">
        <v>3</v>
      </c>
      <c r="X375">
        <v>8</v>
      </c>
      <c r="Y375" t="s">
        <v>17</v>
      </c>
      <c r="Z375" t="s">
        <v>17</v>
      </c>
      <c r="AA375">
        <f t="shared" si="34"/>
        <v>2764.9438297156098</v>
      </c>
      <c r="AB375" t="s">
        <v>17</v>
      </c>
      <c r="AC375">
        <v>2.1722750663757324</v>
      </c>
      <c r="AD375">
        <v>41.144997466006096</v>
      </c>
      <c r="AE375">
        <f t="shared" si="35"/>
        <v>2.7649438297156097</v>
      </c>
    </row>
    <row r="376" spans="3:31">
      <c r="C376">
        <v>2005</v>
      </c>
      <c r="D376">
        <v>3</v>
      </c>
      <c r="E376">
        <v>9</v>
      </c>
      <c r="F376" t="s">
        <v>17</v>
      </c>
      <c r="H376">
        <v>2162.2953271356591</v>
      </c>
      <c r="I376" t="s">
        <v>17</v>
      </c>
      <c r="J376">
        <v>1.8978999999999999</v>
      </c>
      <c r="R376">
        <v>2162.2953271356591</v>
      </c>
      <c r="U376">
        <v>2005</v>
      </c>
      <c r="V376">
        <v>502</v>
      </c>
      <c r="W376">
        <v>3</v>
      </c>
      <c r="X376">
        <v>9</v>
      </c>
      <c r="Y376" t="s">
        <v>17</v>
      </c>
      <c r="Z376" t="s">
        <v>17</v>
      </c>
      <c r="AA376">
        <f t="shared" si="34"/>
        <v>2162.2953271356591</v>
      </c>
      <c r="AB376" t="s">
        <v>17</v>
      </c>
      <c r="AC376">
        <v>2.3647444248199463</v>
      </c>
      <c r="AD376">
        <v>32.177013796661591</v>
      </c>
      <c r="AE376">
        <f t="shared" si="35"/>
        <v>2.1622953271356593</v>
      </c>
    </row>
    <row r="377" spans="3:31">
      <c r="C377">
        <v>2005</v>
      </c>
      <c r="D377">
        <v>3</v>
      </c>
      <c r="E377">
        <v>10</v>
      </c>
      <c r="F377" t="s">
        <v>17</v>
      </c>
      <c r="H377">
        <v>2911.3150489500008</v>
      </c>
      <c r="I377" t="s">
        <v>17</v>
      </c>
      <c r="J377">
        <v>1.8520000000000001</v>
      </c>
      <c r="R377">
        <v>2911.3150489500008</v>
      </c>
      <c r="U377">
        <v>2005</v>
      </c>
      <c r="V377">
        <v>502</v>
      </c>
      <c r="W377">
        <v>3</v>
      </c>
      <c r="X377">
        <v>10</v>
      </c>
      <c r="Y377" t="s">
        <v>17</v>
      </c>
      <c r="Z377" t="s">
        <v>17</v>
      </c>
      <c r="AA377">
        <f t="shared" si="34"/>
        <v>2911.3150489500008</v>
      </c>
      <c r="AB377" t="s">
        <v>17</v>
      </c>
      <c r="AC377">
        <v>2.1499502658843994</v>
      </c>
      <c r="AD377">
        <v>43.32314060937501</v>
      </c>
      <c r="AE377">
        <f t="shared" si="35"/>
        <v>2.9113150489500006</v>
      </c>
    </row>
    <row r="378" spans="3:31">
      <c r="C378">
        <v>2005</v>
      </c>
      <c r="D378">
        <v>3</v>
      </c>
      <c r="E378">
        <v>11</v>
      </c>
      <c r="F378" t="s">
        <v>17</v>
      </c>
      <c r="H378">
        <v>3061.4578162273178</v>
      </c>
      <c r="I378" t="s">
        <v>17</v>
      </c>
      <c r="J378">
        <v>1.9345000000000001</v>
      </c>
      <c r="R378">
        <v>3061.4578162273178</v>
      </c>
      <c r="U378">
        <v>2005</v>
      </c>
      <c r="V378">
        <v>502</v>
      </c>
      <c r="W378">
        <v>3</v>
      </c>
      <c r="X378">
        <v>11</v>
      </c>
      <c r="Y378" t="s">
        <v>17</v>
      </c>
      <c r="Z378" t="s">
        <v>17</v>
      </c>
      <c r="AA378">
        <f t="shared" si="34"/>
        <v>3061.4578162273178</v>
      </c>
      <c r="AB378" t="s">
        <v>17</v>
      </c>
      <c r="AC378">
        <v>2.2523112297058105</v>
      </c>
      <c r="AD378">
        <v>45.557407979573178</v>
      </c>
      <c r="AE378">
        <f t="shared" si="35"/>
        <v>3.0614578162273181</v>
      </c>
    </row>
    <row r="379" spans="3:31">
      <c r="C379">
        <v>2005</v>
      </c>
      <c r="D379">
        <v>3</v>
      </c>
      <c r="E379">
        <v>12</v>
      </c>
      <c r="F379" t="s">
        <v>17</v>
      </c>
      <c r="H379">
        <v>2781.2517806732199</v>
      </c>
      <c r="I379" t="s">
        <v>17</v>
      </c>
      <c r="J379">
        <v>2.0562999999999998</v>
      </c>
      <c r="R379">
        <v>2781.2517806732199</v>
      </c>
      <c r="U379">
        <v>2005</v>
      </c>
      <c r="V379">
        <v>502</v>
      </c>
      <c r="W379">
        <v>3</v>
      </c>
      <c r="X379">
        <v>12</v>
      </c>
      <c r="Y379" t="s">
        <v>17</v>
      </c>
      <c r="Z379" t="s">
        <v>17</v>
      </c>
      <c r="AA379">
        <f t="shared" si="34"/>
        <v>2781.2517806732199</v>
      </c>
      <c r="AB379" t="s">
        <v>17</v>
      </c>
      <c r="AC379">
        <v>2.3306183815002441</v>
      </c>
      <c r="AD379">
        <v>41.387675307637195</v>
      </c>
      <c r="AE379">
        <f t="shared" si="35"/>
        <v>2.78125178067322</v>
      </c>
    </row>
    <row r="380" spans="3:31">
      <c r="C380">
        <v>2005</v>
      </c>
      <c r="D380">
        <v>3</v>
      </c>
      <c r="E380">
        <v>13</v>
      </c>
      <c r="F380" t="s">
        <v>17</v>
      </c>
      <c r="H380">
        <v>3226.2968331965853</v>
      </c>
      <c r="I380" t="s">
        <v>17</v>
      </c>
      <c r="J380">
        <v>1.9452</v>
      </c>
      <c r="R380">
        <v>3226.2968331965853</v>
      </c>
      <c r="U380">
        <v>2005</v>
      </c>
      <c r="V380">
        <v>502</v>
      </c>
      <c r="W380">
        <v>3</v>
      </c>
      <c r="X380">
        <v>13</v>
      </c>
      <c r="Y380" t="s">
        <v>17</v>
      </c>
      <c r="Z380" t="s">
        <v>17</v>
      </c>
      <c r="AA380">
        <f t="shared" si="34"/>
        <v>3226.2968331965853</v>
      </c>
      <c r="AB380" t="s">
        <v>17</v>
      </c>
      <c r="AC380">
        <v>2.7785255908966064</v>
      </c>
      <c r="AD380">
        <v>48.010369541615852</v>
      </c>
      <c r="AE380">
        <f t="shared" si="35"/>
        <v>3.2262968331965856</v>
      </c>
    </row>
    <row r="381" spans="3:31">
      <c r="C381">
        <v>2005</v>
      </c>
      <c r="D381">
        <v>3</v>
      </c>
      <c r="E381">
        <v>14</v>
      </c>
      <c r="F381" t="s">
        <v>17</v>
      </c>
      <c r="H381">
        <v>2944.0722112527806</v>
      </c>
      <c r="I381" t="s">
        <v>17</v>
      </c>
      <c r="J381">
        <v>1.7052</v>
      </c>
      <c r="R381">
        <v>2944.0722112527806</v>
      </c>
      <c r="U381">
        <v>2005</v>
      </c>
      <c r="V381">
        <v>502</v>
      </c>
      <c r="W381">
        <v>3</v>
      </c>
      <c r="X381">
        <v>14</v>
      </c>
      <c r="Y381" t="s">
        <v>17</v>
      </c>
      <c r="Z381" t="s">
        <v>17</v>
      </c>
      <c r="AA381">
        <f t="shared" si="34"/>
        <v>2944.0722112527806</v>
      </c>
      <c r="AB381" t="s">
        <v>17</v>
      </c>
      <c r="AC381">
        <v>2.2488598823547363</v>
      </c>
      <c r="AD381">
        <v>43.810598381737805</v>
      </c>
      <c r="AE381">
        <f t="shared" si="35"/>
        <v>2.9440722112527804</v>
      </c>
    </row>
    <row r="382" spans="3:31">
      <c r="C382">
        <v>2005</v>
      </c>
      <c r="D382">
        <v>4</v>
      </c>
      <c r="E382">
        <v>1</v>
      </c>
      <c r="F382">
        <v>103</v>
      </c>
      <c r="G382">
        <v>0.5793855555555556</v>
      </c>
      <c r="H382">
        <v>1546.7921015088543</v>
      </c>
      <c r="I382">
        <v>5.6251024811218991E-3</v>
      </c>
      <c r="J382">
        <v>1.8323</v>
      </c>
      <c r="R382">
        <v>1546.7921015088543</v>
      </c>
      <c r="S382">
        <v>5.6251024811218991E-3</v>
      </c>
      <c r="U382">
        <v>2005</v>
      </c>
      <c r="V382">
        <v>502</v>
      </c>
      <c r="W382">
        <v>4</v>
      </c>
      <c r="X382">
        <v>1</v>
      </c>
      <c r="Y382">
        <v>103</v>
      </c>
      <c r="Z382">
        <v>0.5793855555555556</v>
      </c>
      <c r="AA382">
        <f t="shared" si="34"/>
        <v>1546.7921015088543</v>
      </c>
      <c r="AB382">
        <f t="shared" ref="AB382:AB388" si="40">Z382/Y382</f>
        <v>5.6251024811218991E-3</v>
      </c>
      <c r="AC382">
        <v>2.333669900894165</v>
      </c>
      <c r="AD382">
        <v>23.01773960578652</v>
      </c>
      <c r="AE382">
        <f t="shared" si="35"/>
        <v>1.5467921015088544</v>
      </c>
    </row>
    <row r="383" spans="3:31">
      <c r="C383">
        <v>2005</v>
      </c>
      <c r="D383">
        <v>4</v>
      </c>
      <c r="E383">
        <v>2</v>
      </c>
      <c r="F383">
        <v>103</v>
      </c>
      <c r="G383">
        <v>0.58345523809523814</v>
      </c>
      <c r="H383">
        <v>1608.7986464647838</v>
      </c>
      <c r="I383">
        <v>5.6646139620896907E-3</v>
      </c>
      <c r="J383">
        <v>1.8625</v>
      </c>
      <c r="R383">
        <v>1608.7986464647838</v>
      </c>
      <c r="S383">
        <v>5.6646139620896907E-3</v>
      </c>
      <c r="U383">
        <v>2005</v>
      </c>
      <c r="V383">
        <v>502</v>
      </c>
      <c r="W383">
        <v>4</v>
      </c>
      <c r="X383">
        <v>2</v>
      </c>
      <c r="Y383">
        <v>103</v>
      </c>
      <c r="Z383">
        <v>0.58345523809523814</v>
      </c>
      <c r="AA383">
        <f t="shared" si="34"/>
        <v>1608.7986464647838</v>
      </c>
      <c r="AB383">
        <f t="shared" si="40"/>
        <v>5.6646139620896907E-3</v>
      </c>
      <c r="AC383">
        <v>2.3578388690948486</v>
      </c>
      <c r="AD383">
        <v>23.940456048583091</v>
      </c>
      <c r="AE383">
        <f t="shared" si="35"/>
        <v>1.6087986464647839</v>
      </c>
    </row>
    <row r="384" spans="3:31">
      <c r="C384">
        <v>2005</v>
      </c>
      <c r="D384">
        <v>4</v>
      </c>
      <c r="E384">
        <v>3</v>
      </c>
      <c r="F384">
        <v>103</v>
      </c>
      <c r="G384">
        <v>0.67667838827838833</v>
      </c>
      <c r="H384">
        <v>2224.3745169810682</v>
      </c>
      <c r="I384">
        <v>6.5696930900814403E-3</v>
      </c>
      <c r="J384">
        <v>1.8488</v>
      </c>
      <c r="R384">
        <v>2224.3745169810682</v>
      </c>
      <c r="S384">
        <v>6.5696930900814403E-3</v>
      </c>
      <c r="U384">
        <v>2005</v>
      </c>
      <c r="V384">
        <v>502</v>
      </c>
      <c r="W384">
        <v>4</v>
      </c>
      <c r="X384">
        <v>3</v>
      </c>
      <c r="Y384">
        <v>103</v>
      </c>
      <c r="Z384">
        <v>0.67667838827838833</v>
      </c>
      <c r="AA384">
        <f t="shared" si="34"/>
        <v>2224.3745169810682</v>
      </c>
      <c r="AB384">
        <f t="shared" si="40"/>
        <v>6.5696930900814403E-3</v>
      </c>
      <c r="AC384">
        <v>2.0692782402038574</v>
      </c>
      <c r="AD384">
        <v>33.100811264599223</v>
      </c>
      <c r="AE384">
        <f t="shared" si="35"/>
        <v>2.2243745169810683</v>
      </c>
    </row>
    <row r="385" spans="3:31">
      <c r="C385">
        <v>2005</v>
      </c>
      <c r="D385">
        <v>4</v>
      </c>
      <c r="E385">
        <v>4</v>
      </c>
      <c r="F385">
        <v>103</v>
      </c>
      <c r="G385">
        <v>0.73199727564102546</v>
      </c>
      <c r="H385">
        <v>2119.928036060282</v>
      </c>
      <c r="I385">
        <v>7.1067696664177228E-3</v>
      </c>
      <c r="J385">
        <v>1.885</v>
      </c>
      <c r="R385">
        <v>2119.928036060282</v>
      </c>
      <c r="S385">
        <v>7.1067696664177228E-3</v>
      </c>
      <c r="U385">
        <v>2005</v>
      </c>
      <c r="V385">
        <v>502</v>
      </c>
      <c r="W385">
        <v>4</v>
      </c>
      <c r="X385">
        <v>4</v>
      </c>
      <c r="Y385">
        <v>103</v>
      </c>
      <c r="Z385">
        <v>0.73199727564102546</v>
      </c>
      <c r="AA385">
        <f t="shared" si="34"/>
        <v>2119.928036060282</v>
      </c>
      <c r="AB385">
        <f t="shared" si="40"/>
        <v>7.1067696664177228E-3</v>
      </c>
      <c r="AC385">
        <v>2.2752680778503418</v>
      </c>
      <c r="AD385">
        <v>31.546548155658957</v>
      </c>
      <c r="AE385">
        <f t="shared" si="35"/>
        <v>2.1199280360602821</v>
      </c>
    </row>
    <row r="386" spans="3:31">
      <c r="C386">
        <v>2005</v>
      </c>
      <c r="D386">
        <v>4</v>
      </c>
      <c r="E386">
        <v>5</v>
      </c>
      <c r="F386">
        <v>103</v>
      </c>
      <c r="G386">
        <v>0.77639111111111092</v>
      </c>
      <c r="H386">
        <v>3079.150866086753</v>
      </c>
      <c r="I386">
        <v>7.5377777777777761E-3</v>
      </c>
      <c r="J386">
        <v>1.8559000000000001</v>
      </c>
      <c r="R386">
        <v>3079.150866086753</v>
      </c>
      <c r="S386">
        <v>7.5377777777777761E-3</v>
      </c>
      <c r="U386">
        <v>2005</v>
      </c>
      <c r="V386">
        <v>502</v>
      </c>
      <c r="W386">
        <v>4</v>
      </c>
      <c r="X386">
        <v>5</v>
      </c>
      <c r="Y386">
        <v>103</v>
      </c>
      <c r="Z386">
        <v>0.77639111111111092</v>
      </c>
      <c r="AA386">
        <f t="shared" si="34"/>
        <v>3079.150866086753</v>
      </c>
      <c r="AB386">
        <f t="shared" si="40"/>
        <v>7.5377777777777761E-3</v>
      </c>
      <c r="AC386">
        <v>2.4578831195831299</v>
      </c>
      <c r="AD386">
        <v>45.820697412005252</v>
      </c>
      <c r="AE386">
        <f t="shared" si="35"/>
        <v>3.0791508660867528</v>
      </c>
    </row>
    <row r="387" spans="3:31">
      <c r="C387">
        <v>2005</v>
      </c>
      <c r="D387">
        <v>4</v>
      </c>
      <c r="E387">
        <v>6</v>
      </c>
      <c r="F387">
        <v>103</v>
      </c>
      <c r="G387">
        <v>0.79506428571428567</v>
      </c>
      <c r="H387">
        <v>2146.6834308941143</v>
      </c>
      <c r="I387">
        <v>7.7190707350901517E-3</v>
      </c>
      <c r="J387">
        <v>2.1259000000000001</v>
      </c>
      <c r="R387">
        <v>2146.6834308941143</v>
      </c>
      <c r="S387">
        <v>7.7190707350901517E-3</v>
      </c>
      <c r="U387">
        <v>2005</v>
      </c>
      <c r="V387">
        <v>502</v>
      </c>
      <c r="W387">
        <v>4</v>
      </c>
      <c r="X387">
        <v>6</v>
      </c>
      <c r="Y387">
        <v>103</v>
      </c>
      <c r="Z387">
        <v>0.79506428571428567</v>
      </c>
      <c r="AA387">
        <f t="shared" si="34"/>
        <v>2146.6834308941143</v>
      </c>
      <c r="AB387">
        <f t="shared" si="40"/>
        <v>7.7190707350901517E-3</v>
      </c>
      <c r="AC387">
        <v>2.503868579864502</v>
      </c>
      <c r="AD387">
        <v>31.944693912114797</v>
      </c>
      <c r="AE387">
        <f t="shared" si="35"/>
        <v>2.1466834308941141</v>
      </c>
    </row>
    <row r="388" spans="3:31">
      <c r="C388">
        <v>2005</v>
      </c>
      <c r="D388">
        <v>4</v>
      </c>
      <c r="E388">
        <v>7</v>
      </c>
      <c r="F388">
        <v>103</v>
      </c>
      <c r="G388">
        <v>0.77947168650793641</v>
      </c>
      <c r="H388">
        <v>2905.0197609177012</v>
      </c>
      <c r="I388">
        <v>7.5676862767760818E-3</v>
      </c>
      <c r="J388">
        <v>2.2103000000000002</v>
      </c>
      <c r="R388">
        <v>2905.0197609177012</v>
      </c>
      <c r="S388">
        <v>7.5676862767760818E-3</v>
      </c>
      <c r="U388">
        <v>2005</v>
      </c>
      <c r="V388">
        <v>502</v>
      </c>
      <c r="W388">
        <v>4</v>
      </c>
      <c r="X388">
        <v>7</v>
      </c>
      <c r="Y388">
        <v>103</v>
      </c>
      <c r="Z388">
        <v>0.77947168650793641</v>
      </c>
      <c r="AA388">
        <f t="shared" si="34"/>
        <v>2905.0197609177012</v>
      </c>
      <c r="AB388">
        <f t="shared" si="40"/>
        <v>7.5676862767760818E-3</v>
      </c>
      <c r="AC388">
        <v>2.7338714599609375</v>
      </c>
      <c r="AD388">
        <v>43.229460727941976</v>
      </c>
      <c r="AE388">
        <f t="shared" si="35"/>
        <v>2.9050197609177011</v>
      </c>
    </row>
    <row r="389" spans="3:31">
      <c r="C389">
        <v>2005</v>
      </c>
      <c r="D389">
        <v>4</v>
      </c>
      <c r="E389">
        <v>8</v>
      </c>
      <c r="F389" t="s">
        <v>17</v>
      </c>
      <c r="H389">
        <v>2787.8390783695613</v>
      </c>
      <c r="I389" t="s">
        <v>17</v>
      </c>
      <c r="J389">
        <v>1.8555999999999999</v>
      </c>
      <c r="R389">
        <v>2787.8390783695613</v>
      </c>
      <c r="U389">
        <v>2005</v>
      </c>
      <c r="V389">
        <v>502</v>
      </c>
      <c r="W389">
        <v>4</v>
      </c>
      <c r="X389">
        <v>8</v>
      </c>
      <c r="Y389" t="s">
        <v>17</v>
      </c>
      <c r="Z389" t="s">
        <v>17</v>
      </c>
      <c r="AA389">
        <f t="shared" ref="AA389:AA452" si="41">AE389*1000</f>
        <v>2787.8390783695613</v>
      </c>
      <c r="AB389" t="s">
        <v>17</v>
      </c>
      <c r="AC389">
        <v>2.1092479228973389</v>
      </c>
      <c r="AD389">
        <v>41.485700570975609</v>
      </c>
      <c r="AE389">
        <f t="shared" ref="AE389:AE452" si="42">AD389*60*1.12/1000</f>
        <v>2.7878390783695615</v>
      </c>
    </row>
    <row r="390" spans="3:31">
      <c r="C390">
        <v>2005</v>
      </c>
      <c r="D390">
        <v>4</v>
      </c>
      <c r="E390">
        <v>9</v>
      </c>
      <c r="F390" t="s">
        <v>17</v>
      </c>
      <c r="H390">
        <v>2277.5803364948783</v>
      </c>
      <c r="I390" t="s">
        <v>17</v>
      </c>
      <c r="J390">
        <v>1.8847</v>
      </c>
      <c r="R390">
        <v>2277.5803364948783</v>
      </c>
      <c r="U390">
        <v>2005</v>
      </c>
      <c r="V390">
        <v>502</v>
      </c>
      <c r="W390">
        <v>4</v>
      </c>
      <c r="X390">
        <v>9</v>
      </c>
      <c r="Y390" t="s">
        <v>17</v>
      </c>
      <c r="Z390" t="s">
        <v>17</v>
      </c>
      <c r="AA390">
        <f t="shared" si="41"/>
        <v>2277.5803364948783</v>
      </c>
      <c r="AB390" t="s">
        <v>17</v>
      </c>
      <c r="AC390">
        <v>2.165064811706543</v>
      </c>
      <c r="AD390">
        <v>33.892564531173782</v>
      </c>
      <c r="AE390">
        <f t="shared" si="42"/>
        <v>2.2775803364948781</v>
      </c>
    </row>
    <row r="391" spans="3:31">
      <c r="C391">
        <v>2005</v>
      </c>
      <c r="D391">
        <v>4</v>
      </c>
      <c r="E391">
        <v>10</v>
      </c>
      <c r="F391" t="s">
        <v>17</v>
      </c>
      <c r="H391">
        <v>2456.2298755065372</v>
      </c>
      <c r="I391" t="s">
        <v>17</v>
      </c>
      <c r="J391">
        <v>1.8674999999999999</v>
      </c>
      <c r="R391">
        <v>2456.2298755065372</v>
      </c>
      <c r="U391">
        <v>2005</v>
      </c>
      <c r="V391">
        <v>502</v>
      </c>
      <c r="W391">
        <v>4</v>
      </c>
      <c r="X391">
        <v>10</v>
      </c>
      <c r="Y391" t="s">
        <v>17</v>
      </c>
      <c r="Z391" t="s">
        <v>17</v>
      </c>
      <c r="AA391">
        <f t="shared" si="41"/>
        <v>2456.2298755065372</v>
      </c>
      <c r="AB391" t="s">
        <v>17</v>
      </c>
      <c r="AC391">
        <v>2.3609397411346436</v>
      </c>
      <c r="AD391">
        <v>36.551039814085371</v>
      </c>
      <c r="AE391">
        <f t="shared" si="42"/>
        <v>2.456229875506537</v>
      </c>
    </row>
    <row r="392" spans="3:31">
      <c r="C392">
        <v>2005</v>
      </c>
      <c r="D392">
        <v>4</v>
      </c>
      <c r="E392">
        <v>11</v>
      </c>
      <c r="F392" t="s">
        <v>17</v>
      </c>
      <c r="H392">
        <v>2479.2619149910247</v>
      </c>
      <c r="I392" t="s">
        <v>17</v>
      </c>
      <c r="J392">
        <v>1.9048</v>
      </c>
      <c r="R392">
        <v>2479.2619149910247</v>
      </c>
      <c r="U392">
        <v>2005</v>
      </c>
      <c r="V392">
        <v>502</v>
      </c>
      <c r="W392">
        <v>4</v>
      </c>
      <c r="X392">
        <v>11</v>
      </c>
      <c r="Y392" t="s">
        <v>17</v>
      </c>
      <c r="Z392" t="s">
        <v>17</v>
      </c>
      <c r="AA392">
        <f t="shared" si="41"/>
        <v>2479.2619149910247</v>
      </c>
      <c r="AB392" t="s">
        <v>17</v>
      </c>
      <c r="AC392">
        <v>2.4855263233184814</v>
      </c>
      <c r="AD392">
        <v>36.893778496890249</v>
      </c>
      <c r="AE392">
        <f t="shared" si="42"/>
        <v>2.4792619149910249</v>
      </c>
    </row>
    <row r="393" spans="3:31">
      <c r="C393">
        <v>2005</v>
      </c>
      <c r="D393">
        <v>4</v>
      </c>
      <c r="E393">
        <v>12</v>
      </c>
      <c r="F393" t="s">
        <v>17</v>
      </c>
      <c r="H393">
        <v>2631.5197091522928</v>
      </c>
      <c r="I393" t="s">
        <v>17</v>
      </c>
      <c r="J393">
        <v>2.0945</v>
      </c>
      <c r="R393">
        <v>2631.5197091522928</v>
      </c>
      <c r="U393">
        <v>2005</v>
      </c>
      <c r="V393">
        <v>502</v>
      </c>
      <c r="W393">
        <v>4</v>
      </c>
      <c r="X393">
        <v>12</v>
      </c>
      <c r="Y393" t="s">
        <v>17</v>
      </c>
      <c r="Z393" t="s">
        <v>17</v>
      </c>
      <c r="AA393">
        <f t="shared" si="41"/>
        <v>2631.5197091522928</v>
      </c>
      <c r="AB393" t="s">
        <v>17</v>
      </c>
      <c r="AC393">
        <v>2.2422864437103271</v>
      </c>
      <c r="AD393">
        <v>39.159519481432923</v>
      </c>
      <c r="AE393">
        <f t="shared" si="42"/>
        <v>2.6315197091522928</v>
      </c>
    </row>
    <row r="394" spans="3:31">
      <c r="C394">
        <v>2005</v>
      </c>
      <c r="D394">
        <v>4</v>
      </c>
      <c r="E394">
        <v>13</v>
      </c>
      <c r="F394" t="s">
        <v>17</v>
      </c>
      <c r="H394">
        <v>2921.8674315036592</v>
      </c>
      <c r="I394" t="s">
        <v>17</v>
      </c>
      <c r="J394">
        <v>2.1772</v>
      </c>
      <c r="R394">
        <v>2921.8674315036592</v>
      </c>
      <c r="U394">
        <v>2005</v>
      </c>
      <c r="V394">
        <v>502</v>
      </c>
      <c r="W394">
        <v>4</v>
      </c>
      <c r="X394">
        <v>13</v>
      </c>
      <c r="Y394" t="s">
        <v>17</v>
      </c>
      <c r="Z394" t="s">
        <v>17</v>
      </c>
      <c r="AA394">
        <f t="shared" si="41"/>
        <v>2921.8674315036592</v>
      </c>
      <c r="AB394" t="s">
        <v>17</v>
      </c>
      <c r="AC394">
        <v>2.199934720993042</v>
      </c>
      <c r="AD394">
        <v>43.480170111661586</v>
      </c>
      <c r="AE394">
        <f t="shared" si="42"/>
        <v>2.9218674315036592</v>
      </c>
    </row>
    <row r="395" spans="3:31">
      <c r="C395">
        <v>2005</v>
      </c>
      <c r="D395">
        <v>4</v>
      </c>
      <c r="E395">
        <v>14</v>
      </c>
      <c r="F395" t="s">
        <v>17</v>
      </c>
      <c r="H395">
        <v>2000.6064871513174</v>
      </c>
      <c r="I395" t="s">
        <v>17</v>
      </c>
      <c r="J395">
        <v>2.0301999999999998</v>
      </c>
      <c r="R395">
        <v>2000.6064871513174</v>
      </c>
      <c r="U395">
        <v>2005</v>
      </c>
      <c r="V395">
        <v>502</v>
      </c>
      <c r="W395">
        <v>4</v>
      </c>
      <c r="X395">
        <v>14</v>
      </c>
      <c r="Y395" t="s">
        <v>17</v>
      </c>
      <c r="Z395" t="s">
        <v>17</v>
      </c>
      <c r="AA395">
        <f t="shared" si="41"/>
        <v>2000.6064871513174</v>
      </c>
      <c r="AB395" t="s">
        <v>17</v>
      </c>
      <c r="AC395">
        <v>2.7088062763214111</v>
      </c>
      <c r="AD395">
        <v>29.770929868323169</v>
      </c>
      <c r="AE395">
        <f t="shared" si="42"/>
        <v>2.0006064871513174</v>
      </c>
    </row>
    <row r="396" spans="3:31">
      <c r="C396">
        <v>2006</v>
      </c>
      <c r="D396">
        <v>1</v>
      </c>
      <c r="E396">
        <v>1</v>
      </c>
      <c r="F396">
        <v>98</v>
      </c>
      <c r="G396">
        <v>0.35686887254901961</v>
      </c>
      <c r="H396">
        <v>2561.8978575208662</v>
      </c>
      <c r="I396">
        <v>3.6415191076430574E-3</v>
      </c>
      <c r="J396">
        <v>1.8433999999999999</v>
      </c>
      <c r="R396">
        <v>2561.8978575208662</v>
      </c>
      <c r="S396">
        <v>3.6415191076430574E-3</v>
      </c>
      <c r="U396">
        <v>2006</v>
      </c>
      <c r="V396">
        <v>502</v>
      </c>
      <c r="W396">
        <v>1</v>
      </c>
      <c r="X396">
        <v>1</v>
      </c>
      <c r="Y396">
        <v>98</v>
      </c>
      <c r="Z396">
        <v>0.35686887254901961</v>
      </c>
      <c r="AA396">
        <f t="shared" si="41"/>
        <v>2561.8978575208662</v>
      </c>
      <c r="AB396">
        <f t="shared" ref="AB396:AB402" si="43">Z396/Y396</f>
        <v>3.6415191076430574E-3</v>
      </c>
      <c r="AC396">
        <v>1.6739999999999999</v>
      </c>
      <c r="AD396">
        <v>38.123480022631938</v>
      </c>
      <c r="AE396">
        <f t="shared" si="42"/>
        <v>2.561897857520866</v>
      </c>
    </row>
    <row r="397" spans="3:31">
      <c r="C397">
        <v>2006</v>
      </c>
      <c r="D397">
        <v>1</v>
      </c>
      <c r="E397">
        <v>2</v>
      </c>
      <c r="F397">
        <v>98</v>
      </c>
      <c r="G397">
        <v>0.47730718954248363</v>
      </c>
      <c r="H397">
        <v>2419.1271766304594</v>
      </c>
      <c r="I397">
        <v>4.8704815259437107E-3</v>
      </c>
      <c r="J397">
        <v>1.8937999999999999</v>
      </c>
      <c r="R397">
        <v>2419.1271766304594</v>
      </c>
      <c r="S397">
        <v>4.8704815259437107E-3</v>
      </c>
      <c r="U397">
        <v>2006</v>
      </c>
      <c r="V397">
        <v>502</v>
      </c>
      <c r="W397">
        <v>1</v>
      </c>
      <c r="X397">
        <v>2</v>
      </c>
      <c r="Y397">
        <v>98</v>
      </c>
      <c r="Z397">
        <v>0.47730718954248363</v>
      </c>
      <c r="AA397">
        <f t="shared" si="41"/>
        <v>2419.1271766304594</v>
      </c>
      <c r="AB397">
        <f t="shared" si="43"/>
        <v>4.8704815259437107E-3</v>
      </c>
      <c r="AC397">
        <v>1.8193999999999999</v>
      </c>
      <c r="AD397">
        <v>35.998916318905643</v>
      </c>
      <c r="AE397">
        <f t="shared" si="42"/>
        <v>2.4191271766304596</v>
      </c>
    </row>
    <row r="398" spans="3:31">
      <c r="C398">
        <v>2006</v>
      </c>
      <c r="D398">
        <v>1</v>
      </c>
      <c r="E398">
        <v>3</v>
      </c>
      <c r="F398">
        <v>98</v>
      </c>
      <c r="G398">
        <v>0.54310924369747893</v>
      </c>
      <c r="H398">
        <v>2284.7689723696508</v>
      </c>
      <c r="I398">
        <v>5.5419310581375399E-3</v>
      </c>
      <c r="J398">
        <v>1.8627</v>
      </c>
      <c r="R398">
        <v>2284.7689723696508</v>
      </c>
      <c r="S398">
        <v>5.5419310581375399E-3</v>
      </c>
      <c r="U398">
        <v>2006</v>
      </c>
      <c r="V398">
        <v>502</v>
      </c>
      <c r="W398">
        <v>1</v>
      </c>
      <c r="X398">
        <v>3</v>
      </c>
      <c r="Y398">
        <v>98</v>
      </c>
      <c r="Z398">
        <v>0.54310924369747893</v>
      </c>
      <c r="AA398">
        <f t="shared" si="41"/>
        <v>2284.7689723696508</v>
      </c>
      <c r="AB398">
        <f t="shared" si="43"/>
        <v>5.5419310581375399E-3</v>
      </c>
      <c r="AC398">
        <v>1.8665</v>
      </c>
      <c r="AD398">
        <v>33.999538279310279</v>
      </c>
      <c r="AE398">
        <f t="shared" si="42"/>
        <v>2.2847689723696507</v>
      </c>
    </row>
    <row r="399" spans="3:31">
      <c r="C399">
        <v>2006</v>
      </c>
      <c r="D399">
        <v>1</v>
      </c>
      <c r="E399">
        <v>4</v>
      </c>
      <c r="F399">
        <v>98</v>
      </c>
      <c r="G399">
        <v>0.53757638888888881</v>
      </c>
      <c r="H399" t="s">
        <v>17</v>
      </c>
      <c r="I399">
        <v>5.4854733560090697E-3</v>
      </c>
      <c r="J399">
        <v>1.7441</v>
      </c>
      <c r="S399">
        <v>5.4854733560090697E-3</v>
      </c>
      <c r="U399">
        <v>2006</v>
      </c>
      <c r="V399">
        <v>502</v>
      </c>
      <c r="W399">
        <v>1</v>
      </c>
      <c r="X399">
        <v>4</v>
      </c>
      <c r="Y399">
        <v>98</v>
      </c>
      <c r="Z399">
        <v>0.53757638888888881</v>
      </c>
      <c r="AA399" t="e">
        <f t="shared" si="41"/>
        <v>#VALUE!</v>
      </c>
      <c r="AB399">
        <f t="shared" si="43"/>
        <v>5.4854733560090697E-3</v>
      </c>
      <c r="AC399">
        <v>1.7156</v>
      </c>
      <c r="AD399" s="129" t="s">
        <v>17</v>
      </c>
      <c r="AE399" s="129" t="s">
        <v>300</v>
      </c>
    </row>
    <row r="400" spans="3:31">
      <c r="C400">
        <v>2006</v>
      </c>
      <c r="D400">
        <v>1</v>
      </c>
      <c r="E400">
        <v>5</v>
      </c>
      <c r="F400">
        <v>98</v>
      </c>
      <c r="G400">
        <v>0.61938888888888899</v>
      </c>
      <c r="H400">
        <v>2792.9240188064482</v>
      </c>
      <c r="I400">
        <v>6.3202947845805001E-3</v>
      </c>
      <c r="J400">
        <v>1.8937999999999999</v>
      </c>
      <c r="R400">
        <v>2792.9240188064482</v>
      </c>
      <c r="S400">
        <v>6.3202947845805001E-3</v>
      </c>
      <c r="U400">
        <v>2006</v>
      </c>
      <c r="V400">
        <v>502</v>
      </c>
      <c r="W400">
        <v>1</v>
      </c>
      <c r="X400">
        <v>5</v>
      </c>
      <c r="Y400">
        <v>98</v>
      </c>
      <c r="Z400">
        <v>0.61938888888888899</v>
      </c>
      <c r="AA400">
        <f t="shared" si="41"/>
        <v>2792.9240188064482</v>
      </c>
      <c r="AB400">
        <f t="shared" si="43"/>
        <v>6.3202947845805001E-3</v>
      </c>
      <c r="AC400">
        <v>2.1297999999999999</v>
      </c>
      <c r="AD400">
        <v>41.561369327476903</v>
      </c>
      <c r="AE400">
        <f t="shared" si="42"/>
        <v>2.7929240188064481</v>
      </c>
    </row>
    <row r="401" spans="3:31">
      <c r="C401">
        <v>2006</v>
      </c>
      <c r="D401">
        <v>1</v>
      </c>
      <c r="E401">
        <v>6</v>
      </c>
      <c r="F401">
        <v>98</v>
      </c>
      <c r="G401">
        <v>0.4232777777777777</v>
      </c>
      <c r="H401">
        <v>3013.3163543597561</v>
      </c>
      <c r="I401">
        <v>4.3191609977324252E-3</v>
      </c>
      <c r="J401">
        <v>1.8328</v>
      </c>
      <c r="R401">
        <v>3013.3163543597561</v>
      </c>
      <c r="S401">
        <v>4.3191609977324252E-3</v>
      </c>
      <c r="U401">
        <v>2006</v>
      </c>
      <c r="V401">
        <v>502</v>
      </c>
      <c r="W401">
        <v>1</v>
      </c>
      <c r="X401">
        <v>6</v>
      </c>
      <c r="Y401">
        <v>98</v>
      </c>
      <c r="Z401">
        <v>0.4232777777777777</v>
      </c>
      <c r="AA401">
        <f t="shared" si="41"/>
        <v>3013.3163543597561</v>
      </c>
      <c r="AB401">
        <f t="shared" si="43"/>
        <v>4.3191609977324252E-3</v>
      </c>
      <c r="AC401">
        <v>2.1478999999999999</v>
      </c>
      <c r="AD401">
        <v>44.841017177972553</v>
      </c>
      <c r="AE401">
        <f t="shared" si="42"/>
        <v>3.0133163543597563</v>
      </c>
    </row>
    <row r="402" spans="3:31">
      <c r="C402">
        <v>2006</v>
      </c>
      <c r="D402">
        <v>1</v>
      </c>
      <c r="E402">
        <v>7</v>
      </c>
      <c r="F402">
        <v>98</v>
      </c>
      <c r="G402">
        <v>0.52594771241830074</v>
      </c>
      <c r="H402">
        <v>2549.8265642539618</v>
      </c>
      <c r="I402">
        <v>5.3668133920234768E-3</v>
      </c>
      <c r="J402">
        <v>2.0257999999999998</v>
      </c>
      <c r="R402">
        <v>2549.8265642539618</v>
      </c>
      <c r="S402">
        <v>5.3668133920234768E-3</v>
      </c>
      <c r="U402">
        <v>2006</v>
      </c>
      <c r="V402">
        <v>502</v>
      </c>
      <c r="W402">
        <v>1</v>
      </c>
      <c r="X402">
        <v>7</v>
      </c>
      <c r="Y402">
        <v>98</v>
      </c>
      <c r="Z402">
        <v>0.52594771241830074</v>
      </c>
      <c r="AA402">
        <f t="shared" si="41"/>
        <v>2549.8265642539618</v>
      </c>
      <c r="AB402">
        <f t="shared" si="43"/>
        <v>5.3668133920234768E-3</v>
      </c>
      <c r="AC402">
        <v>2.4542999999999999</v>
      </c>
      <c r="AD402">
        <v>37.943847682350615</v>
      </c>
      <c r="AE402">
        <f t="shared" si="42"/>
        <v>2.5498265642539617</v>
      </c>
    </row>
    <row r="403" spans="3:31">
      <c r="C403">
        <v>2006</v>
      </c>
      <c r="D403">
        <v>1</v>
      </c>
      <c r="E403">
        <v>8</v>
      </c>
      <c r="F403" t="s">
        <v>17</v>
      </c>
      <c r="H403">
        <v>3035.3763046699032</v>
      </c>
      <c r="I403" t="s">
        <v>17</v>
      </c>
      <c r="J403">
        <v>1.9137</v>
      </c>
      <c r="R403">
        <v>3035.3763046699032</v>
      </c>
      <c r="U403">
        <v>2006</v>
      </c>
      <c r="V403">
        <v>502</v>
      </c>
      <c r="W403">
        <v>1</v>
      </c>
      <c r="X403">
        <v>8</v>
      </c>
      <c r="Y403" t="s">
        <v>17</v>
      </c>
      <c r="Z403" t="s">
        <v>17</v>
      </c>
      <c r="AA403">
        <f t="shared" si="41"/>
        <v>3035.3763046699032</v>
      </c>
      <c r="AB403" t="s">
        <v>17</v>
      </c>
      <c r="AC403">
        <v>2.1903999999999999</v>
      </c>
      <c r="AD403">
        <v>45.16929024806403</v>
      </c>
      <c r="AE403">
        <f t="shared" si="42"/>
        <v>3.0353763046699034</v>
      </c>
    </row>
    <row r="404" spans="3:31">
      <c r="C404">
        <v>2006</v>
      </c>
      <c r="D404">
        <v>1</v>
      </c>
      <c r="E404">
        <v>9</v>
      </c>
      <c r="F404" t="s">
        <v>17</v>
      </c>
      <c r="H404">
        <v>2968.994985410488</v>
      </c>
      <c r="I404" t="s">
        <v>17</v>
      </c>
      <c r="J404">
        <v>1.9666999999999999</v>
      </c>
      <c r="R404">
        <v>2968.994985410488</v>
      </c>
      <c r="U404">
        <v>2006</v>
      </c>
      <c r="V404">
        <v>502</v>
      </c>
      <c r="W404">
        <v>1</v>
      </c>
      <c r="X404">
        <v>9</v>
      </c>
      <c r="Y404" t="s">
        <v>17</v>
      </c>
      <c r="Z404" t="s">
        <v>17</v>
      </c>
      <c r="AA404">
        <f t="shared" si="41"/>
        <v>2968.994985410488</v>
      </c>
      <c r="AB404" t="s">
        <v>17</v>
      </c>
      <c r="AC404">
        <v>1.9706999999999999</v>
      </c>
      <c r="AD404">
        <v>44.181472997179874</v>
      </c>
      <c r="AE404">
        <f t="shared" si="42"/>
        <v>2.9689949854104878</v>
      </c>
    </row>
    <row r="405" spans="3:31">
      <c r="C405">
        <v>2006</v>
      </c>
      <c r="D405">
        <v>1</v>
      </c>
      <c r="E405">
        <v>10</v>
      </c>
      <c r="F405" t="s">
        <v>17</v>
      </c>
      <c r="H405">
        <v>2798.0161517525848</v>
      </c>
      <c r="I405" t="s">
        <v>17</v>
      </c>
      <c r="J405">
        <v>1.8381000000000001</v>
      </c>
      <c r="R405">
        <v>2798.0161517525848</v>
      </c>
      <c r="U405">
        <v>2006</v>
      </c>
      <c r="V405">
        <v>502</v>
      </c>
      <c r="W405">
        <v>1</v>
      </c>
      <c r="X405">
        <v>10</v>
      </c>
      <c r="Y405" t="s">
        <v>17</v>
      </c>
      <c r="Z405" t="s">
        <v>17</v>
      </c>
      <c r="AA405">
        <f t="shared" si="41"/>
        <v>2798.0161517525848</v>
      </c>
      <c r="AB405" t="s">
        <v>17</v>
      </c>
      <c r="AC405">
        <v>1.7862</v>
      </c>
      <c r="AD405">
        <v>41.63714511536584</v>
      </c>
      <c r="AE405">
        <f t="shared" si="42"/>
        <v>2.7980161517525848</v>
      </c>
    </row>
    <row r="406" spans="3:31">
      <c r="C406">
        <v>2006</v>
      </c>
      <c r="D406">
        <v>1</v>
      </c>
      <c r="E406">
        <v>11</v>
      </c>
      <c r="F406" t="s">
        <v>17</v>
      </c>
      <c r="H406">
        <v>1222.3591857775609</v>
      </c>
      <c r="I406" t="s">
        <v>17</v>
      </c>
      <c r="J406">
        <v>1.8913</v>
      </c>
      <c r="R406">
        <v>1222.3591857775609</v>
      </c>
      <c r="U406">
        <v>2006</v>
      </c>
      <c r="V406">
        <v>502</v>
      </c>
      <c r="W406">
        <v>1</v>
      </c>
      <c r="X406">
        <v>11</v>
      </c>
      <c r="Y406" t="s">
        <v>17</v>
      </c>
      <c r="Z406" t="s">
        <v>17</v>
      </c>
      <c r="AA406">
        <f t="shared" si="41"/>
        <v>1222.3591857775609</v>
      </c>
      <c r="AB406" t="s">
        <v>17</v>
      </c>
      <c r="AC406">
        <v>2.5004</v>
      </c>
      <c r="AD406">
        <v>18.189868835975609</v>
      </c>
      <c r="AE406">
        <f t="shared" si="42"/>
        <v>1.2223591857775609</v>
      </c>
    </row>
    <row r="407" spans="3:31">
      <c r="C407">
        <v>2006</v>
      </c>
      <c r="D407">
        <v>1</v>
      </c>
      <c r="E407">
        <v>12</v>
      </c>
      <c r="F407" t="s">
        <v>17</v>
      </c>
      <c r="H407">
        <v>3010.9800679795612</v>
      </c>
      <c r="I407" t="s">
        <v>17</v>
      </c>
      <c r="J407">
        <v>1.9021999999999999</v>
      </c>
      <c r="R407">
        <v>3010.9800679795612</v>
      </c>
      <c r="U407">
        <v>2006</v>
      </c>
      <c r="V407">
        <v>502</v>
      </c>
      <c r="W407">
        <v>1</v>
      </c>
      <c r="X407">
        <v>12</v>
      </c>
      <c r="Y407" t="s">
        <v>17</v>
      </c>
      <c r="Z407" t="s">
        <v>17</v>
      </c>
      <c r="AA407">
        <f t="shared" si="41"/>
        <v>3010.9800679795612</v>
      </c>
      <c r="AB407" t="s">
        <v>17</v>
      </c>
      <c r="AC407">
        <v>2.1198000000000001</v>
      </c>
      <c r="AD407">
        <v>44.806251011600608</v>
      </c>
      <c r="AE407">
        <f t="shared" si="42"/>
        <v>3.0109800679795611</v>
      </c>
    </row>
    <row r="408" spans="3:31">
      <c r="C408">
        <v>2006</v>
      </c>
      <c r="D408">
        <v>1</v>
      </c>
      <c r="E408">
        <v>13</v>
      </c>
      <c r="F408" t="s">
        <v>17</v>
      </c>
      <c r="H408">
        <v>1270.1620375797074</v>
      </c>
      <c r="I408" t="s">
        <v>17</v>
      </c>
      <c r="J408">
        <v>1.9059999999999999</v>
      </c>
      <c r="R408">
        <v>1270.1620375797074</v>
      </c>
      <c r="U408">
        <v>2006</v>
      </c>
      <c r="V408">
        <v>502</v>
      </c>
      <c r="W408">
        <v>1</v>
      </c>
      <c r="X408">
        <v>13</v>
      </c>
      <c r="Y408" t="s">
        <v>17</v>
      </c>
      <c r="Z408" t="s">
        <v>17</v>
      </c>
      <c r="AA408">
        <f t="shared" si="41"/>
        <v>1270.1620375797074</v>
      </c>
      <c r="AB408" t="s">
        <v>17</v>
      </c>
      <c r="AC408">
        <v>3.0228000000000002</v>
      </c>
      <c r="AD408">
        <v>18.901220797317073</v>
      </c>
      <c r="AE408">
        <f t="shared" si="42"/>
        <v>1.2701620375797074</v>
      </c>
    </row>
    <row r="409" spans="3:31">
      <c r="C409">
        <v>2006</v>
      </c>
      <c r="D409">
        <v>1</v>
      </c>
      <c r="E409">
        <v>14</v>
      </c>
      <c r="F409" t="s">
        <v>17</v>
      </c>
      <c r="H409">
        <v>2327.2135621969755</v>
      </c>
      <c r="I409" t="s">
        <v>17</v>
      </c>
      <c r="J409">
        <v>1.8573999999999999</v>
      </c>
      <c r="R409">
        <v>2327.2135621969755</v>
      </c>
      <c r="U409">
        <v>2006</v>
      </c>
      <c r="V409">
        <v>502</v>
      </c>
      <c r="W409">
        <v>1</v>
      </c>
      <c r="X409">
        <v>14</v>
      </c>
      <c r="Y409" t="s">
        <v>17</v>
      </c>
      <c r="Z409" t="s">
        <v>17</v>
      </c>
      <c r="AA409">
        <f t="shared" si="41"/>
        <v>2327.2135621969755</v>
      </c>
      <c r="AB409" t="s">
        <v>17</v>
      </c>
      <c r="AC409">
        <v>1.9045000000000001</v>
      </c>
      <c r="AD409">
        <v>34.631154199359756</v>
      </c>
      <c r="AE409">
        <f t="shared" si="42"/>
        <v>2.3272135621969756</v>
      </c>
    </row>
    <row r="410" spans="3:31">
      <c r="C410">
        <v>2006</v>
      </c>
      <c r="D410">
        <v>2</v>
      </c>
      <c r="E410">
        <v>1</v>
      </c>
      <c r="F410">
        <v>98</v>
      </c>
      <c r="G410">
        <v>0.61306349206349198</v>
      </c>
      <c r="H410">
        <v>2498.6548354119136</v>
      </c>
      <c r="I410">
        <v>6.2557499190152238E-3</v>
      </c>
      <c r="J410">
        <v>1.9419</v>
      </c>
      <c r="R410">
        <v>2498.6548354119136</v>
      </c>
      <c r="S410">
        <v>6.2557499190152238E-3</v>
      </c>
      <c r="U410">
        <v>2006</v>
      </c>
      <c r="V410">
        <v>502</v>
      </c>
      <c r="W410">
        <v>2</v>
      </c>
      <c r="X410">
        <v>1</v>
      </c>
      <c r="Y410">
        <v>98</v>
      </c>
      <c r="Z410">
        <v>0.61306349206349198</v>
      </c>
      <c r="AA410">
        <f t="shared" si="41"/>
        <v>2498.6548354119136</v>
      </c>
      <c r="AB410">
        <f t="shared" ref="AB410:AB416" si="44">Z410/Y410</f>
        <v>6.2557499190152238E-3</v>
      </c>
      <c r="AC410">
        <v>1.6013999999999999</v>
      </c>
      <c r="AD410">
        <v>37.182363622201095</v>
      </c>
      <c r="AE410">
        <f t="shared" si="42"/>
        <v>2.4986548354119136</v>
      </c>
    </row>
    <row r="411" spans="3:31">
      <c r="C411">
        <v>2006</v>
      </c>
      <c r="D411">
        <v>2</v>
      </c>
      <c r="E411">
        <v>2</v>
      </c>
      <c r="F411">
        <v>98</v>
      </c>
      <c r="G411">
        <v>0.48486764705882351</v>
      </c>
      <c r="H411">
        <v>2212.961838333486</v>
      </c>
      <c r="I411">
        <v>4.9476290516206481E-3</v>
      </c>
      <c r="J411">
        <v>1.9488000000000001</v>
      </c>
      <c r="R411">
        <v>2212.961838333486</v>
      </c>
      <c r="S411">
        <v>4.9476290516206481E-3</v>
      </c>
      <c r="U411">
        <v>2006</v>
      </c>
      <c r="V411">
        <v>502</v>
      </c>
      <c r="W411">
        <v>2</v>
      </c>
      <c r="X411">
        <v>2</v>
      </c>
      <c r="Y411">
        <v>98</v>
      </c>
      <c r="Z411">
        <v>0.48486764705882351</v>
      </c>
      <c r="AA411">
        <f t="shared" si="41"/>
        <v>2212.961838333486</v>
      </c>
      <c r="AB411">
        <f t="shared" si="44"/>
        <v>4.9476290516206481E-3</v>
      </c>
      <c r="AC411">
        <v>1.5684</v>
      </c>
      <c r="AD411">
        <v>32.930979737105439</v>
      </c>
      <c r="AE411">
        <f t="shared" si="42"/>
        <v>2.2129618383334861</v>
      </c>
    </row>
    <row r="412" spans="3:31">
      <c r="C412">
        <v>2006</v>
      </c>
      <c r="D412">
        <v>2</v>
      </c>
      <c r="E412">
        <v>3</v>
      </c>
      <c r="F412">
        <v>98</v>
      </c>
      <c r="G412">
        <v>0.66612637362637361</v>
      </c>
      <c r="H412">
        <v>2779.9266309612976</v>
      </c>
      <c r="I412">
        <v>6.7972078941466695E-3</v>
      </c>
      <c r="J412">
        <v>1.7946</v>
      </c>
      <c r="R412">
        <v>2779.9266309612976</v>
      </c>
      <c r="S412">
        <v>6.7972078941466695E-3</v>
      </c>
      <c r="U412">
        <v>2006</v>
      </c>
      <c r="V412">
        <v>502</v>
      </c>
      <c r="W412">
        <v>2</v>
      </c>
      <c r="X412">
        <v>3</v>
      </c>
      <c r="Y412">
        <v>98</v>
      </c>
      <c r="Z412">
        <v>0.66612637362637361</v>
      </c>
      <c r="AA412">
        <f t="shared" si="41"/>
        <v>2779.9266309612976</v>
      </c>
      <c r="AB412">
        <f t="shared" si="44"/>
        <v>6.7972078941466695E-3</v>
      </c>
      <c r="AC412">
        <v>1.7565</v>
      </c>
      <c r="AD412">
        <v>41.367955817876449</v>
      </c>
      <c r="AE412">
        <f t="shared" si="42"/>
        <v>2.7799266309612976</v>
      </c>
    </row>
    <row r="413" spans="3:31">
      <c r="C413">
        <v>2006</v>
      </c>
      <c r="D413">
        <v>2</v>
      </c>
      <c r="E413">
        <v>4</v>
      </c>
      <c r="F413">
        <v>98</v>
      </c>
      <c r="G413">
        <v>0.6956924019607843</v>
      </c>
      <c r="H413">
        <v>3230.8366478429971</v>
      </c>
      <c r="I413">
        <v>7.0989020608243298E-3</v>
      </c>
      <c r="J413">
        <v>1.8934</v>
      </c>
      <c r="R413">
        <v>3230.8366478429971</v>
      </c>
      <c r="S413">
        <v>7.0989020608243298E-3</v>
      </c>
      <c r="U413">
        <v>2006</v>
      </c>
      <c r="V413">
        <v>502</v>
      </c>
      <c r="W413">
        <v>2</v>
      </c>
      <c r="X413">
        <v>4</v>
      </c>
      <c r="Y413">
        <v>98</v>
      </c>
      <c r="Z413">
        <v>0.6956924019607843</v>
      </c>
      <c r="AA413">
        <f t="shared" si="41"/>
        <v>3230.8366478429971</v>
      </c>
      <c r="AB413">
        <f t="shared" si="44"/>
        <v>7.0989020608243298E-3</v>
      </c>
      <c r="AC413">
        <v>1.8466</v>
      </c>
      <c r="AD413">
        <v>48.077926307187454</v>
      </c>
      <c r="AE413">
        <f t="shared" si="42"/>
        <v>3.2308366478429971</v>
      </c>
    </row>
    <row r="414" spans="3:31">
      <c r="C414">
        <v>2006</v>
      </c>
      <c r="D414">
        <v>2</v>
      </c>
      <c r="E414">
        <v>5</v>
      </c>
      <c r="F414">
        <v>98</v>
      </c>
      <c r="G414">
        <v>0.42265756302521007</v>
      </c>
      <c r="H414">
        <v>2583.2567930744126</v>
      </c>
      <c r="I414">
        <v>4.3128322757674496E-3</v>
      </c>
      <c r="J414">
        <v>1.5818000000000001</v>
      </c>
      <c r="R414">
        <v>2583.2567930744126</v>
      </c>
      <c r="S414">
        <v>4.3128322757674496E-3</v>
      </c>
      <c r="U414">
        <v>2006</v>
      </c>
      <c r="V414">
        <v>502</v>
      </c>
      <c r="W414">
        <v>2</v>
      </c>
      <c r="X414">
        <v>5</v>
      </c>
      <c r="Y414">
        <v>98</v>
      </c>
      <c r="Z414">
        <v>0.42265756302521007</v>
      </c>
      <c r="AA414">
        <f t="shared" si="41"/>
        <v>2583.2567930744126</v>
      </c>
      <c r="AB414">
        <f t="shared" si="44"/>
        <v>4.3128322757674496E-3</v>
      </c>
      <c r="AC414">
        <v>1.8931</v>
      </c>
      <c r="AD414">
        <v>38.441321325512085</v>
      </c>
      <c r="AE414">
        <f t="shared" si="42"/>
        <v>2.5832567930744128</v>
      </c>
    </row>
    <row r="415" spans="3:31">
      <c r="C415">
        <v>2006</v>
      </c>
      <c r="D415">
        <v>2</v>
      </c>
      <c r="E415">
        <v>6</v>
      </c>
      <c r="F415">
        <v>98</v>
      </c>
      <c r="G415">
        <v>0.50213598901098899</v>
      </c>
      <c r="H415">
        <v>2468.4685025984008</v>
      </c>
      <c r="I415">
        <v>5.1238366225611126E-3</v>
      </c>
      <c r="J415">
        <v>1.8637999999999999</v>
      </c>
      <c r="R415">
        <v>2468.4685025984008</v>
      </c>
      <c r="S415">
        <v>5.1238366225611126E-3</v>
      </c>
      <c r="U415">
        <v>2006</v>
      </c>
      <c r="V415">
        <v>502</v>
      </c>
      <c r="W415">
        <v>2</v>
      </c>
      <c r="X415">
        <v>6</v>
      </c>
      <c r="Y415">
        <v>98</v>
      </c>
      <c r="Z415">
        <v>0.50213598901098899</v>
      </c>
      <c r="AA415">
        <f t="shared" si="41"/>
        <v>2468.4685025984008</v>
      </c>
      <c r="AB415">
        <f t="shared" si="44"/>
        <v>5.1238366225611126E-3</v>
      </c>
      <c r="AC415">
        <v>2.3666999999999998</v>
      </c>
      <c r="AD415">
        <v>36.733162241047623</v>
      </c>
      <c r="AE415">
        <f t="shared" si="42"/>
        <v>2.4684685025984008</v>
      </c>
    </row>
    <row r="416" spans="3:31">
      <c r="C416">
        <v>2006</v>
      </c>
      <c r="D416">
        <v>2</v>
      </c>
      <c r="E416">
        <v>7</v>
      </c>
      <c r="F416">
        <v>98</v>
      </c>
      <c r="G416">
        <v>0.54096825396825399</v>
      </c>
      <c r="H416">
        <v>2813.9392379993983</v>
      </c>
      <c r="I416">
        <v>5.5200842241658566E-3</v>
      </c>
      <c r="J416">
        <v>2.3121999999999998</v>
      </c>
      <c r="R416">
        <v>2813.9392379993983</v>
      </c>
      <c r="S416">
        <v>5.5200842241658566E-3</v>
      </c>
      <c r="U416">
        <v>2006</v>
      </c>
      <c r="V416">
        <v>502</v>
      </c>
      <c r="W416">
        <v>2</v>
      </c>
      <c r="X416">
        <v>7</v>
      </c>
      <c r="Y416">
        <v>98</v>
      </c>
      <c r="Z416">
        <v>0.54096825396825399</v>
      </c>
      <c r="AA416">
        <f t="shared" si="41"/>
        <v>2813.9392379993983</v>
      </c>
      <c r="AB416">
        <f t="shared" si="44"/>
        <v>5.5200842241658566E-3</v>
      </c>
      <c r="AC416">
        <v>2.5872000000000002</v>
      </c>
      <c r="AD416">
        <v>41.874095803562469</v>
      </c>
      <c r="AE416">
        <f t="shared" si="42"/>
        <v>2.8139392379993984</v>
      </c>
    </row>
    <row r="417" spans="3:31">
      <c r="C417">
        <v>2006</v>
      </c>
      <c r="D417">
        <v>2</v>
      </c>
      <c r="E417">
        <v>8</v>
      </c>
      <c r="F417" t="s">
        <v>17</v>
      </c>
      <c r="H417">
        <v>3305.4931784997079</v>
      </c>
      <c r="I417" t="s">
        <v>17</v>
      </c>
      <c r="J417">
        <v>1.8298000000000001</v>
      </c>
      <c r="R417">
        <v>3305.4931784997079</v>
      </c>
      <c r="U417">
        <v>2006</v>
      </c>
      <c r="V417">
        <v>502</v>
      </c>
      <c r="W417">
        <v>2</v>
      </c>
      <c r="X417">
        <v>8</v>
      </c>
      <c r="Y417" t="s">
        <v>17</v>
      </c>
      <c r="Z417" t="s">
        <v>17</v>
      </c>
      <c r="AA417">
        <f t="shared" si="41"/>
        <v>3305.4931784997079</v>
      </c>
      <c r="AB417" t="s">
        <v>17</v>
      </c>
      <c r="AC417">
        <v>1.9334</v>
      </c>
      <c r="AD417">
        <v>49.188886584817077</v>
      </c>
      <c r="AE417">
        <f t="shared" si="42"/>
        <v>3.3054931784997081</v>
      </c>
    </row>
    <row r="418" spans="3:31">
      <c r="C418">
        <v>2006</v>
      </c>
      <c r="D418">
        <v>2</v>
      </c>
      <c r="E418">
        <v>9</v>
      </c>
      <c r="F418" t="s">
        <v>17</v>
      </c>
      <c r="H418">
        <v>2871.0089192400005</v>
      </c>
      <c r="I418" t="s">
        <v>17</v>
      </c>
      <c r="J418">
        <v>1.7982</v>
      </c>
      <c r="R418">
        <v>2871.0089192400005</v>
      </c>
      <c r="U418">
        <v>2006</v>
      </c>
      <c r="V418">
        <v>502</v>
      </c>
      <c r="W418">
        <v>2</v>
      </c>
      <c r="X418">
        <v>9</v>
      </c>
      <c r="Y418" t="s">
        <v>17</v>
      </c>
      <c r="Z418" t="s">
        <v>17</v>
      </c>
      <c r="AA418">
        <f t="shared" si="41"/>
        <v>2871.0089192400005</v>
      </c>
      <c r="AB418" t="s">
        <v>17</v>
      </c>
      <c r="AC418">
        <v>1.8033999999999999</v>
      </c>
      <c r="AD418">
        <v>42.7233470125</v>
      </c>
      <c r="AE418">
        <f t="shared" si="42"/>
        <v>2.8710089192400003</v>
      </c>
    </row>
    <row r="419" spans="3:31">
      <c r="C419">
        <v>2006</v>
      </c>
      <c r="D419">
        <v>2</v>
      </c>
      <c r="E419">
        <v>10</v>
      </c>
      <c r="F419" t="s">
        <v>17</v>
      </c>
      <c r="H419">
        <v>2503.971673400195</v>
      </c>
      <c r="I419" t="s">
        <v>17</v>
      </c>
      <c r="J419">
        <v>1.8937999999999999</v>
      </c>
      <c r="R419">
        <v>2503.971673400195</v>
      </c>
      <c r="U419">
        <v>2006</v>
      </c>
      <c r="V419">
        <v>502</v>
      </c>
      <c r="W419">
        <v>2</v>
      </c>
      <c r="X419">
        <v>10</v>
      </c>
      <c r="Y419" t="s">
        <v>17</v>
      </c>
      <c r="Z419" t="s">
        <v>17</v>
      </c>
      <c r="AA419">
        <f t="shared" si="41"/>
        <v>2503.971673400195</v>
      </c>
      <c r="AB419" t="s">
        <v>17</v>
      </c>
      <c r="AC419">
        <v>1.833</v>
      </c>
      <c r="AD419">
        <v>37.26148323512195</v>
      </c>
      <c r="AE419">
        <f t="shared" si="42"/>
        <v>2.5039716734001951</v>
      </c>
    </row>
    <row r="420" spans="3:31">
      <c r="C420">
        <v>2006</v>
      </c>
      <c r="D420">
        <v>2</v>
      </c>
      <c r="E420">
        <v>11</v>
      </c>
      <c r="F420" t="s">
        <v>17</v>
      </c>
      <c r="H420">
        <v>2400.735487356586</v>
      </c>
      <c r="I420" t="s">
        <v>17</v>
      </c>
      <c r="J420">
        <v>1.9945999999999999</v>
      </c>
      <c r="R420">
        <v>2400.735487356586</v>
      </c>
      <c r="U420">
        <v>2006</v>
      </c>
      <c r="V420">
        <v>502</v>
      </c>
      <c r="W420">
        <v>2</v>
      </c>
      <c r="X420">
        <v>11</v>
      </c>
      <c r="Y420" t="s">
        <v>17</v>
      </c>
      <c r="Z420" t="s">
        <v>17</v>
      </c>
      <c r="AA420">
        <f t="shared" si="41"/>
        <v>2400.735487356586</v>
      </c>
      <c r="AB420" t="s">
        <v>17</v>
      </c>
      <c r="AC420">
        <v>2.42</v>
      </c>
      <c r="AD420">
        <v>35.725230466615855</v>
      </c>
      <c r="AE420">
        <f t="shared" si="42"/>
        <v>2.4007354873565858</v>
      </c>
    </row>
    <row r="421" spans="3:31">
      <c r="C421">
        <v>2006</v>
      </c>
      <c r="D421">
        <v>2</v>
      </c>
      <c r="E421">
        <v>12</v>
      </c>
      <c r="F421" t="s">
        <v>17</v>
      </c>
      <c r="H421">
        <v>2925.6748603258538</v>
      </c>
      <c r="I421" t="s">
        <v>17</v>
      </c>
      <c r="J421">
        <v>1.887</v>
      </c>
      <c r="R421">
        <v>2925.6748603258538</v>
      </c>
      <c r="U421">
        <v>2006</v>
      </c>
      <c r="V421">
        <v>502</v>
      </c>
      <c r="W421">
        <v>2</v>
      </c>
      <c r="X421">
        <v>12</v>
      </c>
      <c r="Y421" t="s">
        <v>17</v>
      </c>
      <c r="Z421" t="s">
        <v>17</v>
      </c>
      <c r="AA421">
        <f t="shared" si="41"/>
        <v>2925.6748603258538</v>
      </c>
      <c r="AB421" t="s">
        <v>17</v>
      </c>
      <c r="AC421">
        <v>2.0891999999999999</v>
      </c>
      <c r="AD421">
        <v>43.536828278658533</v>
      </c>
      <c r="AE421">
        <f t="shared" si="42"/>
        <v>2.925674860325854</v>
      </c>
    </row>
    <row r="422" spans="3:31">
      <c r="C422">
        <v>2006</v>
      </c>
      <c r="D422">
        <v>2</v>
      </c>
      <c r="E422">
        <v>13</v>
      </c>
      <c r="F422" t="s">
        <v>17</v>
      </c>
      <c r="H422">
        <v>2528.2027478174637</v>
      </c>
      <c r="I422" t="s">
        <v>17</v>
      </c>
      <c r="J422">
        <v>2.0606</v>
      </c>
      <c r="R422">
        <v>2528.2027478174637</v>
      </c>
      <c r="U422">
        <v>2006</v>
      </c>
      <c r="V422">
        <v>502</v>
      </c>
      <c r="W422">
        <v>2</v>
      </c>
      <c r="X422">
        <v>13</v>
      </c>
      <c r="Y422" t="s">
        <v>17</v>
      </c>
      <c r="Z422" t="s">
        <v>17</v>
      </c>
      <c r="AA422">
        <f t="shared" si="41"/>
        <v>2528.2027478174637</v>
      </c>
      <c r="AB422" t="s">
        <v>17</v>
      </c>
      <c r="AC422">
        <v>2.6421000000000001</v>
      </c>
      <c r="AD422">
        <v>37.622064699664634</v>
      </c>
      <c r="AE422">
        <f t="shared" si="42"/>
        <v>2.5282027478174638</v>
      </c>
    </row>
    <row r="423" spans="3:31">
      <c r="C423">
        <v>2006</v>
      </c>
      <c r="D423">
        <v>2</v>
      </c>
      <c r="E423">
        <v>14</v>
      </c>
      <c r="F423" t="s">
        <v>17</v>
      </c>
      <c r="H423">
        <v>2317.7876448556103</v>
      </c>
      <c r="I423" t="s">
        <v>17</v>
      </c>
      <c r="J423">
        <v>2.1655000000000002</v>
      </c>
      <c r="R423">
        <v>2317.7876448556103</v>
      </c>
      <c r="U423">
        <v>2006</v>
      </c>
      <c r="V423">
        <v>502</v>
      </c>
      <c r="W423">
        <v>2</v>
      </c>
      <c r="X423">
        <v>14</v>
      </c>
      <c r="Y423" t="s">
        <v>17</v>
      </c>
      <c r="Z423" t="s">
        <v>17</v>
      </c>
      <c r="AA423">
        <f t="shared" si="41"/>
        <v>2317.7876448556103</v>
      </c>
      <c r="AB423" t="s">
        <v>17</v>
      </c>
      <c r="AC423">
        <v>2.0448</v>
      </c>
      <c r="AD423">
        <v>34.490887572256106</v>
      </c>
      <c r="AE423">
        <f t="shared" si="42"/>
        <v>2.3177876448556103</v>
      </c>
    </row>
    <row r="424" spans="3:31">
      <c r="C424">
        <v>2006</v>
      </c>
      <c r="D424">
        <v>3</v>
      </c>
      <c r="E424">
        <v>1</v>
      </c>
      <c r="F424">
        <v>98</v>
      </c>
      <c r="G424">
        <v>0.48328869047619044</v>
      </c>
      <c r="H424">
        <v>2962.7858857601877</v>
      </c>
      <c r="I424">
        <v>4.9315172497570456E-3</v>
      </c>
      <c r="J424">
        <v>2.1734</v>
      </c>
      <c r="R424">
        <v>2962.7858857601877</v>
      </c>
      <c r="S424">
        <v>4.9315172497570456E-3</v>
      </c>
      <c r="U424">
        <v>2006</v>
      </c>
      <c r="V424">
        <v>502</v>
      </c>
      <c r="W424">
        <v>3</v>
      </c>
      <c r="X424">
        <v>1</v>
      </c>
      <c r="Y424">
        <v>98</v>
      </c>
      <c r="Z424">
        <v>0.48328869047619044</v>
      </c>
      <c r="AA424">
        <f t="shared" si="41"/>
        <v>2962.7858857601877</v>
      </c>
      <c r="AB424">
        <f t="shared" ref="AB424:AB430" si="45">Z424/Y424</f>
        <v>4.9315172497570456E-3</v>
      </c>
      <c r="AC424">
        <v>1.5974999999999999</v>
      </c>
      <c r="AD424">
        <v>44.089075680955169</v>
      </c>
      <c r="AE424">
        <f t="shared" si="42"/>
        <v>2.9627858857601876</v>
      </c>
    </row>
    <row r="425" spans="3:31">
      <c r="C425">
        <v>2006</v>
      </c>
      <c r="D425">
        <v>3</v>
      </c>
      <c r="E425">
        <v>2</v>
      </c>
      <c r="F425">
        <v>98</v>
      </c>
      <c r="G425">
        <v>0.44398412698412693</v>
      </c>
      <c r="H425">
        <v>2160.4899658985692</v>
      </c>
      <c r="I425">
        <v>4.5304502753482339E-3</v>
      </c>
      <c r="J425">
        <v>2.1232000000000002</v>
      </c>
      <c r="R425">
        <v>2160.4899658985692</v>
      </c>
      <c r="S425">
        <v>4.5304502753482339E-3</v>
      </c>
      <c r="U425">
        <v>2006</v>
      </c>
      <c r="V425">
        <v>502</v>
      </c>
      <c r="W425">
        <v>3</v>
      </c>
      <c r="X425">
        <v>2</v>
      </c>
      <c r="Y425">
        <v>98</v>
      </c>
      <c r="Z425">
        <v>0.44398412698412693</v>
      </c>
      <c r="AA425">
        <f t="shared" si="41"/>
        <v>2160.4899658985692</v>
      </c>
      <c r="AB425">
        <f t="shared" si="45"/>
        <v>4.5304502753482339E-3</v>
      </c>
      <c r="AC425">
        <v>1.6651</v>
      </c>
      <c r="AD425">
        <v>32.150148302062036</v>
      </c>
      <c r="AE425">
        <f t="shared" si="42"/>
        <v>2.1604899658985692</v>
      </c>
    </row>
    <row r="426" spans="3:31">
      <c r="C426">
        <v>2006</v>
      </c>
      <c r="D426">
        <v>3</v>
      </c>
      <c r="E426">
        <v>3</v>
      </c>
      <c r="F426">
        <v>98</v>
      </c>
      <c r="G426">
        <v>0.68698511904761894</v>
      </c>
      <c r="H426">
        <v>2279.8698469001388</v>
      </c>
      <c r="I426">
        <v>7.0100522351797855E-3</v>
      </c>
      <c r="J426">
        <v>1.9360999999999999</v>
      </c>
      <c r="R426">
        <v>2279.8698469001388</v>
      </c>
      <c r="S426">
        <v>7.0100522351797855E-3</v>
      </c>
      <c r="U426">
        <v>2006</v>
      </c>
      <c r="V426">
        <v>502</v>
      </c>
      <c r="W426">
        <v>3</v>
      </c>
      <c r="X426">
        <v>3</v>
      </c>
      <c r="Y426">
        <v>98</v>
      </c>
      <c r="Z426">
        <v>0.68698511904761894</v>
      </c>
      <c r="AA426">
        <f t="shared" si="41"/>
        <v>2279.8698469001388</v>
      </c>
      <c r="AB426">
        <f t="shared" si="45"/>
        <v>7.0100522351797855E-3</v>
      </c>
      <c r="AC426">
        <v>1.8037000000000001</v>
      </c>
      <c r="AD426">
        <v>33.926634626490156</v>
      </c>
      <c r="AE426">
        <f t="shared" si="42"/>
        <v>2.2798698469001386</v>
      </c>
    </row>
    <row r="427" spans="3:31">
      <c r="C427">
        <v>2006</v>
      </c>
      <c r="D427">
        <v>3</v>
      </c>
      <c r="E427">
        <v>4</v>
      </c>
      <c r="F427">
        <v>98</v>
      </c>
      <c r="G427">
        <v>0.5972777777777778</v>
      </c>
      <c r="H427">
        <v>2785.8118323123449</v>
      </c>
      <c r="I427">
        <v>6.0946712018140588E-3</v>
      </c>
      <c r="J427">
        <v>1.9407000000000001</v>
      </c>
      <c r="R427">
        <v>2785.8118323123449</v>
      </c>
      <c r="S427">
        <v>6.0946712018140588E-3</v>
      </c>
      <c r="U427">
        <v>2006</v>
      </c>
      <c r="V427">
        <v>502</v>
      </c>
      <c r="W427">
        <v>3</v>
      </c>
      <c r="X427">
        <v>4</v>
      </c>
      <c r="Y427">
        <v>98</v>
      </c>
      <c r="Z427">
        <v>0.5972777777777778</v>
      </c>
      <c r="AA427">
        <f t="shared" si="41"/>
        <v>2785.8118323123449</v>
      </c>
      <c r="AB427">
        <f t="shared" si="45"/>
        <v>6.0946712018140588E-3</v>
      </c>
      <c r="AC427">
        <v>1.7673000000000001</v>
      </c>
      <c r="AD427">
        <v>41.455533218933702</v>
      </c>
      <c r="AE427">
        <f t="shared" si="42"/>
        <v>2.7858118323123451</v>
      </c>
    </row>
    <row r="428" spans="3:31">
      <c r="C428">
        <v>2006</v>
      </c>
      <c r="D428">
        <v>3</v>
      </c>
      <c r="E428">
        <v>5</v>
      </c>
      <c r="F428">
        <v>98</v>
      </c>
      <c r="G428">
        <v>0.6611004273504274</v>
      </c>
      <c r="H428">
        <v>1482.1425517039947</v>
      </c>
      <c r="I428">
        <v>6.7459227280655858E-3</v>
      </c>
      <c r="J428">
        <v>2.2761999999999998</v>
      </c>
      <c r="R428">
        <v>1482.1425517039947</v>
      </c>
      <c r="S428">
        <v>6.7459227280655858E-3</v>
      </c>
      <c r="U428">
        <v>2006</v>
      </c>
      <c r="V428">
        <v>502</v>
      </c>
      <c r="W428">
        <v>3</v>
      </c>
      <c r="X428">
        <v>5</v>
      </c>
      <c r="Y428">
        <v>98</v>
      </c>
      <c r="Z428">
        <v>0.6611004273504274</v>
      </c>
      <c r="AA428">
        <f t="shared" si="41"/>
        <v>1482.1425517039947</v>
      </c>
      <c r="AB428">
        <f t="shared" si="45"/>
        <v>6.7459227280655858E-3</v>
      </c>
      <c r="AC428">
        <v>1.9869000000000001</v>
      </c>
      <c r="AD428">
        <v>22.055692733690396</v>
      </c>
      <c r="AE428">
        <f t="shared" si="42"/>
        <v>1.4821425517039948</v>
      </c>
    </row>
    <row r="429" spans="3:31">
      <c r="C429">
        <v>2006</v>
      </c>
      <c r="D429">
        <v>3</v>
      </c>
      <c r="E429">
        <v>6</v>
      </c>
      <c r="F429">
        <v>98</v>
      </c>
      <c r="G429">
        <v>0.6046588827838828</v>
      </c>
      <c r="H429">
        <v>3322.6755529378738</v>
      </c>
      <c r="I429">
        <v>6.1699885998355384E-3</v>
      </c>
      <c r="J429">
        <v>2.0855999999999999</v>
      </c>
      <c r="R429">
        <v>3322.6755529378738</v>
      </c>
      <c r="S429">
        <v>6.1699885998355384E-3</v>
      </c>
      <c r="U429">
        <v>2006</v>
      </c>
      <c r="V429">
        <v>502</v>
      </c>
      <c r="W429">
        <v>3</v>
      </c>
      <c r="X429">
        <v>6</v>
      </c>
      <c r="Y429">
        <v>98</v>
      </c>
      <c r="Z429">
        <v>0.6046588827838828</v>
      </c>
      <c r="AA429">
        <f t="shared" si="41"/>
        <v>3322.6755529378738</v>
      </c>
      <c r="AB429">
        <f t="shared" si="45"/>
        <v>6.1699885998355384E-3</v>
      </c>
      <c r="AC429">
        <v>2.0348999999999999</v>
      </c>
      <c r="AD429">
        <v>49.444576680623115</v>
      </c>
      <c r="AE429">
        <f t="shared" si="42"/>
        <v>3.322675552937874</v>
      </c>
    </row>
    <row r="430" spans="3:31">
      <c r="C430">
        <v>2006</v>
      </c>
      <c r="D430">
        <v>3</v>
      </c>
      <c r="E430">
        <v>7</v>
      </c>
      <c r="F430">
        <v>98</v>
      </c>
      <c r="G430">
        <v>0.6528211233211233</v>
      </c>
      <c r="H430">
        <v>2780.0165889299701</v>
      </c>
      <c r="I430">
        <v>6.6614400338890134E-3</v>
      </c>
      <c r="J430">
        <v>2.2599999999999998</v>
      </c>
      <c r="R430">
        <v>2780.0165889299701</v>
      </c>
      <c r="S430">
        <v>6.6614400338890134E-3</v>
      </c>
      <c r="U430">
        <v>2006</v>
      </c>
      <c r="V430">
        <v>502</v>
      </c>
      <c r="W430">
        <v>3</v>
      </c>
      <c r="X430">
        <v>7</v>
      </c>
      <c r="Y430">
        <v>98</v>
      </c>
      <c r="Z430">
        <v>0.6528211233211233</v>
      </c>
      <c r="AA430">
        <f t="shared" si="41"/>
        <v>2780.0165889299701</v>
      </c>
      <c r="AB430">
        <f t="shared" si="45"/>
        <v>6.6614400338890134E-3</v>
      </c>
      <c r="AC430">
        <v>2.7035999999999998</v>
      </c>
      <c r="AD430">
        <v>41.369294478124552</v>
      </c>
      <c r="AE430">
        <f t="shared" si="42"/>
        <v>2.7800165889299699</v>
      </c>
    </row>
    <row r="431" spans="3:31">
      <c r="C431">
        <v>2006</v>
      </c>
      <c r="D431">
        <v>3</v>
      </c>
      <c r="E431">
        <v>8</v>
      </c>
      <c r="F431" t="s">
        <v>17</v>
      </c>
      <c r="H431">
        <v>3772.2385848389281</v>
      </c>
      <c r="I431" t="s">
        <v>17</v>
      </c>
      <c r="J431">
        <v>2.4941</v>
      </c>
      <c r="R431">
        <v>3772.2385848389281</v>
      </c>
      <c r="U431">
        <v>2006</v>
      </c>
      <c r="V431">
        <v>502</v>
      </c>
      <c r="W431">
        <v>3</v>
      </c>
      <c r="X431">
        <v>8</v>
      </c>
      <c r="Y431" t="s">
        <v>17</v>
      </c>
      <c r="Z431" t="s">
        <v>17</v>
      </c>
      <c r="AA431">
        <f t="shared" si="41"/>
        <v>3772.2385848389281</v>
      </c>
      <c r="AB431" t="s">
        <v>17</v>
      </c>
      <c r="AC431">
        <v>1.9950000000000001</v>
      </c>
      <c r="AD431">
        <v>56.13450275057928</v>
      </c>
      <c r="AE431">
        <f t="shared" si="42"/>
        <v>3.7722385848389282</v>
      </c>
    </row>
    <row r="432" spans="3:31">
      <c r="C432">
        <v>2006</v>
      </c>
      <c r="D432">
        <v>3</v>
      </c>
      <c r="E432">
        <v>9</v>
      </c>
      <c r="F432" t="s">
        <v>17</v>
      </c>
      <c r="H432">
        <v>2107.9091187901467</v>
      </c>
      <c r="I432" t="s">
        <v>17</v>
      </c>
      <c r="J432">
        <v>2.1373000000000002</v>
      </c>
      <c r="R432">
        <v>2107.9091187901467</v>
      </c>
      <c r="U432">
        <v>2006</v>
      </c>
      <c r="V432">
        <v>502</v>
      </c>
      <c r="W432">
        <v>3</v>
      </c>
      <c r="X432">
        <v>9</v>
      </c>
      <c r="Y432" t="s">
        <v>17</v>
      </c>
      <c r="Z432" t="s">
        <v>17</v>
      </c>
      <c r="AA432">
        <f t="shared" si="41"/>
        <v>2107.9091187901467</v>
      </c>
      <c r="AB432" t="s">
        <v>17</v>
      </c>
      <c r="AC432">
        <v>2.125</v>
      </c>
      <c r="AD432">
        <v>31.36769522009147</v>
      </c>
      <c r="AE432">
        <f t="shared" si="42"/>
        <v>2.1079091187901469</v>
      </c>
    </row>
    <row r="433" spans="3:31">
      <c r="C433">
        <v>2006</v>
      </c>
      <c r="D433">
        <v>3</v>
      </c>
      <c r="E433">
        <v>10</v>
      </c>
      <c r="F433" t="s">
        <v>17</v>
      </c>
      <c r="H433">
        <v>3008.8030827150733</v>
      </c>
      <c r="I433" t="s">
        <v>17</v>
      </c>
      <c r="J433">
        <v>1.9395</v>
      </c>
      <c r="R433">
        <v>3008.8030827150733</v>
      </c>
      <c r="U433">
        <v>2006</v>
      </c>
      <c r="V433">
        <v>502</v>
      </c>
      <c r="W433">
        <v>3</v>
      </c>
      <c r="X433">
        <v>10</v>
      </c>
      <c r="Y433" t="s">
        <v>17</v>
      </c>
      <c r="Z433" t="s">
        <v>17</v>
      </c>
      <c r="AA433">
        <f t="shared" si="41"/>
        <v>3008.8030827150733</v>
      </c>
      <c r="AB433" t="s">
        <v>17</v>
      </c>
      <c r="AC433">
        <v>1.8366</v>
      </c>
      <c r="AD433">
        <v>44.773855397545731</v>
      </c>
      <c r="AE433">
        <f t="shared" si="42"/>
        <v>3.0088030827150734</v>
      </c>
    </row>
    <row r="434" spans="3:31">
      <c r="C434">
        <v>2006</v>
      </c>
      <c r="D434">
        <v>3</v>
      </c>
      <c r="E434">
        <v>11</v>
      </c>
      <c r="F434" t="s">
        <v>17</v>
      </c>
      <c r="H434">
        <v>2135.5646014817562</v>
      </c>
      <c r="I434" t="s">
        <v>17</v>
      </c>
      <c r="J434">
        <v>2.0015999999999998</v>
      </c>
      <c r="R434">
        <v>2135.5646014817562</v>
      </c>
      <c r="U434">
        <v>2006</v>
      </c>
      <c r="V434">
        <v>502</v>
      </c>
      <c r="W434">
        <v>3</v>
      </c>
      <c r="X434">
        <v>11</v>
      </c>
      <c r="Y434" t="s">
        <v>17</v>
      </c>
      <c r="Z434" t="s">
        <v>17</v>
      </c>
      <c r="AA434">
        <f t="shared" si="41"/>
        <v>2135.5646014817562</v>
      </c>
      <c r="AB434" t="s">
        <v>17</v>
      </c>
      <c r="AC434">
        <v>2.1496</v>
      </c>
      <c r="AD434">
        <v>31.779235141097562</v>
      </c>
      <c r="AE434">
        <f t="shared" si="42"/>
        <v>2.1355646014817564</v>
      </c>
    </row>
    <row r="435" spans="3:31">
      <c r="C435">
        <v>2006</v>
      </c>
      <c r="D435">
        <v>3</v>
      </c>
      <c r="E435">
        <v>12</v>
      </c>
      <c r="F435" t="s">
        <v>17</v>
      </c>
      <c r="H435">
        <v>1673.3150072663418</v>
      </c>
      <c r="I435" t="s">
        <v>17</v>
      </c>
      <c r="J435">
        <v>2.2481</v>
      </c>
      <c r="R435">
        <v>1673.3150072663418</v>
      </c>
      <c r="U435">
        <v>2006</v>
      </c>
      <c r="V435">
        <v>502</v>
      </c>
      <c r="W435">
        <v>3</v>
      </c>
      <c r="X435">
        <v>12</v>
      </c>
      <c r="Y435" t="s">
        <v>17</v>
      </c>
      <c r="Z435" t="s">
        <v>17</v>
      </c>
      <c r="AA435">
        <f t="shared" si="41"/>
        <v>1673.3150072663418</v>
      </c>
      <c r="AB435" t="s">
        <v>17</v>
      </c>
      <c r="AC435">
        <v>2.2637999999999998</v>
      </c>
      <c r="AD435">
        <v>24.900520941463416</v>
      </c>
      <c r="AE435">
        <f t="shared" si="42"/>
        <v>1.6733150072663419</v>
      </c>
    </row>
    <row r="436" spans="3:31">
      <c r="C436">
        <v>2006</v>
      </c>
      <c r="D436">
        <v>3</v>
      </c>
      <c r="E436">
        <v>13</v>
      </c>
      <c r="F436" t="s">
        <v>17</v>
      </c>
      <c r="H436">
        <v>1076.3297353814635</v>
      </c>
      <c r="I436" t="s">
        <v>17</v>
      </c>
      <c r="J436">
        <v>2.1217000000000001</v>
      </c>
      <c r="R436">
        <v>1076.3297353814635</v>
      </c>
      <c r="U436">
        <v>2006</v>
      </c>
      <c r="V436">
        <v>502</v>
      </c>
      <c r="W436">
        <v>3</v>
      </c>
      <c r="X436">
        <v>13</v>
      </c>
      <c r="Y436" t="s">
        <v>17</v>
      </c>
      <c r="Z436" t="s">
        <v>17</v>
      </c>
      <c r="AA436">
        <f t="shared" si="41"/>
        <v>1076.3297353814635</v>
      </c>
      <c r="AB436" t="s">
        <v>17</v>
      </c>
      <c r="AC436">
        <v>2.6996000000000002</v>
      </c>
      <c r="AD436">
        <v>16.016811538414633</v>
      </c>
      <c r="AE436">
        <f t="shared" si="42"/>
        <v>1.0763297353814634</v>
      </c>
    </row>
    <row r="437" spans="3:31">
      <c r="C437">
        <v>2006</v>
      </c>
      <c r="D437">
        <v>3</v>
      </c>
      <c r="E437">
        <v>14</v>
      </c>
      <c r="F437" t="s">
        <v>17</v>
      </c>
      <c r="H437">
        <v>2912.9999819596101</v>
      </c>
      <c r="I437" t="s">
        <v>17</v>
      </c>
      <c r="J437">
        <v>2.0708000000000002</v>
      </c>
      <c r="R437">
        <v>2912.9999819596101</v>
      </c>
      <c r="U437">
        <v>2006</v>
      </c>
      <c r="V437">
        <v>502</v>
      </c>
      <c r="W437">
        <v>3</v>
      </c>
      <c r="X437">
        <v>14</v>
      </c>
      <c r="Y437" t="s">
        <v>17</v>
      </c>
      <c r="Z437" t="s">
        <v>17</v>
      </c>
      <c r="AA437">
        <f t="shared" si="41"/>
        <v>2912.9999819596101</v>
      </c>
      <c r="AB437" t="s">
        <v>17</v>
      </c>
      <c r="AC437">
        <v>1.9076</v>
      </c>
      <c r="AD437">
        <v>43.348214017256097</v>
      </c>
      <c r="AE437">
        <f t="shared" si="42"/>
        <v>2.9129999819596102</v>
      </c>
    </row>
    <row r="438" spans="3:31">
      <c r="C438">
        <v>2006</v>
      </c>
      <c r="D438">
        <v>4</v>
      </c>
      <c r="E438">
        <v>1</v>
      </c>
      <c r="F438">
        <v>98</v>
      </c>
      <c r="G438">
        <v>0.49848901098901105</v>
      </c>
      <c r="H438">
        <v>3135.4840355993865</v>
      </c>
      <c r="I438">
        <v>5.0866225611123578E-3</v>
      </c>
      <c r="J438">
        <v>2.0032999999999999</v>
      </c>
      <c r="R438">
        <v>3135.4840355993865</v>
      </c>
      <c r="S438">
        <v>5.0866225611123578E-3</v>
      </c>
      <c r="U438">
        <v>2006</v>
      </c>
      <c r="V438">
        <v>502</v>
      </c>
      <c r="W438">
        <v>4</v>
      </c>
      <c r="X438">
        <v>1</v>
      </c>
      <c r="Y438">
        <v>98</v>
      </c>
      <c r="Z438">
        <v>0.49848901098901105</v>
      </c>
      <c r="AA438">
        <f t="shared" si="41"/>
        <v>3135.4840355993865</v>
      </c>
      <c r="AB438">
        <f t="shared" ref="AB438:AB444" si="46">Z438/Y438</f>
        <v>5.0866225611123578E-3</v>
      </c>
      <c r="AC438">
        <v>1.7496</v>
      </c>
      <c r="AD438">
        <v>46.658988624990869</v>
      </c>
      <c r="AE438">
        <f t="shared" si="42"/>
        <v>3.1354840355993865</v>
      </c>
    </row>
    <row r="439" spans="3:31">
      <c r="C439">
        <v>2006</v>
      </c>
      <c r="D439">
        <v>4</v>
      </c>
      <c r="E439">
        <v>2</v>
      </c>
      <c r="F439">
        <v>98</v>
      </c>
      <c r="G439">
        <v>0.68661805555555555</v>
      </c>
      <c r="H439">
        <v>2471.2032137683659</v>
      </c>
      <c r="I439">
        <v>7.0063066893424038E-3</v>
      </c>
      <c r="J439">
        <v>2.028</v>
      </c>
      <c r="R439">
        <v>2471.2032137683659</v>
      </c>
      <c r="S439">
        <v>7.0063066893424038E-3</v>
      </c>
      <c r="U439">
        <v>2006</v>
      </c>
      <c r="V439">
        <v>502</v>
      </c>
      <c r="W439">
        <v>4</v>
      </c>
      <c r="X439">
        <v>2</v>
      </c>
      <c r="Y439">
        <v>98</v>
      </c>
      <c r="Z439">
        <v>0.68661805555555555</v>
      </c>
      <c r="AA439">
        <f t="shared" si="41"/>
        <v>2471.2032137683659</v>
      </c>
      <c r="AB439">
        <f t="shared" si="46"/>
        <v>7.0063066893424038E-3</v>
      </c>
      <c r="AC439">
        <v>1.7759</v>
      </c>
      <c r="AD439">
        <v>36.773857347743537</v>
      </c>
      <c r="AE439">
        <f t="shared" si="42"/>
        <v>2.4712032137683657</v>
      </c>
    </row>
    <row r="440" spans="3:31">
      <c r="C440">
        <v>2006</v>
      </c>
      <c r="D440">
        <v>4</v>
      </c>
      <c r="E440">
        <v>3</v>
      </c>
      <c r="F440">
        <v>98</v>
      </c>
      <c r="G440">
        <v>0.57016117216117213</v>
      </c>
      <c r="H440">
        <v>2993.6582274794805</v>
      </c>
      <c r="I440">
        <v>5.817971144501756E-3</v>
      </c>
      <c r="J440">
        <v>1.9935</v>
      </c>
      <c r="R440">
        <v>2993.6582274794805</v>
      </c>
      <c r="S440">
        <v>5.817971144501756E-3</v>
      </c>
      <c r="U440">
        <v>2006</v>
      </c>
      <c r="V440">
        <v>502</v>
      </c>
      <c r="W440">
        <v>4</v>
      </c>
      <c r="X440">
        <v>3</v>
      </c>
      <c r="Y440">
        <v>98</v>
      </c>
      <c r="Z440">
        <v>0.57016117216117213</v>
      </c>
      <c r="AA440">
        <f t="shared" si="41"/>
        <v>2993.6582274794805</v>
      </c>
      <c r="AB440">
        <f t="shared" si="46"/>
        <v>5.817971144501756E-3</v>
      </c>
      <c r="AC440">
        <v>1.7597</v>
      </c>
      <c r="AD440">
        <v>44.548485527968452</v>
      </c>
      <c r="AE440">
        <f t="shared" si="42"/>
        <v>2.9936582274794805</v>
      </c>
    </row>
    <row r="441" spans="3:31">
      <c r="C441">
        <v>2006</v>
      </c>
      <c r="D441">
        <v>4</v>
      </c>
      <c r="E441">
        <v>4</v>
      </c>
      <c r="F441">
        <v>98</v>
      </c>
      <c r="G441">
        <v>0.49342735042735048</v>
      </c>
      <c r="H441">
        <v>2672.9951422205895</v>
      </c>
      <c r="I441">
        <v>5.0349729635443922E-3</v>
      </c>
      <c r="J441">
        <v>2.0937999999999999</v>
      </c>
      <c r="R441">
        <v>2672.9951422205895</v>
      </c>
      <c r="S441">
        <v>5.0349729635443922E-3</v>
      </c>
      <c r="U441">
        <v>2006</v>
      </c>
      <c r="V441">
        <v>502</v>
      </c>
      <c r="W441">
        <v>4</v>
      </c>
      <c r="X441">
        <v>4</v>
      </c>
      <c r="Y441">
        <v>98</v>
      </c>
      <c r="Z441">
        <v>0.49342735042735048</v>
      </c>
      <c r="AA441">
        <f t="shared" si="41"/>
        <v>2672.9951422205895</v>
      </c>
      <c r="AB441">
        <f t="shared" si="46"/>
        <v>5.0349729635443922E-3</v>
      </c>
      <c r="AC441">
        <v>2.1602999999999999</v>
      </c>
      <c r="AD441">
        <v>39.776713425901626</v>
      </c>
      <c r="AE441">
        <f t="shared" si="42"/>
        <v>2.6729951422205893</v>
      </c>
    </row>
    <row r="442" spans="3:31">
      <c r="C442">
        <v>2006</v>
      </c>
      <c r="D442">
        <v>4</v>
      </c>
      <c r="E442">
        <v>5</v>
      </c>
      <c r="F442">
        <v>98</v>
      </c>
      <c r="G442">
        <v>0.69991300366300369</v>
      </c>
      <c r="H442">
        <v>2234.9110598399297</v>
      </c>
      <c r="I442">
        <v>7.141969425132691E-3</v>
      </c>
      <c r="J442">
        <v>2.1217999999999999</v>
      </c>
      <c r="R442">
        <v>2234.9110598399297</v>
      </c>
      <c r="S442">
        <v>7.141969425132691E-3</v>
      </c>
      <c r="U442">
        <v>2006</v>
      </c>
      <c r="V442">
        <v>502</v>
      </c>
      <c r="W442">
        <v>4</v>
      </c>
      <c r="X442">
        <v>5</v>
      </c>
      <c r="Y442">
        <v>98</v>
      </c>
      <c r="Z442">
        <v>0.69991300366300369</v>
      </c>
      <c r="AA442">
        <f t="shared" si="41"/>
        <v>2234.9110598399297</v>
      </c>
      <c r="AB442">
        <f t="shared" si="46"/>
        <v>7.141969425132691E-3</v>
      </c>
      <c r="AC442">
        <v>2.2913000000000001</v>
      </c>
      <c r="AD442">
        <v>33.257605057141809</v>
      </c>
      <c r="AE442">
        <f t="shared" si="42"/>
        <v>2.2349110598399298</v>
      </c>
    </row>
    <row r="443" spans="3:31">
      <c r="C443">
        <v>2006</v>
      </c>
      <c r="D443">
        <v>4</v>
      </c>
      <c r="E443">
        <v>6</v>
      </c>
      <c r="F443">
        <v>98</v>
      </c>
      <c r="G443">
        <v>0.63654761904761903</v>
      </c>
      <c r="H443">
        <v>2027.0713823928363</v>
      </c>
      <c r="I443">
        <v>6.4953838678328477E-3</v>
      </c>
      <c r="J443">
        <v>2.3868</v>
      </c>
      <c r="R443">
        <v>2027.0713823928363</v>
      </c>
      <c r="S443">
        <v>6.4953838678328477E-3</v>
      </c>
      <c r="U443">
        <v>2006</v>
      </c>
      <c r="V443">
        <v>502</v>
      </c>
      <c r="W443">
        <v>4</v>
      </c>
      <c r="X443">
        <v>6</v>
      </c>
      <c r="Y443">
        <v>98</v>
      </c>
      <c r="Z443">
        <v>0.63654761904761903</v>
      </c>
      <c r="AA443">
        <f t="shared" si="41"/>
        <v>2027.0713823928363</v>
      </c>
      <c r="AB443">
        <f t="shared" si="46"/>
        <v>6.4953838678328477E-3</v>
      </c>
      <c r="AC443">
        <v>2.4245999999999999</v>
      </c>
      <c r="AD443">
        <v>30.164752714179112</v>
      </c>
      <c r="AE443">
        <f t="shared" si="42"/>
        <v>2.0270713823928364</v>
      </c>
    </row>
    <row r="444" spans="3:31">
      <c r="C444">
        <v>2006</v>
      </c>
      <c r="D444">
        <v>4</v>
      </c>
      <c r="E444">
        <v>7</v>
      </c>
      <c r="F444">
        <v>98</v>
      </c>
      <c r="G444">
        <v>0.53106837606837609</v>
      </c>
      <c r="H444">
        <v>2800.3643610050385</v>
      </c>
      <c r="I444">
        <v>5.419065061922205E-3</v>
      </c>
      <c r="J444">
        <v>2.5085999999999999</v>
      </c>
      <c r="R444">
        <v>2800.3643610050385</v>
      </c>
      <c r="S444">
        <v>5.419065061922205E-3</v>
      </c>
      <c r="U444">
        <v>2006</v>
      </c>
      <c r="V444">
        <v>502</v>
      </c>
      <c r="W444">
        <v>4</v>
      </c>
      <c r="X444">
        <v>7</v>
      </c>
      <c r="Y444">
        <v>98</v>
      </c>
      <c r="Z444">
        <v>0.53106837606837609</v>
      </c>
      <c r="AA444">
        <f t="shared" si="41"/>
        <v>2800.3643610050385</v>
      </c>
      <c r="AB444">
        <f t="shared" si="46"/>
        <v>5.419065061922205E-3</v>
      </c>
      <c r="AC444">
        <v>2.8957000000000002</v>
      </c>
      <c r="AD444">
        <v>41.672088705432117</v>
      </c>
      <c r="AE444">
        <f t="shared" si="42"/>
        <v>2.8003643610050384</v>
      </c>
    </row>
    <row r="445" spans="3:31">
      <c r="C445">
        <v>2006</v>
      </c>
      <c r="D445">
        <v>4</v>
      </c>
      <c r="E445">
        <v>8</v>
      </c>
      <c r="F445" t="s">
        <v>17</v>
      </c>
      <c r="H445">
        <v>4161.9057840585383</v>
      </c>
      <c r="I445" t="s">
        <v>17</v>
      </c>
      <c r="J445">
        <v>2.0749</v>
      </c>
      <c r="R445">
        <v>4161.9057840585383</v>
      </c>
      <c r="U445">
        <v>2006</v>
      </c>
      <c r="V445">
        <v>502</v>
      </c>
      <c r="W445">
        <v>4</v>
      </c>
      <c r="X445">
        <v>8</v>
      </c>
      <c r="Y445" t="s">
        <v>17</v>
      </c>
      <c r="Z445" t="s">
        <v>17</v>
      </c>
      <c r="AA445">
        <f t="shared" si="41"/>
        <v>4161.9057840585383</v>
      </c>
      <c r="AB445" t="s">
        <v>17</v>
      </c>
      <c r="AC445">
        <v>1.8519000000000001</v>
      </c>
      <c r="AD445">
        <v>61.933121786585382</v>
      </c>
      <c r="AE445">
        <f t="shared" si="42"/>
        <v>4.1619057840585381</v>
      </c>
    </row>
    <row r="446" spans="3:31">
      <c r="C446">
        <v>2006</v>
      </c>
      <c r="D446">
        <v>4</v>
      </c>
      <c r="E446">
        <v>9</v>
      </c>
      <c r="F446" t="s">
        <v>17</v>
      </c>
      <c r="H446">
        <v>4214.0625659815623</v>
      </c>
      <c r="I446" t="s">
        <v>17</v>
      </c>
      <c r="J446">
        <v>2.2330999999999999</v>
      </c>
      <c r="R446">
        <v>4214.0625659815623</v>
      </c>
      <c r="U446">
        <v>2006</v>
      </c>
      <c r="V446">
        <v>502</v>
      </c>
      <c r="W446">
        <v>4</v>
      </c>
      <c r="X446">
        <v>9</v>
      </c>
      <c r="Y446" t="s">
        <v>17</v>
      </c>
      <c r="Z446" t="s">
        <v>17</v>
      </c>
      <c r="AA446">
        <f t="shared" si="41"/>
        <v>4214.0625659815623</v>
      </c>
      <c r="AB446" t="s">
        <v>17</v>
      </c>
      <c r="AC446">
        <v>2.17</v>
      </c>
      <c r="AD446">
        <v>62.709264374725628</v>
      </c>
      <c r="AE446">
        <f t="shared" si="42"/>
        <v>4.2140625659815623</v>
      </c>
    </row>
    <row r="447" spans="3:31">
      <c r="C447">
        <v>2006</v>
      </c>
      <c r="D447">
        <v>4</v>
      </c>
      <c r="E447">
        <v>10</v>
      </c>
      <c r="F447" t="s">
        <v>17</v>
      </c>
      <c r="H447">
        <v>1549.8279622641953</v>
      </c>
      <c r="I447" t="s">
        <v>17</v>
      </c>
      <c r="J447">
        <v>2.0594999999999999</v>
      </c>
      <c r="R447">
        <v>1549.8279622641953</v>
      </c>
      <c r="U447">
        <v>2006</v>
      </c>
      <c r="V447">
        <v>502</v>
      </c>
      <c r="W447">
        <v>4</v>
      </c>
      <c r="X447">
        <v>10</v>
      </c>
      <c r="Y447" t="s">
        <v>17</v>
      </c>
      <c r="Z447" t="s">
        <v>17</v>
      </c>
      <c r="AA447">
        <f t="shared" si="41"/>
        <v>1549.8279622641953</v>
      </c>
      <c r="AB447" t="s">
        <v>17</v>
      </c>
      <c r="AC447">
        <v>2.6097999999999999</v>
      </c>
      <c r="AD447">
        <v>23.06291610512195</v>
      </c>
      <c r="AE447">
        <f t="shared" si="42"/>
        <v>1.5498279622641953</v>
      </c>
    </row>
    <row r="448" spans="3:31">
      <c r="C448">
        <v>2006</v>
      </c>
      <c r="D448">
        <v>4</v>
      </c>
      <c r="E448">
        <v>11</v>
      </c>
      <c r="F448" t="s">
        <v>17</v>
      </c>
      <c r="H448">
        <v>3780.1038527034157</v>
      </c>
      <c r="I448" t="s">
        <v>17</v>
      </c>
      <c r="J448">
        <v>2.0878999999999999</v>
      </c>
      <c r="R448">
        <v>3780.1038527034157</v>
      </c>
      <c r="U448">
        <v>2006</v>
      </c>
      <c r="V448">
        <v>502</v>
      </c>
      <c r="W448">
        <v>4</v>
      </c>
      <c r="X448">
        <v>11</v>
      </c>
      <c r="Y448" t="s">
        <v>17</v>
      </c>
      <c r="Z448" t="s">
        <v>17</v>
      </c>
      <c r="AA448">
        <f t="shared" si="41"/>
        <v>3780.1038527034157</v>
      </c>
      <c r="AB448" t="s">
        <v>17</v>
      </c>
      <c r="AC448">
        <v>2.3123999999999998</v>
      </c>
      <c r="AD448">
        <v>56.251545427134154</v>
      </c>
      <c r="AE448">
        <f t="shared" si="42"/>
        <v>3.7801038527034159</v>
      </c>
    </row>
    <row r="449" spans="3:31">
      <c r="C449">
        <v>2006</v>
      </c>
      <c r="D449">
        <v>4</v>
      </c>
      <c r="E449">
        <v>12</v>
      </c>
      <c r="F449" t="s">
        <v>17</v>
      </c>
      <c r="H449">
        <v>3272.2182997180971</v>
      </c>
      <c r="I449" t="s">
        <v>17</v>
      </c>
      <c r="J449">
        <v>2.0663999999999998</v>
      </c>
      <c r="R449">
        <v>3272.2182997180971</v>
      </c>
      <c r="U449">
        <v>2006</v>
      </c>
      <c r="V449">
        <v>502</v>
      </c>
      <c r="W449">
        <v>4</v>
      </c>
      <c r="X449">
        <v>12</v>
      </c>
      <c r="Y449" t="s">
        <v>17</v>
      </c>
      <c r="Z449" t="s">
        <v>17</v>
      </c>
      <c r="AA449">
        <f t="shared" si="41"/>
        <v>3272.2182997180971</v>
      </c>
      <c r="AB449" t="s">
        <v>17</v>
      </c>
      <c r="AC449">
        <v>2.1261999999999999</v>
      </c>
      <c r="AD449">
        <v>48.693724698185967</v>
      </c>
      <c r="AE449">
        <f t="shared" si="42"/>
        <v>3.2722182997180971</v>
      </c>
    </row>
    <row r="450" spans="3:31">
      <c r="C450">
        <v>2006</v>
      </c>
      <c r="D450">
        <v>4</v>
      </c>
      <c r="E450">
        <v>13</v>
      </c>
      <c r="F450" t="s">
        <v>17</v>
      </c>
      <c r="H450">
        <v>1683.191641238049</v>
      </c>
      <c r="I450" t="s">
        <v>17</v>
      </c>
      <c r="J450">
        <v>2.6253000000000002</v>
      </c>
      <c r="R450">
        <v>1683.191641238049</v>
      </c>
      <c r="U450">
        <v>2006</v>
      </c>
      <c r="V450">
        <v>502</v>
      </c>
      <c r="W450">
        <v>4</v>
      </c>
      <c r="X450">
        <v>13</v>
      </c>
      <c r="Y450" t="s">
        <v>17</v>
      </c>
      <c r="Z450" t="s">
        <v>17</v>
      </c>
      <c r="AA450">
        <f t="shared" si="41"/>
        <v>1683.191641238049</v>
      </c>
      <c r="AB450" t="s">
        <v>17</v>
      </c>
      <c r="AC450">
        <v>2.9388000000000001</v>
      </c>
      <c r="AD450">
        <v>25.047494661280489</v>
      </c>
      <c r="AE450">
        <f t="shared" si="42"/>
        <v>1.683191641238049</v>
      </c>
    </row>
    <row r="451" spans="3:31">
      <c r="C451">
        <v>2006</v>
      </c>
      <c r="D451">
        <v>4</v>
      </c>
      <c r="E451">
        <v>14</v>
      </c>
      <c r="F451" t="s">
        <v>17</v>
      </c>
      <c r="H451">
        <v>4168.2162209642938</v>
      </c>
      <c r="I451" t="s">
        <v>17</v>
      </c>
      <c r="J451">
        <v>2.294</v>
      </c>
      <c r="R451">
        <v>4168.2162209642938</v>
      </c>
      <c r="U451">
        <v>2006</v>
      </c>
      <c r="V451">
        <v>502</v>
      </c>
      <c r="W451">
        <v>4</v>
      </c>
      <c r="X451">
        <v>14</v>
      </c>
      <c r="Y451" t="s">
        <v>17</v>
      </c>
      <c r="Z451" t="s">
        <v>17</v>
      </c>
      <c r="AA451">
        <f t="shared" si="41"/>
        <v>4168.2162209642938</v>
      </c>
      <c r="AB451" t="s">
        <v>17</v>
      </c>
      <c r="AC451">
        <v>1.8505</v>
      </c>
      <c r="AD451">
        <v>62.027027097682932</v>
      </c>
      <c r="AE451">
        <f t="shared" si="42"/>
        <v>4.1682162209642941</v>
      </c>
    </row>
    <row r="452" spans="3:31">
      <c r="C452">
        <v>2007</v>
      </c>
      <c r="D452">
        <v>1</v>
      </c>
      <c r="E452">
        <v>1</v>
      </c>
      <c r="F452">
        <v>83</v>
      </c>
      <c r="G452">
        <v>0.50215333333333334</v>
      </c>
      <c r="H452">
        <v>2482.6998560000002</v>
      </c>
      <c r="I452">
        <v>6.05004016064257E-3</v>
      </c>
      <c r="J452">
        <v>2.0028000000000001</v>
      </c>
      <c r="R452">
        <v>2482.6998560000002</v>
      </c>
      <c r="S452">
        <v>6.05004016064257E-3</v>
      </c>
      <c r="U452">
        <v>2007</v>
      </c>
      <c r="V452">
        <v>502</v>
      </c>
      <c r="W452">
        <v>1</v>
      </c>
      <c r="X452">
        <v>1</v>
      </c>
      <c r="Y452">
        <v>83</v>
      </c>
      <c r="Z452">
        <v>0.50215333333333334</v>
      </c>
      <c r="AA452">
        <f t="shared" si="41"/>
        <v>2482.6998560000002</v>
      </c>
      <c r="AB452">
        <f t="shared" ref="AB452:AB458" si="47">Z452/Y452</f>
        <v>6.05004016064257E-3</v>
      </c>
      <c r="AC452">
        <v>1.9212</v>
      </c>
      <c r="AD452" s="9">
        <v>36.944938333333333</v>
      </c>
      <c r="AE452">
        <f t="shared" si="42"/>
        <v>2.482699856</v>
      </c>
    </row>
    <row r="453" spans="3:31">
      <c r="C453">
        <v>2007</v>
      </c>
      <c r="D453">
        <v>1</v>
      </c>
      <c r="E453">
        <v>2</v>
      </c>
      <c r="F453">
        <v>83</v>
      </c>
      <c r="G453">
        <v>0.40749000000000002</v>
      </c>
      <c r="H453">
        <v>1967.8925280000001</v>
      </c>
      <c r="I453">
        <v>4.9095180722891572E-3</v>
      </c>
      <c r="J453">
        <v>2.0249999999999999</v>
      </c>
      <c r="R453">
        <v>1967.8925280000001</v>
      </c>
      <c r="S453">
        <v>4.9095180722891572E-3</v>
      </c>
      <c r="U453">
        <v>2007</v>
      </c>
      <c r="V453">
        <v>502</v>
      </c>
      <c r="W453">
        <v>1</v>
      </c>
      <c r="X453">
        <v>2</v>
      </c>
      <c r="Y453">
        <v>83</v>
      </c>
      <c r="Z453">
        <v>0.40749000000000002</v>
      </c>
      <c r="AA453">
        <f t="shared" ref="AA453:AA516" si="48">AE453*1000</f>
        <v>1967.8925280000001</v>
      </c>
      <c r="AB453">
        <f t="shared" si="47"/>
        <v>4.9095180722891572E-3</v>
      </c>
      <c r="AC453">
        <v>1.9342999999999999</v>
      </c>
      <c r="AD453" s="9">
        <v>29.284114999999996</v>
      </c>
      <c r="AE453">
        <f t="shared" ref="AE453:AE458" si="49">AD453*60*1.12/1000</f>
        <v>1.9678925280000001</v>
      </c>
    </row>
    <row r="454" spans="3:31">
      <c r="C454">
        <v>2007</v>
      </c>
      <c r="D454">
        <v>1</v>
      </c>
      <c r="E454">
        <v>3</v>
      </c>
      <c r="F454">
        <v>83</v>
      </c>
      <c r="G454">
        <v>0.59702666666666671</v>
      </c>
      <c r="H454">
        <v>3811.2348960000004</v>
      </c>
      <c r="I454">
        <v>7.1930923694779117E-3</v>
      </c>
      <c r="J454">
        <v>1.9965999999999999</v>
      </c>
      <c r="R454">
        <v>3811.2348960000004</v>
      </c>
      <c r="S454">
        <v>7.1930923694779117E-3</v>
      </c>
      <c r="U454">
        <v>2007</v>
      </c>
      <c r="V454">
        <v>502</v>
      </c>
      <c r="W454">
        <v>1</v>
      </c>
      <c r="X454">
        <v>3</v>
      </c>
      <c r="Y454">
        <v>83</v>
      </c>
      <c r="Z454">
        <v>0.59702666666666671</v>
      </c>
      <c r="AA454">
        <f t="shared" si="48"/>
        <v>3811.2348960000004</v>
      </c>
      <c r="AB454">
        <f t="shared" si="47"/>
        <v>7.1930923694779117E-3</v>
      </c>
      <c r="AC454">
        <v>2.0093999999999999</v>
      </c>
      <c r="AD454" s="9">
        <v>56.714804999999998</v>
      </c>
      <c r="AE454">
        <f t="shared" si="49"/>
        <v>3.8112348960000002</v>
      </c>
    </row>
    <row r="455" spans="3:31">
      <c r="C455">
        <v>2007</v>
      </c>
      <c r="D455">
        <v>1</v>
      </c>
      <c r="E455">
        <v>4</v>
      </c>
      <c r="F455">
        <v>83</v>
      </c>
      <c r="G455">
        <v>0.58232666666666655</v>
      </c>
      <c r="H455">
        <v>3478.6127040000006</v>
      </c>
      <c r="I455">
        <v>7.01598393574297E-3</v>
      </c>
      <c r="J455">
        <v>2.0871</v>
      </c>
      <c r="R455">
        <v>3478.6127040000006</v>
      </c>
      <c r="S455">
        <v>7.01598393574297E-3</v>
      </c>
      <c r="U455">
        <v>2007</v>
      </c>
      <c r="V455">
        <v>502</v>
      </c>
      <c r="W455">
        <v>1</v>
      </c>
      <c r="X455">
        <v>4</v>
      </c>
      <c r="Y455">
        <v>83</v>
      </c>
      <c r="Z455">
        <v>0.58232666666666655</v>
      </c>
      <c r="AA455">
        <f t="shared" si="48"/>
        <v>3478.6127040000006</v>
      </c>
      <c r="AB455">
        <f t="shared" si="47"/>
        <v>7.01598393574297E-3</v>
      </c>
      <c r="AC455">
        <v>1.8260000000000001</v>
      </c>
      <c r="AD455" s="9">
        <v>51.765070000000009</v>
      </c>
      <c r="AE455">
        <f t="shared" si="49"/>
        <v>3.4786127040000006</v>
      </c>
    </row>
    <row r="456" spans="3:31">
      <c r="C456">
        <v>2007</v>
      </c>
      <c r="D456">
        <v>1</v>
      </c>
      <c r="E456">
        <v>5</v>
      </c>
      <c r="F456">
        <v>83</v>
      </c>
      <c r="G456">
        <v>0.63292999999999999</v>
      </c>
      <c r="H456">
        <v>2597.9698079999998</v>
      </c>
      <c r="I456">
        <v>7.6256626506024097E-3</v>
      </c>
      <c r="J456">
        <v>2.3403999999999998</v>
      </c>
      <c r="R456">
        <v>2597.9698079999998</v>
      </c>
      <c r="S456">
        <v>7.6256626506024097E-3</v>
      </c>
      <c r="U456">
        <v>2007</v>
      </c>
      <c r="V456">
        <v>502</v>
      </c>
      <c r="W456">
        <v>1</v>
      </c>
      <c r="X456">
        <v>5</v>
      </c>
      <c r="Y456">
        <v>83</v>
      </c>
      <c r="Z456">
        <v>0.63292999999999999</v>
      </c>
      <c r="AA456">
        <f t="shared" si="48"/>
        <v>2597.9698079999998</v>
      </c>
      <c r="AB456">
        <f t="shared" si="47"/>
        <v>7.6256626506024097E-3</v>
      </c>
      <c r="AC456">
        <v>2.0234000000000001</v>
      </c>
      <c r="AD456" s="9">
        <v>38.660264999999995</v>
      </c>
      <c r="AE456">
        <f t="shared" si="49"/>
        <v>2.5979698079999998</v>
      </c>
    </row>
    <row r="457" spans="3:31">
      <c r="C457">
        <v>2007</v>
      </c>
      <c r="D457">
        <v>1</v>
      </c>
      <c r="E457">
        <v>6</v>
      </c>
      <c r="F457">
        <v>83</v>
      </c>
      <c r="G457">
        <v>0.63024666666666673</v>
      </c>
      <c r="H457">
        <v>2846.093264000001</v>
      </c>
      <c r="I457">
        <v>7.5933333333333339E-3</v>
      </c>
      <c r="J457">
        <v>2.2172999999999998</v>
      </c>
      <c r="R457">
        <v>2846.093264000001</v>
      </c>
      <c r="S457">
        <v>7.5933333333333339E-3</v>
      </c>
      <c r="U457">
        <v>2007</v>
      </c>
      <c r="V457">
        <v>502</v>
      </c>
      <c r="W457">
        <v>1</v>
      </c>
      <c r="X457">
        <v>6</v>
      </c>
      <c r="Y457">
        <v>83</v>
      </c>
      <c r="Z457">
        <v>0.63024666666666673</v>
      </c>
      <c r="AA457">
        <f t="shared" si="48"/>
        <v>2846.093264000001</v>
      </c>
      <c r="AB457">
        <f t="shared" si="47"/>
        <v>7.5933333333333339E-3</v>
      </c>
      <c r="AC457" s="129" t="s">
        <v>17</v>
      </c>
      <c r="AD457" s="9">
        <v>42.352578333333341</v>
      </c>
      <c r="AE457">
        <f t="shared" si="49"/>
        <v>2.8460932640000012</v>
      </c>
    </row>
    <row r="458" spans="3:31">
      <c r="C458">
        <v>2007</v>
      </c>
      <c r="D458">
        <v>1</v>
      </c>
      <c r="E458">
        <v>7</v>
      </c>
      <c r="F458">
        <v>83</v>
      </c>
      <c r="G458">
        <v>0.64963666666666675</v>
      </c>
      <c r="H458">
        <v>3380.9263040000001</v>
      </c>
      <c r="I458">
        <v>7.8269477911646589E-3</v>
      </c>
      <c r="J458">
        <v>2.3917000000000002</v>
      </c>
      <c r="R458">
        <v>3380.9263040000001</v>
      </c>
      <c r="S458">
        <v>7.8269477911646589E-3</v>
      </c>
      <c r="U458">
        <v>2007</v>
      </c>
      <c r="V458">
        <v>502</v>
      </c>
      <c r="W458">
        <v>1</v>
      </c>
      <c r="X458">
        <v>7</v>
      </c>
      <c r="Y458">
        <v>83</v>
      </c>
      <c r="Z458">
        <v>0.64963666666666675</v>
      </c>
      <c r="AA458">
        <f t="shared" si="48"/>
        <v>3380.9263040000001</v>
      </c>
      <c r="AB458">
        <f t="shared" si="47"/>
        <v>7.8269477911646589E-3</v>
      </c>
      <c r="AC458">
        <v>2.3559999999999999</v>
      </c>
      <c r="AD458" s="9">
        <v>50.311403333333331</v>
      </c>
      <c r="AE458">
        <f t="shared" si="49"/>
        <v>3.3809263039999999</v>
      </c>
    </row>
    <row r="459" spans="3:31">
      <c r="C459">
        <v>2007</v>
      </c>
      <c r="D459">
        <v>1</v>
      </c>
      <c r="E459">
        <v>8</v>
      </c>
      <c r="F459" t="s">
        <v>17</v>
      </c>
      <c r="I459" t="s">
        <v>17</v>
      </c>
      <c r="J459">
        <v>2.3485999999999998</v>
      </c>
      <c r="U459">
        <v>2007</v>
      </c>
      <c r="V459">
        <v>502</v>
      </c>
      <c r="W459">
        <v>1</v>
      </c>
      <c r="X459">
        <v>8</v>
      </c>
      <c r="Y459" t="s">
        <v>17</v>
      </c>
      <c r="Z459" t="s">
        <v>17</v>
      </c>
      <c r="AA459" t="e">
        <f t="shared" si="48"/>
        <v>#VALUE!</v>
      </c>
      <c r="AB459" t="s">
        <v>17</v>
      </c>
      <c r="AC459" t="s">
        <v>17</v>
      </c>
      <c r="AD459" t="s">
        <v>17</v>
      </c>
      <c r="AE459" t="s">
        <v>17</v>
      </c>
    </row>
    <row r="460" spans="3:31">
      <c r="C460">
        <v>2007</v>
      </c>
      <c r="D460">
        <v>1</v>
      </c>
      <c r="E460">
        <v>9</v>
      </c>
      <c r="F460" t="s">
        <v>17</v>
      </c>
      <c r="I460" t="s">
        <v>17</v>
      </c>
      <c r="J460">
        <v>2.2117</v>
      </c>
      <c r="U460">
        <v>2007</v>
      </c>
      <c r="V460">
        <v>502</v>
      </c>
      <c r="W460">
        <v>1</v>
      </c>
      <c r="X460">
        <v>9</v>
      </c>
      <c r="Y460" t="s">
        <v>17</v>
      </c>
      <c r="Z460" t="s">
        <v>17</v>
      </c>
      <c r="AA460" t="e">
        <f t="shared" si="48"/>
        <v>#VALUE!</v>
      </c>
      <c r="AB460" t="s">
        <v>17</v>
      </c>
      <c r="AC460" t="s">
        <v>17</v>
      </c>
      <c r="AD460" t="s">
        <v>17</v>
      </c>
      <c r="AE460" t="s">
        <v>17</v>
      </c>
    </row>
    <row r="461" spans="3:31">
      <c r="C461">
        <v>2007</v>
      </c>
      <c r="D461">
        <v>1</v>
      </c>
      <c r="E461">
        <v>10</v>
      </c>
      <c r="F461" t="s">
        <v>17</v>
      </c>
      <c r="I461" t="s">
        <v>17</v>
      </c>
      <c r="J461">
        <v>2.1076000000000001</v>
      </c>
      <c r="U461">
        <v>2007</v>
      </c>
      <c r="V461">
        <v>502</v>
      </c>
      <c r="W461">
        <v>1</v>
      </c>
      <c r="X461">
        <v>10</v>
      </c>
      <c r="Y461" t="s">
        <v>17</v>
      </c>
      <c r="Z461" t="s">
        <v>17</v>
      </c>
      <c r="AA461" t="e">
        <f t="shared" si="48"/>
        <v>#VALUE!</v>
      </c>
      <c r="AB461" t="s">
        <v>17</v>
      </c>
      <c r="AC461" t="s">
        <v>17</v>
      </c>
      <c r="AD461" t="s">
        <v>17</v>
      </c>
      <c r="AE461" t="s">
        <v>17</v>
      </c>
    </row>
    <row r="462" spans="3:31">
      <c r="C462">
        <v>2007</v>
      </c>
      <c r="D462">
        <v>1</v>
      </c>
      <c r="E462">
        <v>11</v>
      </c>
      <c r="F462" t="s">
        <v>17</v>
      </c>
      <c r="I462" t="s">
        <v>17</v>
      </c>
      <c r="J462">
        <v>2.2511999999999999</v>
      </c>
      <c r="U462">
        <v>2007</v>
      </c>
      <c r="V462">
        <v>502</v>
      </c>
      <c r="W462">
        <v>1</v>
      </c>
      <c r="X462">
        <v>11</v>
      </c>
      <c r="Y462" t="s">
        <v>17</v>
      </c>
      <c r="Z462" t="s">
        <v>17</v>
      </c>
      <c r="AA462" t="e">
        <f t="shared" si="48"/>
        <v>#VALUE!</v>
      </c>
      <c r="AB462" t="s">
        <v>17</v>
      </c>
      <c r="AC462" t="s">
        <v>17</v>
      </c>
      <c r="AD462" t="s">
        <v>17</v>
      </c>
      <c r="AE462" t="s">
        <v>17</v>
      </c>
    </row>
    <row r="463" spans="3:31">
      <c r="C463">
        <v>2007</v>
      </c>
      <c r="D463">
        <v>1</v>
      </c>
      <c r="E463">
        <v>12</v>
      </c>
      <c r="F463" t="s">
        <v>17</v>
      </c>
      <c r="I463" t="s">
        <v>17</v>
      </c>
      <c r="J463">
        <v>2.1105</v>
      </c>
      <c r="U463">
        <v>2007</v>
      </c>
      <c r="V463">
        <v>502</v>
      </c>
      <c r="W463">
        <v>1</v>
      </c>
      <c r="X463">
        <v>12</v>
      </c>
      <c r="Y463" t="s">
        <v>17</v>
      </c>
      <c r="Z463" t="s">
        <v>17</v>
      </c>
      <c r="AA463" t="e">
        <f t="shared" si="48"/>
        <v>#VALUE!</v>
      </c>
      <c r="AB463" t="s">
        <v>17</v>
      </c>
      <c r="AC463" t="s">
        <v>17</v>
      </c>
      <c r="AD463" t="s">
        <v>17</v>
      </c>
      <c r="AE463" t="s">
        <v>17</v>
      </c>
    </row>
    <row r="464" spans="3:31">
      <c r="C464">
        <v>2007</v>
      </c>
      <c r="D464">
        <v>1</v>
      </c>
      <c r="E464">
        <v>13</v>
      </c>
      <c r="F464" t="s">
        <v>17</v>
      </c>
      <c r="I464" t="s">
        <v>17</v>
      </c>
      <c r="J464">
        <v>2.3778999999999999</v>
      </c>
      <c r="U464">
        <v>2007</v>
      </c>
      <c r="V464">
        <v>502</v>
      </c>
      <c r="W464">
        <v>1</v>
      </c>
      <c r="X464">
        <v>13</v>
      </c>
      <c r="Y464" t="s">
        <v>17</v>
      </c>
      <c r="Z464" t="s">
        <v>17</v>
      </c>
      <c r="AA464" t="e">
        <f t="shared" si="48"/>
        <v>#VALUE!</v>
      </c>
      <c r="AB464" t="s">
        <v>17</v>
      </c>
      <c r="AC464" t="s">
        <v>17</v>
      </c>
      <c r="AD464" t="s">
        <v>17</v>
      </c>
      <c r="AE464" t="s">
        <v>17</v>
      </c>
    </row>
    <row r="465" spans="3:31">
      <c r="C465">
        <v>2007</v>
      </c>
      <c r="D465">
        <v>1</v>
      </c>
      <c r="E465">
        <v>14</v>
      </c>
      <c r="F465" t="s">
        <v>17</v>
      </c>
      <c r="I465" t="s">
        <v>17</v>
      </c>
      <c r="J465">
        <v>1.9803999999999999</v>
      </c>
      <c r="U465">
        <v>2007</v>
      </c>
      <c r="V465">
        <v>502</v>
      </c>
      <c r="W465">
        <v>1</v>
      </c>
      <c r="X465">
        <v>14</v>
      </c>
      <c r="Y465" t="s">
        <v>17</v>
      </c>
      <c r="Z465" t="s">
        <v>17</v>
      </c>
      <c r="AA465" t="e">
        <f t="shared" si="48"/>
        <v>#VALUE!</v>
      </c>
      <c r="AB465" t="s">
        <v>17</v>
      </c>
      <c r="AC465" t="s">
        <v>17</v>
      </c>
      <c r="AD465" t="s">
        <v>17</v>
      </c>
      <c r="AE465" t="s">
        <v>17</v>
      </c>
    </row>
    <row r="466" spans="3:31">
      <c r="C466">
        <v>2007</v>
      </c>
      <c r="D466">
        <v>2</v>
      </c>
      <c r="E466">
        <v>1</v>
      </c>
      <c r="F466">
        <v>83</v>
      </c>
      <c r="G466">
        <v>0.44336999999999999</v>
      </c>
      <c r="H466">
        <v>2053.3681280000005</v>
      </c>
      <c r="I466">
        <v>5.3418072289156621E-3</v>
      </c>
      <c r="J466">
        <v>1.9617</v>
      </c>
      <c r="R466">
        <v>2053.3681280000005</v>
      </c>
      <c r="S466">
        <v>5.3418072289156621E-3</v>
      </c>
      <c r="U466">
        <v>2007</v>
      </c>
      <c r="V466">
        <v>502</v>
      </c>
      <c r="W466">
        <v>2</v>
      </c>
      <c r="X466">
        <v>1</v>
      </c>
      <c r="Y466">
        <v>83</v>
      </c>
      <c r="Z466">
        <v>0.44336999999999999</v>
      </c>
      <c r="AA466">
        <f t="shared" si="48"/>
        <v>2053.3681280000005</v>
      </c>
      <c r="AB466">
        <f t="shared" ref="AB466:AB472" si="50">Z466/Y466</f>
        <v>5.3418072289156621E-3</v>
      </c>
      <c r="AC466">
        <v>1.9168000000000001</v>
      </c>
      <c r="AD466" s="9">
        <v>30.556073333333337</v>
      </c>
      <c r="AE466">
        <f>AD466*60*1.12/1000</f>
        <v>2.0533681280000007</v>
      </c>
    </row>
    <row r="467" spans="3:31">
      <c r="C467">
        <v>2007</v>
      </c>
      <c r="D467">
        <v>2</v>
      </c>
      <c r="E467">
        <v>2</v>
      </c>
      <c r="F467">
        <v>83</v>
      </c>
      <c r="G467">
        <v>0.54884666666666659</v>
      </c>
      <c r="H467">
        <v>3084.9365120000002</v>
      </c>
      <c r="I467">
        <v>6.612610441767067E-3</v>
      </c>
      <c r="J467">
        <v>1.9685999999999999</v>
      </c>
      <c r="R467">
        <v>3084.9365120000002</v>
      </c>
      <c r="S467">
        <v>6.612610441767067E-3</v>
      </c>
      <c r="U467">
        <v>2007</v>
      </c>
      <c r="V467">
        <v>502</v>
      </c>
      <c r="W467">
        <v>2</v>
      </c>
      <c r="X467">
        <v>2</v>
      </c>
      <c r="Y467">
        <v>83</v>
      </c>
      <c r="Z467">
        <v>0.54884666666666659</v>
      </c>
      <c r="AA467">
        <f t="shared" si="48"/>
        <v>3084.9365120000002</v>
      </c>
      <c r="AB467">
        <f t="shared" si="50"/>
        <v>6.612610441767067E-3</v>
      </c>
      <c r="AC467">
        <v>1.8384</v>
      </c>
      <c r="AD467" s="9">
        <v>45.906793333333333</v>
      </c>
      <c r="AE467">
        <f>AD467*60*1.12/1000</f>
        <v>3.0849365120000001</v>
      </c>
    </row>
    <row r="468" spans="3:31">
      <c r="C468">
        <v>2007</v>
      </c>
      <c r="D468">
        <v>2</v>
      </c>
      <c r="E468">
        <v>3</v>
      </c>
      <c r="F468">
        <v>83</v>
      </c>
      <c r="G468">
        <v>0.55838333333333334</v>
      </c>
      <c r="H468">
        <v>2913.008448</v>
      </c>
      <c r="I468">
        <v>6.727510040160643E-3</v>
      </c>
      <c r="J468">
        <v>2.0163000000000002</v>
      </c>
      <c r="R468">
        <v>2913.008448</v>
      </c>
      <c r="S468">
        <v>6.727510040160643E-3</v>
      </c>
      <c r="U468">
        <v>2007</v>
      </c>
      <c r="V468">
        <v>502</v>
      </c>
      <c r="W468">
        <v>2</v>
      </c>
      <c r="X468">
        <v>3</v>
      </c>
      <c r="Y468">
        <v>83</v>
      </c>
      <c r="Z468">
        <v>0.55838333333333334</v>
      </c>
      <c r="AA468">
        <f t="shared" si="48"/>
        <v>2913.008448</v>
      </c>
      <c r="AB468">
        <f t="shared" si="50"/>
        <v>6.727510040160643E-3</v>
      </c>
      <c r="AC468">
        <v>1.8774999999999999</v>
      </c>
      <c r="AD468" s="9">
        <v>43.34834</v>
      </c>
      <c r="AE468">
        <f>AD468*60*1.12/1000</f>
        <v>2.9130084480000003</v>
      </c>
    </row>
    <row r="469" spans="3:31">
      <c r="C469">
        <v>2007</v>
      </c>
      <c r="D469">
        <v>2</v>
      </c>
      <c r="E469">
        <v>4</v>
      </c>
      <c r="F469">
        <v>83</v>
      </c>
      <c r="G469">
        <v>0.63960000000000006</v>
      </c>
      <c r="H469">
        <v>3765.3222880000003</v>
      </c>
      <c r="I469">
        <v>7.7060240963855425E-3</v>
      </c>
      <c r="J469">
        <v>1.9961</v>
      </c>
      <c r="R469">
        <v>3765.3222880000003</v>
      </c>
      <c r="S469">
        <v>7.7060240963855425E-3</v>
      </c>
      <c r="U469">
        <v>2007</v>
      </c>
      <c r="V469">
        <v>502</v>
      </c>
      <c r="W469">
        <v>2</v>
      </c>
      <c r="X469">
        <v>4</v>
      </c>
      <c r="Y469">
        <v>83</v>
      </c>
      <c r="Z469">
        <v>0.63960000000000006</v>
      </c>
      <c r="AA469">
        <f t="shared" si="48"/>
        <v>3765.3222880000003</v>
      </c>
      <c r="AB469">
        <f t="shared" si="50"/>
        <v>7.7060240963855425E-3</v>
      </c>
      <c r="AC469">
        <v>1.9233</v>
      </c>
      <c r="AD469" s="9">
        <v>56.031581666666661</v>
      </c>
      <c r="AE469">
        <f>AD469*60*1.12/1000</f>
        <v>3.7653222880000001</v>
      </c>
    </row>
    <row r="470" spans="3:31">
      <c r="C470">
        <v>2007</v>
      </c>
      <c r="D470">
        <v>2</v>
      </c>
      <c r="E470">
        <v>5</v>
      </c>
      <c r="F470">
        <v>83</v>
      </c>
      <c r="G470">
        <v>0.65969666666666671</v>
      </c>
      <c r="H470">
        <v>4183.4200800000008</v>
      </c>
      <c r="I470">
        <v>7.9481526104417683E-3</v>
      </c>
      <c r="J470">
        <v>2.1269</v>
      </c>
      <c r="R470">
        <v>4183.4200800000008</v>
      </c>
      <c r="S470">
        <v>7.9481526104417683E-3</v>
      </c>
      <c r="U470">
        <v>2007</v>
      </c>
      <c r="V470">
        <v>502</v>
      </c>
      <c r="W470">
        <v>2</v>
      </c>
      <c r="X470">
        <v>5</v>
      </c>
      <c r="Y470">
        <v>83</v>
      </c>
      <c r="Z470">
        <v>0.65969666666666671</v>
      </c>
      <c r="AA470">
        <f t="shared" si="48"/>
        <v>4183.4200800000008</v>
      </c>
      <c r="AB470">
        <f t="shared" si="50"/>
        <v>7.9481526104417683E-3</v>
      </c>
      <c r="AC470">
        <v>2.5339999999999998</v>
      </c>
      <c r="AD470" s="9">
        <v>62.253275000000009</v>
      </c>
      <c r="AE470">
        <f>AD470*60*1.12/1000</f>
        <v>4.1834200800000012</v>
      </c>
    </row>
    <row r="471" spans="3:31">
      <c r="C471">
        <v>2007</v>
      </c>
      <c r="D471">
        <v>2</v>
      </c>
      <c r="E471">
        <v>6</v>
      </c>
      <c r="F471">
        <v>83</v>
      </c>
      <c r="G471">
        <v>0.66448333333333343</v>
      </c>
      <c r="I471">
        <v>8.0058232931726914E-3</v>
      </c>
      <c r="J471">
        <v>2.1631999999999998</v>
      </c>
      <c r="S471">
        <v>8.0058232931726914E-3</v>
      </c>
      <c r="U471">
        <v>2007</v>
      </c>
      <c r="V471">
        <v>502</v>
      </c>
      <c r="W471">
        <v>2</v>
      </c>
      <c r="X471">
        <v>6</v>
      </c>
      <c r="Y471">
        <v>83</v>
      </c>
      <c r="Z471">
        <v>0.66448333333333343</v>
      </c>
      <c r="AA471" t="e">
        <f t="shared" si="48"/>
        <v>#VALUE!</v>
      </c>
      <c r="AB471">
        <f t="shared" si="50"/>
        <v>8.0058232931726914E-3</v>
      </c>
      <c r="AC471">
        <v>2.4943</v>
      </c>
      <c r="AD471" s="129" t="s">
        <v>17</v>
      </c>
      <c r="AE471" s="129" t="s">
        <v>17</v>
      </c>
    </row>
    <row r="472" spans="3:31">
      <c r="C472">
        <v>2007</v>
      </c>
      <c r="D472">
        <v>2</v>
      </c>
      <c r="E472">
        <v>7</v>
      </c>
      <c r="F472">
        <v>83</v>
      </c>
      <c r="G472">
        <v>0.69967666666666661</v>
      </c>
      <c r="I472">
        <v>8.4298393574297175E-3</v>
      </c>
      <c r="J472">
        <v>2.3395000000000001</v>
      </c>
      <c r="S472">
        <v>8.4298393574297175E-3</v>
      </c>
      <c r="U472">
        <v>2007</v>
      </c>
      <c r="V472">
        <v>502</v>
      </c>
      <c r="W472">
        <v>2</v>
      </c>
      <c r="X472">
        <v>7</v>
      </c>
      <c r="Y472">
        <v>83</v>
      </c>
      <c r="Z472">
        <v>0.69967666666666661</v>
      </c>
      <c r="AA472" t="e">
        <f t="shared" si="48"/>
        <v>#VALUE!</v>
      </c>
      <c r="AB472">
        <f t="shared" si="50"/>
        <v>8.4298393574297175E-3</v>
      </c>
      <c r="AC472">
        <v>2.4049</v>
      </c>
      <c r="AD472" s="129" t="s">
        <v>17</v>
      </c>
      <c r="AE472" s="129" t="s">
        <v>17</v>
      </c>
    </row>
    <row r="473" spans="3:31">
      <c r="C473">
        <v>2007</v>
      </c>
      <c r="D473">
        <v>2</v>
      </c>
      <c r="E473">
        <v>8</v>
      </c>
      <c r="F473" t="s">
        <v>17</v>
      </c>
      <c r="I473" t="s">
        <v>17</v>
      </c>
      <c r="J473">
        <v>2.0992000000000002</v>
      </c>
      <c r="U473">
        <v>2007</v>
      </c>
      <c r="V473">
        <v>502</v>
      </c>
      <c r="W473">
        <v>2</v>
      </c>
      <c r="X473">
        <v>8</v>
      </c>
      <c r="Y473" t="s">
        <v>17</v>
      </c>
      <c r="Z473" t="s">
        <v>17</v>
      </c>
      <c r="AA473" t="e">
        <f t="shared" si="48"/>
        <v>#VALUE!</v>
      </c>
      <c r="AB473" t="s">
        <v>17</v>
      </c>
      <c r="AC473" t="s">
        <v>17</v>
      </c>
      <c r="AD473" t="s">
        <v>17</v>
      </c>
      <c r="AE473" t="s">
        <v>17</v>
      </c>
    </row>
    <row r="474" spans="3:31">
      <c r="C474">
        <v>2007</v>
      </c>
      <c r="D474">
        <v>2</v>
      </c>
      <c r="E474">
        <v>9</v>
      </c>
      <c r="F474" t="s">
        <v>17</v>
      </c>
      <c r="I474" t="s">
        <v>17</v>
      </c>
      <c r="J474">
        <v>2.0836999999999999</v>
      </c>
      <c r="U474">
        <v>2007</v>
      </c>
      <c r="V474">
        <v>502</v>
      </c>
      <c r="W474">
        <v>2</v>
      </c>
      <c r="X474">
        <v>9</v>
      </c>
      <c r="Y474" t="s">
        <v>17</v>
      </c>
      <c r="Z474" t="s">
        <v>17</v>
      </c>
      <c r="AA474" t="e">
        <f t="shared" si="48"/>
        <v>#VALUE!</v>
      </c>
      <c r="AB474" t="s">
        <v>17</v>
      </c>
      <c r="AC474" t="s">
        <v>17</v>
      </c>
      <c r="AD474" t="s">
        <v>17</v>
      </c>
      <c r="AE474" t="s">
        <v>17</v>
      </c>
    </row>
    <row r="475" spans="3:31">
      <c r="C475">
        <v>2007</v>
      </c>
      <c r="D475">
        <v>2</v>
      </c>
      <c r="E475">
        <v>10</v>
      </c>
      <c r="F475" t="s">
        <v>17</v>
      </c>
      <c r="I475" t="s">
        <v>17</v>
      </c>
      <c r="J475">
        <v>2.2791999999999999</v>
      </c>
      <c r="U475">
        <v>2007</v>
      </c>
      <c r="V475">
        <v>502</v>
      </c>
      <c r="W475">
        <v>2</v>
      </c>
      <c r="X475">
        <v>10</v>
      </c>
      <c r="Y475" t="s">
        <v>17</v>
      </c>
      <c r="Z475" t="s">
        <v>17</v>
      </c>
      <c r="AA475" t="e">
        <f t="shared" si="48"/>
        <v>#VALUE!</v>
      </c>
      <c r="AB475" t="s">
        <v>17</v>
      </c>
      <c r="AC475" t="s">
        <v>17</v>
      </c>
      <c r="AD475" t="s">
        <v>17</v>
      </c>
      <c r="AE475" t="s">
        <v>17</v>
      </c>
    </row>
    <row r="476" spans="3:31">
      <c r="C476">
        <v>2007</v>
      </c>
      <c r="D476">
        <v>2</v>
      </c>
      <c r="E476">
        <v>11</v>
      </c>
      <c r="F476" t="s">
        <v>17</v>
      </c>
      <c r="I476" t="s">
        <v>17</v>
      </c>
      <c r="J476">
        <v>2.1389999999999998</v>
      </c>
      <c r="U476">
        <v>2007</v>
      </c>
      <c r="V476">
        <v>502</v>
      </c>
      <c r="W476">
        <v>2</v>
      </c>
      <c r="X476">
        <v>11</v>
      </c>
      <c r="Y476" t="s">
        <v>17</v>
      </c>
      <c r="Z476" t="s">
        <v>17</v>
      </c>
      <c r="AA476" t="e">
        <f t="shared" si="48"/>
        <v>#VALUE!</v>
      </c>
      <c r="AB476" t="s">
        <v>17</v>
      </c>
      <c r="AC476" t="s">
        <v>17</v>
      </c>
      <c r="AD476" t="s">
        <v>17</v>
      </c>
      <c r="AE476" t="s">
        <v>17</v>
      </c>
    </row>
    <row r="477" spans="3:31">
      <c r="C477">
        <v>2007</v>
      </c>
      <c r="D477">
        <v>2</v>
      </c>
      <c r="E477">
        <v>12</v>
      </c>
      <c r="F477" t="s">
        <v>17</v>
      </c>
      <c r="I477" t="s">
        <v>17</v>
      </c>
      <c r="J477">
        <v>1.9917</v>
      </c>
      <c r="U477">
        <v>2007</v>
      </c>
      <c r="V477">
        <v>502</v>
      </c>
      <c r="W477">
        <v>2</v>
      </c>
      <c r="X477">
        <v>12</v>
      </c>
      <c r="Y477" t="s">
        <v>17</v>
      </c>
      <c r="Z477" t="s">
        <v>17</v>
      </c>
      <c r="AA477" t="e">
        <f t="shared" si="48"/>
        <v>#VALUE!</v>
      </c>
      <c r="AB477" t="s">
        <v>17</v>
      </c>
      <c r="AC477" t="s">
        <v>17</v>
      </c>
      <c r="AD477" t="s">
        <v>17</v>
      </c>
      <c r="AE477" t="s">
        <v>17</v>
      </c>
    </row>
    <row r="478" spans="3:31">
      <c r="C478">
        <v>2007</v>
      </c>
      <c r="D478">
        <v>2</v>
      </c>
      <c r="E478">
        <v>13</v>
      </c>
      <c r="F478" t="s">
        <v>17</v>
      </c>
      <c r="I478" t="s">
        <v>17</v>
      </c>
      <c r="J478">
        <v>2.5024000000000002</v>
      </c>
      <c r="U478">
        <v>2007</v>
      </c>
      <c r="V478">
        <v>502</v>
      </c>
      <c r="W478">
        <v>2</v>
      </c>
      <c r="X478">
        <v>13</v>
      </c>
      <c r="Y478" t="s">
        <v>17</v>
      </c>
      <c r="Z478" t="s">
        <v>17</v>
      </c>
      <c r="AA478" t="e">
        <f t="shared" si="48"/>
        <v>#VALUE!</v>
      </c>
      <c r="AB478" t="s">
        <v>17</v>
      </c>
      <c r="AC478" t="s">
        <v>17</v>
      </c>
      <c r="AD478" t="s">
        <v>17</v>
      </c>
      <c r="AE478" t="s">
        <v>17</v>
      </c>
    </row>
    <row r="479" spans="3:31">
      <c r="C479">
        <v>2007</v>
      </c>
      <c r="D479">
        <v>2</v>
      </c>
      <c r="E479">
        <v>14</v>
      </c>
      <c r="F479" t="s">
        <v>17</v>
      </c>
      <c r="I479" t="s">
        <v>17</v>
      </c>
      <c r="J479">
        <v>2.0840999999999998</v>
      </c>
      <c r="U479">
        <v>2007</v>
      </c>
      <c r="V479">
        <v>502</v>
      </c>
      <c r="W479">
        <v>2</v>
      </c>
      <c r="X479">
        <v>14</v>
      </c>
      <c r="Y479" t="s">
        <v>17</v>
      </c>
      <c r="Z479" t="s">
        <v>17</v>
      </c>
      <c r="AA479" t="e">
        <f t="shared" si="48"/>
        <v>#VALUE!</v>
      </c>
      <c r="AB479" t="s">
        <v>17</v>
      </c>
      <c r="AC479" t="s">
        <v>17</v>
      </c>
      <c r="AD479" t="s">
        <v>17</v>
      </c>
      <c r="AE479" t="s">
        <v>17</v>
      </c>
    </row>
    <row r="480" spans="3:31">
      <c r="C480">
        <v>2007</v>
      </c>
      <c r="D480">
        <v>3</v>
      </c>
      <c r="E480">
        <v>1</v>
      </c>
      <c r="F480">
        <v>83</v>
      </c>
      <c r="G480">
        <v>0.52921666666666667</v>
      </c>
      <c r="H480">
        <v>3031.6974240000013</v>
      </c>
      <c r="I480">
        <v>6.3761044176706824E-3</v>
      </c>
      <c r="J480">
        <v>1.8589</v>
      </c>
      <c r="R480">
        <v>3031.6974240000013</v>
      </c>
      <c r="S480">
        <v>6.3761044176706824E-3</v>
      </c>
      <c r="U480">
        <v>2007</v>
      </c>
      <c r="V480">
        <v>502</v>
      </c>
      <c r="W480">
        <v>3</v>
      </c>
      <c r="X480">
        <v>1</v>
      </c>
      <c r="Y480">
        <v>83</v>
      </c>
      <c r="Z480">
        <v>0.52921666666666667</v>
      </c>
      <c r="AA480">
        <f t="shared" si="48"/>
        <v>3031.6974240000013</v>
      </c>
      <c r="AB480">
        <f t="shared" ref="AB480:AB486" si="51">Z480/Y480</f>
        <v>6.3761044176706824E-3</v>
      </c>
      <c r="AC480">
        <v>1.8542000000000001</v>
      </c>
      <c r="AD480" s="9">
        <v>45.114545000000014</v>
      </c>
      <c r="AE480">
        <f>AD480*60*1.12/1000</f>
        <v>3.0316974240000012</v>
      </c>
    </row>
    <row r="481" spans="3:31">
      <c r="C481">
        <v>2007</v>
      </c>
      <c r="D481">
        <v>3</v>
      </c>
      <c r="E481">
        <v>2</v>
      </c>
      <c r="F481">
        <v>83</v>
      </c>
      <c r="G481">
        <v>0.5196466666666667</v>
      </c>
      <c r="H481">
        <v>2622.8798400000001</v>
      </c>
      <c r="I481">
        <v>6.2608032128514063E-3</v>
      </c>
      <c r="J481">
        <v>1.8205</v>
      </c>
      <c r="R481">
        <v>2622.8798400000001</v>
      </c>
      <c r="S481">
        <v>6.2608032128514063E-3</v>
      </c>
      <c r="U481">
        <v>2007</v>
      </c>
      <c r="V481">
        <v>502</v>
      </c>
      <c r="W481">
        <v>3</v>
      </c>
      <c r="X481">
        <v>2</v>
      </c>
      <c r="Y481">
        <v>83</v>
      </c>
      <c r="Z481">
        <v>0.5196466666666667</v>
      </c>
      <c r="AA481">
        <f t="shared" si="48"/>
        <v>2622.8798400000001</v>
      </c>
      <c r="AB481">
        <f t="shared" si="51"/>
        <v>6.2608032128514063E-3</v>
      </c>
      <c r="AC481" s="129" t="s">
        <v>300</v>
      </c>
      <c r="AD481" s="9">
        <v>39.030949999999997</v>
      </c>
      <c r="AE481">
        <f>AD481*60*1.12/1000</f>
        <v>2.62287984</v>
      </c>
    </row>
    <row r="482" spans="3:31">
      <c r="C482">
        <v>2007</v>
      </c>
      <c r="D482">
        <v>3</v>
      </c>
      <c r="E482">
        <v>3</v>
      </c>
      <c r="F482">
        <v>83</v>
      </c>
      <c r="G482">
        <v>0.65753000000000006</v>
      </c>
      <c r="H482">
        <v>2803.1112480000006</v>
      </c>
      <c r="I482">
        <v>7.9220481927710848E-3</v>
      </c>
      <c r="J482">
        <v>1.8732</v>
      </c>
      <c r="R482">
        <v>2803.1112480000006</v>
      </c>
      <c r="S482">
        <v>7.9220481927710848E-3</v>
      </c>
      <c r="U482">
        <v>2007</v>
      </c>
      <c r="V482">
        <v>502</v>
      </c>
      <c r="W482">
        <v>3</v>
      </c>
      <c r="X482">
        <v>3</v>
      </c>
      <c r="Y482">
        <v>83</v>
      </c>
      <c r="Z482">
        <v>0.65753000000000006</v>
      </c>
      <c r="AA482">
        <f t="shared" si="48"/>
        <v>2803.1112480000006</v>
      </c>
      <c r="AB482">
        <f t="shared" si="51"/>
        <v>7.9220481927710848E-3</v>
      </c>
      <c r="AC482">
        <v>1.9836</v>
      </c>
      <c r="AD482" s="9">
        <v>41.712965000000011</v>
      </c>
      <c r="AE482">
        <f>AD482*60*1.12/1000</f>
        <v>2.8031112480000004</v>
      </c>
    </row>
    <row r="483" spans="3:31">
      <c r="C483">
        <v>2007</v>
      </c>
      <c r="D483">
        <v>3</v>
      </c>
      <c r="E483">
        <v>4</v>
      </c>
      <c r="F483">
        <v>83</v>
      </c>
      <c r="G483">
        <v>0.66180000000000005</v>
      </c>
      <c r="H483">
        <v>3125.9648000000007</v>
      </c>
      <c r="I483">
        <v>7.9734939759036148E-3</v>
      </c>
      <c r="J483">
        <v>2.0661</v>
      </c>
      <c r="R483">
        <v>3125.9648000000007</v>
      </c>
      <c r="S483">
        <v>7.9734939759036148E-3</v>
      </c>
      <c r="U483">
        <v>2007</v>
      </c>
      <c r="V483">
        <v>502</v>
      </c>
      <c r="W483">
        <v>3</v>
      </c>
      <c r="X483">
        <v>4</v>
      </c>
      <c r="Y483">
        <v>83</v>
      </c>
      <c r="Z483">
        <v>0.66180000000000005</v>
      </c>
      <c r="AA483">
        <f t="shared" si="48"/>
        <v>3125.9648000000007</v>
      </c>
      <c r="AB483">
        <f t="shared" si="51"/>
        <v>7.9734939759036148E-3</v>
      </c>
      <c r="AC483">
        <v>2.1753999999999998</v>
      </c>
      <c r="AD483" s="9">
        <v>46.51733333333334</v>
      </c>
      <c r="AE483">
        <f>AD483*60*1.12/1000</f>
        <v>3.1259648000000007</v>
      </c>
    </row>
    <row r="484" spans="3:31">
      <c r="C484">
        <v>2007</v>
      </c>
      <c r="D484">
        <v>3</v>
      </c>
      <c r="E484">
        <v>5</v>
      </c>
      <c r="F484">
        <v>83</v>
      </c>
      <c r="G484">
        <v>0.68074333333333337</v>
      </c>
      <c r="H484">
        <v>2612.1343359999996</v>
      </c>
      <c r="I484">
        <v>8.2017269076305223E-3</v>
      </c>
      <c r="J484">
        <v>2.6145999999999998</v>
      </c>
      <c r="R484">
        <v>2612.1343359999996</v>
      </c>
      <c r="S484">
        <v>8.2017269076305223E-3</v>
      </c>
      <c r="U484">
        <v>2007</v>
      </c>
      <c r="V484">
        <v>502</v>
      </c>
      <c r="W484">
        <v>3</v>
      </c>
      <c r="X484">
        <v>5</v>
      </c>
      <c r="Y484">
        <v>83</v>
      </c>
      <c r="Z484">
        <v>0.68074333333333337</v>
      </c>
      <c r="AA484">
        <f t="shared" si="48"/>
        <v>2612.1343359999996</v>
      </c>
      <c r="AB484">
        <f t="shared" si="51"/>
        <v>8.2017269076305223E-3</v>
      </c>
      <c r="AC484">
        <v>2.2587000000000002</v>
      </c>
      <c r="AD484" s="9">
        <v>38.871046666666658</v>
      </c>
      <c r="AE484">
        <f>AD484*60*1.12/1000</f>
        <v>2.6121343359999996</v>
      </c>
    </row>
    <row r="485" spans="3:31">
      <c r="C485">
        <v>2007</v>
      </c>
      <c r="D485">
        <v>3</v>
      </c>
      <c r="E485">
        <v>6</v>
      </c>
      <c r="F485">
        <v>83</v>
      </c>
      <c r="G485">
        <v>0.64285666666666663</v>
      </c>
      <c r="I485">
        <v>7.7452610441767064E-3</v>
      </c>
      <c r="J485">
        <v>2.7431999999999999</v>
      </c>
      <c r="S485">
        <v>7.7452610441767064E-3</v>
      </c>
      <c r="U485">
        <v>2007</v>
      </c>
      <c r="V485">
        <v>502</v>
      </c>
      <c r="W485">
        <v>3</v>
      </c>
      <c r="X485">
        <v>6</v>
      </c>
      <c r="Y485">
        <v>83</v>
      </c>
      <c r="Z485">
        <v>0.64285666666666663</v>
      </c>
      <c r="AA485" t="e">
        <f t="shared" si="48"/>
        <v>#VALUE!</v>
      </c>
      <c r="AB485">
        <f t="shared" si="51"/>
        <v>7.7452610441767064E-3</v>
      </c>
      <c r="AC485" s="129" t="s">
        <v>17</v>
      </c>
      <c r="AD485" s="129" t="s">
        <v>17</v>
      </c>
      <c r="AE485" s="129" t="s">
        <v>17</v>
      </c>
    </row>
    <row r="486" spans="3:31">
      <c r="C486">
        <v>2007</v>
      </c>
      <c r="D486">
        <v>3</v>
      </c>
      <c r="E486">
        <v>7</v>
      </c>
      <c r="F486">
        <v>83</v>
      </c>
      <c r="G486">
        <v>0.67655999999999994</v>
      </c>
      <c r="I486">
        <v>8.151325301204819E-3</v>
      </c>
      <c r="J486">
        <v>2.9064999999999999</v>
      </c>
      <c r="S486">
        <v>8.151325301204819E-3</v>
      </c>
      <c r="U486">
        <v>2007</v>
      </c>
      <c r="V486">
        <v>502</v>
      </c>
      <c r="W486">
        <v>3</v>
      </c>
      <c r="X486">
        <v>7</v>
      </c>
      <c r="Y486">
        <v>83</v>
      </c>
      <c r="Z486">
        <v>0.67655999999999994</v>
      </c>
      <c r="AA486" t="e">
        <f t="shared" si="48"/>
        <v>#VALUE!</v>
      </c>
      <c r="AB486">
        <f t="shared" si="51"/>
        <v>8.151325301204819E-3</v>
      </c>
      <c r="AC486" s="129">
        <v>2.39</v>
      </c>
      <c r="AD486" s="129" t="s">
        <v>17</v>
      </c>
      <c r="AE486" s="129" t="s">
        <v>17</v>
      </c>
    </row>
    <row r="487" spans="3:31">
      <c r="C487">
        <v>2007</v>
      </c>
      <c r="D487">
        <v>3</v>
      </c>
      <c r="E487">
        <v>8</v>
      </c>
      <c r="F487" t="s">
        <v>17</v>
      </c>
      <c r="I487" t="s">
        <v>17</v>
      </c>
      <c r="J487">
        <v>2.7465000000000002</v>
      </c>
      <c r="U487">
        <v>2007</v>
      </c>
      <c r="V487">
        <v>502</v>
      </c>
      <c r="W487">
        <v>3</v>
      </c>
      <c r="X487">
        <v>8</v>
      </c>
      <c r="Y487" t="s">
        <v>17</v>
      </c>
      <c r="Z487" t="s">
        <v>17</v>
      </c>
      <c r="AA487" t="e">
        <f t="shared" si="48"/>
        <v>#VALUE!</v>
      </c>
      <c r="AB487" t="s">
        <v>17</v>
      </c>
      <c r="AC487" t="s">
        <v>17</v>
      </c>
      <c r="AD487" t="s">
        <v>17</v>
      </c>
      <c r="AE487" t="s">
        <v>17</v>
      </c>
    </row>
    <row r="488" spans="3:31">
      <c r="C488">
        <v>2007</v>
      </c>
      <c r="D488">
        <v>3</v>
      </c>
      <c r="E488">
        <v>9</v>
      </c>
      <c r="F488" t="s">
        <v>17</v>
      </c>
      <c r="I488" t="s">
        <v>17</v>
      </c>
      <c r="J488">
        <v>2.4618000000000002</v>
      </c>
      <c r="U488">
        <v>2007</v>
      </c>
      <c r="V488">
        <v>502</v>
      </c>
      <c r="W488">
        <v>3</v>
      </c>
      <c r="X488">
        <v>9</v>
      </c>
      <c r="Y488" t="s">
        <v>17</v>
      </c>
      <c r="Z488" t="s">
        <v>17</v>
      </c>
      <c r="AA488" t="e">
        <f t="shared" si="48"/>
        <v>#VALUE!</v>
      </c>
      <c r="AB488" t="s">
        <v>17</v>
      </c>
      <c r="AC488" t="s">
        <v>17</v>
      </c>
      <c r="AD488" t="s">
        <v>17</v>
      </c>
      <c r="AE488" t="s">
        <v>17</v>
      </c>
    </row>
    <row r="489" spans="3:31">
      <c r="C489">
        <v>2007</v>
      </c>
      <c r="D489">
        <v>3</v>
      </c>
      <c r="E489">
        <v>10</v>
      </c>
      <c r="F489" t="s">
        <v>17</v>
      </c>
      <c r="I489" t="s">
        <v>17</v>
      </c>
      <c r="J489">
        <v>2.4243999999999999</v>
      </c>
      <c r="U489">
        <v>2007</v>
      </c>
      <c r="V489">
        <v>502</v>
      </c>
      <c r="W489">
        <v>3</v>
      </c>
      <c r="X489">
        <v>10</v>
      </c>
      <c r="Y489" t="s">
        <v>17</v>
      </c>
      <c r="Z489" t="s">
        <v>17</v>
      </c>
      <c r="AA489" t="e">
        <f t="shared" si="48"/>
        <v>#VALUE!</v>
      </c>
      <c r="AB489" t="s">
        <v>17</v>
      </c>
      <c r="AC489" t="s">
        <v>17</v>
      </c>
      <c r="AD489" t="s">
        <v>17</v>
      </c>
      <c r="AE489" t="s">
        <v>17</v>
      </c>
    </row>
    <row r="490" spans="3:31">
      <c r="C490">
        <v>2007</v>
      </c>
      <c r="D490">
        <v>3</v>
      </c>
      <c r="E490">
        <v>11</v>
      </c>
      <c r="F490" t="s">
        <v>17</v>
      </c>
      <c r="I490" t="s">
        <v>17</v>
      </c>
      <c r="J490">
        <v>2.7591999999999999</v>
      </c>
      <c r="U490">
        <v>2007</v>
      </c>
      <c r="V490">
        <v>502</v>
      </c>
      <c r="W490">
        <v>3</v>
      </c>
      <c r="X490">
        <v>11</v>
      </c>
      <c r="Y490" t="s">
        <v>17</v>
      </c>
      <c r="Z490" t="s">
        <v>17</v>
      </c>
      <c r="AA490" t="e">
        <f t="shared" si="48"/>
        <v>#VALUE!</v>
      </c>
      <c r="AB490" t="s">
        <v>17</v>
      </c>
      <c r="AC490" t="s">
        <v>17</v>
      </c>
      <c r="AD490" t="s">
        <v>17</v>
      </c>
      <c r="AE490" t="s">
        <v>17</v>
      </c>
    </row>
    <row r="491" spans="3:31">
      <c r="C491">
        <v>2007</v>
      </c>
      <c r="D491">
        <v>3</v>
      </c>
      <c r="E491">
        <v>12</v>
      </c>
      <c r="F491" t="s">
        <v>17</v>
      </c>
      <c r="I491" t="s">
        <v>17</v>
      </c>
      <c r="J491">
        <v>2.9146000000000001</v>
      </c>
      <c r="U491">
        <v>2007</v>
      </c>
      <c r="V491">
        <v>502</v>
      </c>
      <c r="W491">
        <v>3</v>
      </c>
      <c r="X491">
        <v>12</v>
      </c>
      <c r="Y491" t="s">
        <v>17</v>
      </c>
      <c r="Z491" t="s">
        <v>17</v>
      </c>
      <c r="AA491" t="e">
        <f t="shared" si="48"/>
        <v>#VALUE!</v>
      </c>
      <c r="AB491" t="s">
        <v>17</v>
      </c>
      <c r="AC491" t="s">
        <v>17</v>
      </c>
      <c r="AD491" t="s">
        <v>17</v>
      </c>
      <c r="AE491" t="s">
        <v>17</v>
      </c>
    </row>
    <row r="492" spans="3:31">
      <c r="C492">
        <v>2007</v>
      </c>
      <c r="D492">
        <v>3</v>
      </c>
      <c r="E492">
        <v>13</v>
      </c>
      <c r="F492" t="s">
        <v>17</v>
      </c>
      <c r="I492" t="s">
        <v>17</v>
      </c>
      <c r="J492">
        <v>2.8866999999999998</v>
      </c>
      <c r="U492">
        <v>2007</v>
      </c>
      <c r="V492">
        <v>502</v>
      </c>
      <c r="W492">
        <v>3</v>
      </c>
      <c r="X492">
        <v>13</v>
      </c>
      <c r="Y492" t="s">
        <v>17</v>
      </c>
      <c r="Z492" t="s">
        <v>17</v>
      </c>
      <c r="AA492" t="e">
        <f t="shared" si="48"/>
        <v>#VALUE!</v>
      </c>
      <c r="AB492" t="s">
        <v>17</v>
      </c>
      <c r="AC492" t="s">
        <v>17</v>
      </c>
      <c r="AD492" t="s">
        <v>17</v>
      </c>
      <c r="AE492" t="s">
        <v>17</v>
      </c>
    </row>
    <row r="493" spans="3:31">
      <c r="C493">
        <v>2007</v>
      </c>
      <c r="D493">
        <v>3</v>
      </c>
      <c r="E493">
        <v>14</v>
      </c>
      <c r="F493" t="s">
        <v>17</v>
      </c>
      <c r="I493" t="s">
        <v>17</v>
      </c>
      <c r="J493">
        <v>2.3515000000000001</v>
      </c>
      <c r="U493">
        <v>2007</v>
      </c>
      <c r="V493">
        <v>502</v>
      </c>
      <c r="W493">
        <v>3</v>
      </c>
      <c r="X493">
        <v>14</v>
      </c>
      <c r="Y493" t="s">
        <v>17</v>
      </c>
      <c r="Z493" t="s">
        <v>17</v>
      </c>
      <c r="AA493" t="e">
        <f t="shared" si="48"/>
        <v>#VALUE!</v>
      </c>
      <c r="AB493" t="s">
        <v>17</v>
      </c>
      <c r="AC493" t="s">
        <v>17</v>
      </c>
      <c r="AD493" t="s">
        <v>17</v>
      </c>
      <c r="AE493" t="s">
        <v>17</v>
      </c>
    </row>
    <row r="494" spans="3:31">
      <c r="C494">
        <v>2007</v>
      </c>
      <c r="D494">
        <v>4</v>
      </c>
      <c r="E494">
        <v>1</v>
      </c>
      <c r="F494">
        <v>83</v>
      </c>
      <c r="G494">
        <v>0.5390100000000001</v>
      </c>
      <c r="H494">
        <v>2281.9543040000003</v>
      </c>
      <c r="I494">
        <v>6.4940963855421698E-3</v>
      </c>
      <c r="J494">
        <v>2.0198</v>
      </c>
      <c r="R494">
        <v>2281.9543040000003</v>
      </c>
      <c r="S494">
        <v>6.4940963855421698E-3</v>
      </c>
      <c r="U494">
        <v>2007</v>
      </c>
      <c r="V494">
        <v>502</v>
      </c>
      <c r="W494">
        <v>4</v>
      </c>
      <c r="X494">
        <v>1</v>
      </c>
      <c r="Y494">
        <v>83</v>
      </c>
      <c r="Z494">
        <v>0.5390100000000001</v>
      </c>
      <c r="AA494">
        <f t="shared" si="48"/>
        <v>2281.9543040000003</v>
      </c>
      <c r="AB494">
        <f t="shared" ref="AB494:AB500" si="52">Z494/Y494</f>
        <v>6.4940963855421698E-3</v>
      </c>
      <c r="AC494">
        <v>1.9502999999999999</v>
      </c>
      <c r="AD494" s="9">
        <v>33.957653333333333</v>
      </c>
      <c r="AE494">
        <f>AD494*60*1.12/1000</f>
        <v>2.2819543040000001</v>
      </c>
    </row>
    <row r="495" spans="3:31">
      <c r="C495">
        <v>2007</v>
      </c>
      <c r="D495">
        <v>4</v>
      </c>
      <c r="E495">
        <v>2</v>
      </c>
      <c r="F495">
        <v>83</v>
      </c>
      <c r="G495">
        <v>0.57960999999999996</v>
      </c>
      <c r="H495">
        <v>2734.7307680000008</v>
      </c>
      <c r="I495">
        <v>6.9832530120481923E-3</v>
      </c>
      <c r="J495">
        <v>1.8684000000000001</v>
      </c>
      <c r="R495">
        <v>2734.7307680000008</v>
      </c>
      <c r="S495">
        <v>6.9832530120481923E-3</v>
      </c>
      <c r="U495">
        <v>2007</v>
      </c>
      <c r="V495">
        <v>502</v>
      </c>
      <c r="W495">
        <v>4</v>
      </c>
      <c r="X495">
        <v>2</v>
      </c>
      <c r="Y495">
        <v>83</v>
      </c>
      <c r="Z495">
        <v>0.57960999999999996</v>
      </c>
      <c r="AA495">
        <f t="shared" si="48"/>
        <v>2734.7307680000008</v>
      </c>
      <c r="AB495">
        <f t="shared" si="52"/>
        <v>6.9832530120481923E-3</v>
      </c>
      <c r="AC495" s="129" t="s">
        <v>17</v>
      </c>
      <c r="AD495" s="9">
        <v>40.695398333333337</v>
      </c>
      <c r="AE495">
        <f>AD495*60*1.12/1000</f>
        <v>2.7347307680000008</v>
      </c>
    </row>
    <row r="496" spans="3:31">
      <c r="C496">
        <v>2007</v>
      </c>
      <c r="D496">
        <v>4</v>
      </c>
      <c r="E496">
        <v>3</v>
      </c>
      <c r="F496">
        <v>83</v>
      </c>
      <c r="G496">
        <v>0.55779666666666661</v>
      </c>
      <c r="H496">
        <v>3177.2501600000005</v>
      </c>
      <c r="I496">
        <v>6.7204417670682724E-3</v>
      </c>
      <c r="J496">
        <v>1.9268000000000001</v>
      </c>
      <c r="R496">
        <v>3177.2501600000005</v>
      </c>
      <c r="S496">
        <v>6.7204417670682724E-3</v>
      </c>
      <c r="U496">
        <v>2007</v>
      </c>
      <c r="V496">
        <v>502</v>
      </c>
      <c r="W496">
        <v>4</v>
      </c>
      <c r="X496">
        <v>3</v>
      </c>
      <c r="Y496">
        <v>83</v>
      </c>
      <c r="Z496">
        <v>0.55779666666666661</v>
      </c>
      <c r="AA496">
        <f t="shared" si="48"/>
        <v>3177.2501600000005</v>
      </c>
      <c r="AB496">
        <f t="shared" si="52"/>
        <v>6.7204417670682724E-3</v>
      </c>
      <c r="AC496">
        <v>1.9036</v>
      </c>
      <c r="AD496" s="9">
        <v>47.280508333333337</v>
      </c>
      <c r="AE496">
        <f>AD496*60*1.12/1000</f>
        <v>3.1772501600000007</v>
      </c>
    </row>
    <row r="497" spans="3:31">
      <c r="C497">
        <v>2007</v>
      </c>
      <c r="D497">
        <v>4</v>
      </c>
      <c r="E497">
        <v>4</v>
      </c>
      <c r="F497">
        <v>83</v>
      </c>
      <c r="G497">
        <v>0.65749666666666673</v>
      </c>
      <c r="H497">
        <v>3535.2708160000002</v>
      </c>
      <c r="I497">
        <v>7.9216465863453829E-3</v>
      </c>
      <c r="J497">
        <v>2.0623</v>
      </c>
      <c r="R497">
        <v>3535.2708160000002</v>
      </c>
      <c r="S497">
        <v>7.9216465863453829E-3</v>
      </c>
      <c r="U497">
        <v>2007</v>
      </c>
      <c r="V497">
        <v>502</v>
      </c>
      <c r="W497">
        <v>4</v>
      </c>
      <c r="X497">
        <v>4</v>
      </c>
      <c r="Y497">
        <v>83</v>
      </c>
      <c r="Z497">
        <v>0.65749666666666673</v>
      </c>
      <c r="AA497">
        <f t="shared" si="48"/>
        <v>3535.2708160000002</v>
      </c>
      <c r="AB497">
        <f t="shared" si="52"/>
        <v>7.9216465863453829E-3</v>
      </c>
      <c r="AC497">
        <v>1.9315</v>
      </c>
      <c r="AD497" s="9">
        <v>52.608196666666664</v>
      </c>
      <c r="AE497">
        <f>AD497*60*1.12/1000</f>
        <v>3.5352708160000001</v>
      </c>
    </row>
    <row r="498" spans="3:31">
      <c r="C498">
        <v>2007</v>
      </c>
      <c r="D498">
        <v>4</v>
      </c>
      <c r="E498">
        <v>5</v>
      </c>
      <c r="F498">
        <v>83</v>
      </c>
      <c r="G498">
        <v>0.65559333333333336</v>
      </c>
      <c r="H498">
        <v>3117.1730240000006</v>
      </c>
      <c r="I498">
        <v>7.8987148594377513E-3</v>
      </c>
      <c r="J498">
        <v>2.5720000000000001</v>
      </c>
      <c r="R498">
        <v>3117.1730240000006</v>
      </c>
      <c r="S498">
        <v>7.8987148594377513E-3</v>
      </c>
      <c r="U498">
        <v>2007</v>
      </c>
      <c r="V498">
        <v>502</v>
      </c>
      <c r="W498">
        <v>4</v>
      </c>
      <c r="X498">
        <v>5</v>
      </c>
      <c r="Y498">
        <v>83</v>
      </c>
      <c r="Z498">
        <v>0.65559333333333336</v>
      </c>
      <c r="AA498">
        <f t="shared" si="48"/>
        <v>3117.1730240000006</v>
      </c>
      <c r="AB498">
        <f t="shared" si="52"/>
        <v>7.8987148594377513E-3</v>
      </c>
      <c r="AC498">
        <v>1.9682999999999999</v>
      </c>
      <c r="AD498" s="9">
        <v>46.386503333333344</v>
      </c>
      <c r="AE498">
        <f>AD498*60*1.12/1000</f>
        <v>3.1171730240000004</v>
      </c>
    </row>
    <row r="499" spans="3:31">
      <c r="C499">
        <v>2007</v>
      </c>
      <c r="D499">
        <v>4</v>
      </c>
      <c r="E499">
        <v>6</v>
      </c>
      <c r="F499">
        <v>83</v>
      </c>
      <c r="G499">
        <v>0.70194666666666661</v>
      </c>
      <c r="I499">
        <v>8.4571887550200803E-3</v>
      </c>
      <c r="J499">
        <v>2.5327000000000002</v>
      </c>
      <c r="S499">
        <v>8.4571887550200803E-3</v>
      </c>
      <c r="U499">
        <v>2007</v>
      </c>
      <c r="V499">
        <v>502</v>
      </c>
      <c r="W499">
        <v>4</v>
      </c>
      <c r="X499">
        <v>6</v>
      </c>
      <c r="Y499">
        <v>83</v>
      </c>
      <c r="Z499">
        <v>0.70194666666666661</v>
      </c>
      <c r="AA499" t="e">
        <f t="shared" si="48"/>
        <v>#VALUE!</v>
      </c>
      <c r="AB499">
        <f t="shared" si="52"/>
        <v>8.4571887550200803E-3</v>
      </c>
      <c r="AC499" s="129" t="s">
        <v>17</v>
      </c>
      <c r="AD499" s="129" t="s">
        <v>17</v>
      </c>
      <c r="AE499" s="129" t="s">
        <v>17</v>
      </c>
    </row>
    <row r="500" spans="3:31">
      <c r="C500">
        <v>2007</v>
      </c>
      <c r="D500">
        <v>4</v>
      </c>
      <c r="E500">
        <v>7</v>
      </c>
      <c r="F500">
        <v>83</v>
      </c>
      <c r="G500">
        <v>0.70501000000000003</v>
      </c>
      <c r="I500">
        <v>8.494096385542169E-3</v>
      </c>
      <c r="J500">
        <v>2.7372999999999998</v>
      </c>
      <c r="S500">
        <v>8.494096385542169E-3</v>
      </c>
      <c r="U500">
        <v>2007</v>
      </c>
      <c r="V500">
        <v>502</v>
      </c>
      <c r="W500">
        <v>4</v>
      </c>
      <c r="X500">
        <v>7</v>
      </c>
      <c r="Y500">
        <v>83</v>
      </c>
      <c r="Z500">
        <v>0.70501000000000003</v>
      </c>
      <c r="AA500" t="e">
        <f t="shared" si="48"/>
        <v>#VALUE!</v>
      </c>
      <c r="AB500">
        <f t="shared" si="52"/>
        <v>8.494096385542169E-3</v>
      </c>
      <c r="AC500" s="129">
        <v>2.39</v>
      </c>
      <c r="AD500" s="129" t="s">
        <v>17</v>
      </c>
      <c r="AE500" s="129" t="s">
        <v>17</v>
      </c>
    </row>
    <row r="501" spans="3:31">
      <c r="C501">
        <v>2007</v>
      </c>
      <c r="D501">
        <v>4</v>
      </c>
      <c r="E501">
        <v>8</v>
      </c>
      <c r="F501" t="s">
        <v>17</v>
      </c>
      <c r="I501" t="s">
        <v>17</v>
      </c>
      <c r="J501">
        <v>2.4224000000000001</v>
      </c>
      <c r="U501">
        <v>2007</v>
      </c>
      <c r="V501">
        <v>502</v>
      </c>
      <c r="W501">
        <v>4</v>
      </c>
      <c r="X501">
        <v>8</v>
      </c>
      <c r="Y501" t="s">
        <v>17</v>
      </c>
      <c r="Z501" t="s">
        <v>17</v>
      </c>
      <c r="AA501" t="e">
        <f t="shared" si="48"/>
        <v>#VALUE!</v>
      </c>
      <c r="AB501" t="s">
        <v>17</v>
      </c>
      <c r="AC501" t="s">
        <v>17</v>
      </c>
      <c r="AD501" t="s">
        <v>17</v>
      </c>
      <c r="AE501" t="s">
        <v>17</v>
      </c>
    </row>
    <row r="502" spans="3:31">
      <c r="C502">
        <v>2007</v>
      </c>
      <c r="D502">
        <v>4</v>
      </c>
      <c r="E502">
        <v>9</v>
      </c>
      <c r="F502" t="s">
        <v>17</v>
      </c>
      <c r="I502" t="s">
        <v>17</v>
      </c>
      <c r="J502">
        <v>2.6579999999999999</v>
      </c>
      <c r="U502">
        <v>2007</v>
      </c>
      <c r="V502">
        <v>502</v>
      </c>
      <c r="W502">
        <v>4</v>
      </c>
      <c r="X502">
        <v>9</v>
      </c>
      <c r="Y502" t="s">
        <v>17</v>
      </c>
      <c r="Z502" t="s">
        <v>17</v>
      </c>
      <c r="AA502" t="e">
        <f t="shared" si="48"/>
        <v>#VALUE!</v>
      </c>
      <c r="AB502" t="s">
        <v>17</v>
      </c>
      <c r="AC502" t="s">
        <v>17</v>
      </c>
      <c r="AD502" t="s">
        <v>17</v>
      </c>
      <c r="AE502" t="s">
        <v>17</v>
      </c>
    </row>
    <row r="503" spans="3:31">
      <c r="C503">
        <v>2007</v>
      </c>
      <c r="D503">
        <v>4</v>
      </c>
      <c r="E503">
        <v>10</v>
      </c>
      <c r="F503" t="s">
        <v>17</v>
      </c>
      <c r="I503" t="s">
        <v>17</v>
      </c>
      <c r="J503">
        <v>2.6484999999999999</v>
      </c>
      <c r="U503">
        <v>2007</v>
      </c>
      <c r="V503">
        <v>502</v>
      </c>
      <c r="W503">
        <v>4</v>
      </c>
      <c r="X503">
        <v>10</v>
      </c>
      <c r="Y503" t="s">
        <v>17</v>
      </c>
      <c r="Z503" t="s">
        <v>17</v>
      </c>
      <c r="AA503" t="e">
        <f t="shared" si="48"/>
        <v>#VALUE!</v>
      </c>
      <c r="AB503" t="s">
        <v>17</v>
      </c>
      <c r="AC503" t="s">
        <v>17</v>
      </c>
      <c r="AD503" t="s">
        <v>17</v>
      </c>
      <c r="AE503" t="s">
        <v>17</v>
      </c>
    </row>
    <row r="504" spans="3:31">
      <c r="C504">
        <v>2007</v>
      </c>
      <c r="D504">
        <v>4</v>
      </c>
      <c r="E504">
        <v>11</v>
      </c>
      <c r="F504" t="s">
        <v>17</v>
      </c>
      <c r="I504" t="s">
        <v>17</v>
      </c>
      <c r="J504">
        <v>2.3494000000000002</v>
      </c>
      <c r="U504">
        <v>2007</v>
      </c>
      <c r="V504">
        <v>502</v>
      </c>
      <c r="W504">
        <v>4</v>
      </c>
      <c r="X504">
        <v>11</v>
      </c>
      <c r="Y504" t="s">
        <v>17</v>
      </c>
      <c r="Z504" t="s">
        <v>17</v>
      </c>
      <c r="AA504" t="e">
        <f t="shared" si="48"/>
        <v>#VALUE!</v>
      </c>
      <c r="AB504" t="s">
        <v>17</v>
      </c>
      <c r="AC504" t="s">
        <v>17</v>
      </c>
      <c r="AD504" t="s">
        <v>17</v>
      </c>
      <c r="AE504" t="s">
        <v>17</v>
      </c>
    </row>
    <row r="505" spans="3:31">
      <c r="C505">
        <v>2007</v>
      </c>
      <c r="D505">
        <v>4</v>
      </c>
      <c r="E505">
        <v>12</v>
      </c>
      <c r="F505" t="s">
        <v>17</v>
      </c>
      <c r="I505" t="s">
        <v>17</v>
      </c>
      <c r="J505">
        <v>2.6958000000000002</v>
      </c>
      <c r="U505">
        <v>2007</v>
      </c>
      <c r="V505">
        <v>502</v>
      </c>
      <c r="W505">
        <v>4</v>
      </c>
      <c r="X505">
        <v>12</v>
      </c>
      <c r="Y505" t="s">
        <v>17</v>
      </c>
      <c r="Z505" t="s">
        <v>17</v>
      </c>
      <c r="AA505" t="e">
        <f t="shared" si="48"/>
        <v>#VALUE!</v>
      </c>
      <c r="AB505" t="s">
        <v>17</v>
      </c>
      <c r="AC505" t="s">
        <v>17</v>
      </c>
      <c r="AD505" t="s">
        <v>17</v>
      </c>
      <c r="AE505" t="s">
        <v>17</v>
      </c>
    </row>
    <row r="506" spans="3:31">
      <c r="C506">
        <v>2007</v>
      </c>
      <c r="D506">
        <v>4</v>
      </c>
      <c r="E506">
        <v>13</v>
      </c>
      <c r="F506" t="s">
        <v>17</v>
      </c>
      <c r="I506" t="s">
        <v>17</v>
      </c>
      <c r="J506">
        <v>2.8372999999999999</v>
      </c>
      <c r="U506">
        <v>2007</v>
      </c>
      <c r="V506">
        <v>502</v>
      </c>
      <c r="W506">
        <v>4</v>
      </c>
      <c r="X506">
        <v>13</v>
      </c>
      <c r="Y506" t="s">
        <v>17</v>
      </c>
      <c r="Z506" t="s">
        <v>17</v>
      </c>
      <c r="AA506" t="e">
        <f t="shared" si="48"/>
        <v>#VALUE!</v>
      </c>
      <c r="AB506" t="s">
        <v>17</v>
      </c>
      <c r="AC506" t="s">
        <v>17</v>
      </c>
      <c r="AD506" t="s">
        <v>17</v>
      </c>
      <c r="AE506" t="s">
        <v>17</v>
      </c>
    </row>
    <row r="507" spans="3:31">
      <c r="C507">
        <v>2007</v>
      </c>
      <c r="D507">
        <v>4</v>
      </c>
      <c r="E507">
        <v>14</v>
      </c>
      <c r="F507" t="s">
        <v>17</v>
      </c>
      <c r="I507" t="s">
        <v>17</v>
      </c>
      <c r="J507">
        <v>2.8012999999999999</v>
      </c>
      <c r="U507">
        <v>2007</v>
      </c>
      <c r="V507">
        <v>502</v>
      </c>
      <c r="W507">
        <v>4</v>
      </c>
      <c r="X507">
        <v>14</v>
      </c>
      <c r="Y507" t="s">
        <v>17</v>
      </c>
      <c r="Z507" t="s">
        <v>17</v>
      </c>
      <c r="AA507" t="e">
        <f t="shared" si="48"/>
        <v>#VALUE!</v>
      </c>
      <c r="AB507" t="s">
        <v>17</v>
      </c>
      <c r="AC507" t="s">
        <v>17</v>
      </c>
      <c r="AD507" t="s">
        <v>17</v>
      </c>
      <c r="AE507" t="s">
        <v>17</v>
      </c>
    </row>
    <row r="508" spans="3:31">
      <c r="C508">
        <v>2008</v>
      </c>
      <c r="D508">
        <v>1</v>
      </c>
      <c r="E508">
        <v>1</v>
      </c>
      <c r="F508">
        <v>88</v>
      </c>
      <c r="G508">
        <v>0.42146666666666666</v>
      </c>
      <c r="H508">
        <v>2652.9800821524</v>
      </c>
      <c r="I508">
        <v>4.7893939393939397E-3</v>
      </c>
      <c r="J508">
        <v>1.7817000000000001</v>
      </c>
      <c r="R508">
        <v>2652.9800821524</v>
      </c>
      <c r="S508">
        <v>4.7893939393939397E-3</v>
      </c>
      <c r="U508">
        <v>2008</v>
      </c>
      <c r="V508">
        <v>502</v>
      </c>
      <c r="W508">
        <v>1</v>
      </c>
      <c r="X508">
        <v>1</v>
      </c>
      <c r="Y508">
        <v>88</v>
      </c>
      <c r="Z508">
        <v>0.42146666666666666</v>
      </c>
      <c r="AA508">
        <f t="shared" si="48"/>
        <v>2652.9800821524</v>
      </c>
      <c r="AB508">
        <f t="shared" ref="AB508:AB514" si="53">Z508/Y508</f>
        <v>4.7893939393939397E-3</v>
      </c>
      <c r="AC508">
        <v>1.7091000000000001</v>
      </c>
      <c r="AD508">
        <v>39.478870270124993</v>
      </c>
      <c r="AE508">
        <f t="shared" ref="AE508:AE571" si="54">AD508*60*1.12/1000</f>
        <v>2.6529800821523999</v>
      </c>
    </row>
    <row r="509" spans="3:31">
      <c r="C509">
        <v>2008</v>
      </c>
      <c r="D509">
        <v>1</v>
      </c>
      <c r="E509">
        <v>2</v>
      </c>
      <c r="F509">
        <v>88</v>
      </c>
      <c r="G509">
        <v>0.30358999999999997</v>
      </c>
      <c r="H509">
        <v>2174.7707926560006</v>
      </c>
      <c r="I509">
        <v>3.4498863636363633E-3</v>
      </c>
      <c r="J509">
        <v>1.8387</v>
      </c>
      <c r="R509">
        <v>2174.7707926560006</v>
      </c>
      <c r="S509">
        <v>3.4498863636363633E-3</v>
      </c>
      <c r="U509">
        <v>2008</v>
      </c>
      <c r="V509">
        <v>502</v>
      </c>
      <c r="W509">
        <v>1</v>
      </c>
      <c r="X509">
        <v>2</v>
      </c>
      <c r="Y509">
        <v>88</v>
      </c>
      <c r="Z509">
        <v>0.30358999999999997</v>
      </c>
      <c r="AA509">
        <f t="shared" si="48"/>
        <v>2174.7707926560006</v>
      </c>
      <c r="AB509">
        <f t="shared" si="53"/>
        <v>3.4498863636363633E-3</v>
      </c>
      <c r="AC509">
        <v>1.6478999999999999</v>
      </c>
      <c r="AD509">
        <v>32.362660605000002</v>
      </c>
      <c r="AE509">
        <f t="shared" si="54"/>
        <v>2.1747707926560005</v>
      </c>
    </row>
    <row r="510" spans="3:31">
      <c r="C510">
        <v>2008</v>
      </c>
      <c r="D510">
        <v>1</v>
      </c>
      <c r="E510">
        <v>3</v>
      </c>
      <c r="F510">
        <v>88</v>
      </c>
      <c r="G510">
        <v>0.59062333333333339</v>
      </c>
      <c r="H510">
        <v>3639.5312778594002</v>
      </c>
      <c r="I510">
        <v>6.7116287878787881E-3</v>
      </c>
      <c r="J510">
        <v>2.0703</v>
      </c>
      <c r="R510">
        <v>3639.5312778594002</v>
      </c>
      <c r="S510">
        <v>6.7116287878787881E-3</v>
      </c>
      <c r="U510">
        <v>2008</v>
      </c>
      <c r="V510">
        <v>502</v>
      </c>
      <c r="W510">
        <v>1</v>
      </c>
      <c r="X510">
        <v>3</v>
      </c>
      <c r="Y510">
        <v>88</v>
      </c>
      <c r="Z510">
        <v>0.59062333333333339</v>
      </c>
      <c r="AA510">
        <f t="shared" si="48"/>
        <v>3639.5312778594002</v>
      </c>
      <c r="AB510">
        <f t="shared" si="53"/>
        <v>6.7116287878787881E-3</v>
      </c>
      <c r="AC510">
        <v>1.5934999999999999</v>
      </c>
      <c r="AD510">
        <v>54.159691634812496</v>
      </c>
      <c r="AE510">
        <f t="shared" si="54"/>
        <v>3.6395312778594002</v>
      </c>
    </row>
    <row r="511" spans="3:31">
      <c r="C511">
        <v>2008</v>
      </c>
      <c r="D511">
        <v>1</v>
      </c>
      <c r="E511">
        <v>4</v>
      </c>
      <c r="F511">
        <v>88</v>
      </c>
      <c r="G511">
        <v>0.54325666666666672</v>
      </c>
      <c r="H511">
        <v>4089.6363065342402</v>
      </c>
      <c r="I511">
        <v>6.1733712121212125E-3</v>
      </c>
      <c r="J511">
        <v>2.5686</v>
      </c>
      <c r="R511">
        <v>4089.6363065342402</v>
      </c>
      <c r="S511">
        <v>6.1733712121212125E-3</v>
      </c>
      <c r="U511">
        <v>2008</v>
      </c>
      <c r="V511">
        <v>502</v>
      </c>
      <c r="W511">
        <v>1</v>
      </c>
      <c r="X511">
        <v>4</v>
      </c>
      <c r="Y511">
        <v>88</v>
      </c>
      <c r="Z511">
        <v>0.54325666666666672</v>
      </c>
      <c r="AA511">
        <f t="shared" si="48"/>
        <v>4089.6363065342402</v>
      </c>
      <c r="AB511">
        <f t="shared" si="53"/>
        <v>6.1733712121212125E-3</v>
      </c>
      <c r="AC511">
        <v>1.6294</v>
      </c>
      <c r="AD511">
        <v>60.857683132950001</v>
      </c>
      <c r="AE511">
        <f t="shared" si="54"/>
        <v>4.0896363065342403</v>
      </c>
    </row>
    <row r="512" spans="3:31">
      <c r="C512">
        <v>2008</v>
      </c>
      <c r="D512">
        <v>1</v>
      </c>
      <c r="E512">
        <v>5</v>
      </c>
      <c r="F512">
        <v>88</v>
      </c>
      <c r="G512">
        <v>0.70115333333333341</v>
      </c>
      <c r="H512">
        <v>5175.8080977834015</v>
      </c>
      <c r="I512">
        <v>7.9676515151515161E-3</v>
      </c>
      <c r="J512">
        <v>2.7454999999999998</v>
      </c>
      <c r="R512">
        <v>5175.8080977834015</v>
      </c>
      <c r="S512">
        <v>7.9676515151515161E-3</v>
      </c>
      <c r="U512">
        <v>2008</v>
      </c>
      <c r="V512">
        <v>502</v>
      </c>
      <c r="W512">
        <v>1</v>
      </c>
      <c r="X512">
        <v>5</v>
      </c>
      <c r="Y512">
        <v>88</v>
      </c>
      <c r="Z512">
        <v>0.70115333333333341</v>
      </c>
      <c r="AA512">
        <f t="shared" si="48"/>
        <v>5175.8080977834015</v>
      </c>
      <c r="AB512">
        <f t="shared" si="53"/>
        <v>7.9676515151515161E-3</v>
      </c>
      <c r="AC512">
        <v>1.7078</v>
      </c>
      <c r="AD512">
        <v>77.020953836062517</v>
      </c>
      <c r="AE512">
        <f t="shared" si="54"/>
        <v>5.1758080977834018</v>
      </c>
    </row>
    <row r="513" spans="3:31">
      <c r="C513">
        <v>2008</v>
      </c>
      <c r="D513">
        <v>1</v>
      </c>
      <c r="E513">
        <v>6</v>
      </c>
      <c r="F513">
        <v>88</v>
      </c>
      <c r="G513">
        <v>0.77088000000000001</v>
      </c>
      <c r="H513">
        <v>5944.6780867504804</v>
      </c>
      <c r="I513">
        <v>8.7600000000000004E-3</v>
      </c>
      <c r="J513">
        <v>2.7622</v>
      </c>
      <c r="R513">
        <v>5944.6780867504804</v>
      </c>
      <c r="S513">
        <v>8.7600000000000004E-3</v>
      </c>
      <c r="U513">
        <v>2008</v>
      </c>
      <c r="V513">
        <v>502</v>
      </c>
      <c r="W513">
        <v>1</v>
      </c>
      <c r="X513">
        <v>6</v>
      </c>
      <c r="Y513">
        <v>88</v>
      </c>
      <c r="Z513">
        <v>0.77088000000000001</v>
      </c>
      <c r="AA513">
        <f t="shared" si="48"/>
        <v>5944.6780867504804</v>
      </c>
      <c r="AB513">
        <f t="shared" si="53"/>
        <v>8.7600000000000004E-3</v>
      </c>
      <c r="AC513">
        <v>1.8028999999999999</v>
      </c>
      <c r="AD513">
        <v>88.462471529024995</v>
      </c>
      <c r="AE513">
        <f t="shared" si="54"/>
        <v>5.9446780867504803</v>
      </c>
    </row>
    <row r="514" spans="3:31">
      <c r="C514">
        <v>2008</v>
      </c>
      <c r="D514">
        <v>1</v>
      </c>
      <c r="E514">
        <v>7</v>
      </c>
      <c r="F514">
        <v>88</v>
      </c>
      <c r="G514">
        <v>0.83687000000000011</v>
      </c>
      <c r="H514">
        <v>5910.1283717783999</v>
      </c>
      <c r="I514">
        <v>9.5098863636363645E-3</v>
      </c>
      <c r="J514">
        <v>2.6518000000000002</v>
      </c>
      <c r="R514">
        <v>5910.1283717783999</v>
      </c>
      <c r="S514">
        <v>9.5098863636363645E-3</v>
      </c>
      <c r="U514">
        <v>2008</v>
      </c>
      <c r="V514">
        <v>502</v>
      </c>
      <c r="W514">
        <v>1</v>
      </c>
      <c r="X514">
        <v>7</v>
      </c>
      <c r="Y514">
        <v>88</v>
      </c>
      <c r="Z514">
        <v>0.83687000000000011</v>
      </c>
      <c r="AA514">
        <f t="shared" si="48"/>
        <v>5910.1283717783999</v>
      </c>
      <c r="AB514">
        <f t="shared" si="53"/>
        <v>9.5098863636363645E-3</v>
      </c>
      <c r="AC514">
        <v>2.0708000000000002</v>
      </c>
      <c r="AD514">
        <v>87.948338865749989</v>
      </c>
      <c r="AE514">
        <f t="shared" si="54"/>
        <v>5.9101283717784003</v>
      </c>
    </row>
    <row r="515" spans="3:31">
      <c r="C515">
        <v>2008</v>
      </c>
      <c r="D515">
        <v>1</v>
      </c>
      <c r="E515">
        <v>8</v>
      </c>
      <c r="F515" t="s">
        <v>17</v>
      </c>
      <c r="H515">
        <v>4654.3528712696389</v>
      </c>
      <c r="I515" t="s">
        <v>17</v>
      </c>
      <c r="J515">
        <v>2.4417</v>
      </c>
      <c r="R515">
        <v>4654.3528712696389</v>
      </c>
      <c r="U515">
        <v>2008</v>
      </c>
      <c r="V515">
        <v>502</v>
      </c>
      <c r="W515">
        <v>1</v>
      </c>
      <c r="X515">
        <v>8</v>
      </c>
      <c r="Y515" t="s">
        <v>17</v>
      </c>
      <c r="Z515" t="s">
        <v>17</v>
      </c>
      <c r="AA515">
        <f t="shared" si="48"/>
        <v>4654.3528712696389</v>
      </c>
      <c r="AB515" t="s">
        <v>17</v>
      </c>
      <c r="AC515">
        <v>1.8756999999999999</v>
      </c>
      <c r="AD515">
        <v>69.261203441512478</v>
      </c>
      <c r="AE515">
        <f t="shared" si="54"/>
        <v>4.6543528712696389</v>
      </c>
    </row>
    <row r="516" spans="3:31">
      <c r="C516">
        <v>2008</v>
      </c>
      <c r="D516">
        <v>1</v>
      </c>
      <c r="E516">
        <v>9</v>
      </c>
      <c r="F516" t="s">
        <v>17</v>
      </c>
      <c r="H516">
        <v>4858.3179125712013</v>
      </c>
      <c r="I516" t="s">
        <v>17</v>
      </c>
      <c r="J516">
        <v>2.4986999999999999</v>
      </c>
      <c r="R516">
        <v>4858.3179125712013</v>
      </c>
      <c r="U516">
        <v>2008</v>
      </c>
      <c r="V516">
        <v>502</v>
      </c>
      <c r="W516">
        <v>1</v>
      </c>
      <c r="X516">
        <v>9</v>
      </c>
      <c r="Y516" t="s">
        <v>17</v>
      </c>
      <c r="Z516" t="s">
        <v>17</v>
      </c>
      <c r="AA516">
        <f t="shared" si="48"/>
        <v>4858.3179125712013</v>
      </c>
      <c r="AB516" t="s">
        <v>17</v>
      </c>
      <c r="AC516">
        <v>1.8242</v>
      </c>
      <c r="AD516">
        <v>72.296397508500007</v>
      </c>
      <c r="AE516">
        <f t="shared" si="54"/>
        <v>4.8583179125712013</v>
      </c>
    </row>
    <row r="517" spans="3:31">
      <c r="C517">
        <v>2008</v>
      </c>
      <c r="D517">
        <v>1</v>
      </c>
      <c r="E517">
        <v>10</v>
      </c>
      <c r="F517" t="s">
        <v>17</v>
      </c>
      <c r="H517">
        <v>5167.8618383699995</v>
      </c>
      <c r="I517" t="s">
        <v>17</v>
      </c>
      <c r="J517">
        <v>2.6964999999999999</v>
      </c>
      <c r="R517">
        <v>5167.8618383699995</v>
      </c>
      <c r="U517">
        <v>2008</v>
      </c>
      <c r="V517">
        <v>502</v>
      </c>
      <c r="W517">
        <v>1</v>
      </c>
      <c r="X517">
        <v>10</v>
      </c>
      <c r="Y517" t="s">
        <v>17</v>
      </c>
      <c r="Z517" t="s">
        <v>17</v>
      </c>
      <c r="AA517">
        <f t="shared" ref="AA517:AA580" si="55">AE517*1000</f>
        <v>5167.8618383699995</v>
      </c>
      <c r="AB517" t="s">
        <v>17</v>
      </c>
      <c r="AC517">
        <v>1.6023000000000001</v>
      </c>
      <c r="AD517">
        <v>76.902705928124988</v>
      </c>
      <c r="AE517">
        <f t="shared" si="54"/>
        <v>5.1678618383699995</v>
      </c>
    </row>
    <row r="518" spans="3:31">
      <c r="C518">
        <v>2008</v>
      </c>
      <c r="D518">
        <v>1</v>
      </c>
      <c r="E518">
        <v>11</v>
      </c>
      <c r="F518" t="s">
        <v>17</v>
      </c>
      <c r="H518">
        <v>5830.050122820001</v>
      </c>
      <c r="I518" t="s">
        <v>17</v>
      </c>
      <c r="J518">
        <v>2.5649999999999999</v>
      </c>
      <c r="R518">
        <v>5830.050122820001</v>
      </c>
      <c r="U518">
        <v>2008</v>
      </c>
      <c r="V518">
        <v>502</v>
      </c>
      <c r="W518">
        <v>1</v>
      </c>
      <c r="X518">
        <v>11</v>
      </c>
      <c r="Y518" t="s">
        <v>17</v>
      </c>
      <c r="Z518" t="s">
        <v>17</v>
      </c>
      <c r="AA518">
        <f t="shared" si="55"/>
        <v>5830.050122820001</v>
      </c>
      <c r="AB518" t="s">
        <v>17</v>
      </c>
      <c r="AC518">
        <v>2.0556000000000001</v>
      </c>
      <c r="AD518">
        <v>86.756698256250004</v>
      </c>
      <c r="AE518">
        <f t="shared" si="54"/>
        <v>5.8300501228200012</v>
      </c>
    </row>
    <row r="519" spans="3:31">
      <c r="C519">
        <v>2008</v>
      </c>
      <c r="D519">
        <v>1</v>
      </c>
      <c r="E519">
        <v>12</v>
      </c>
      <c r="F519" t="s">
        <v>17</v>
      </c>
      <c r="H519">
        <v>5816.8063571310013</v>
      </c>
      <c r="I519" t="s">
        <v>17</v>
      </c>
      <c r="J519">
        <v>3.0745</v>
      </c>
      <c r="R519">
        <v>5816.8063571310013</v>
      </c>
      <c r="U519">
        <v>2008</v>
      </c>
      <c r="V519">
        <v>502</v>
      </c>
      <c r="W519">
        <v>1</v>
      </c>
      <c r="X519">
        <v>12</v>
      </c>
      <c r="Y519" t="s">
        <v>17</v>
      </c>
      <c r="Z519" t="s">
        <v>17</v>
      </c>
      <c r="AA519">
        <f t="shared" si="55"/>
        <v>5816.8063571310013</v>
      </c>
      <c r="AB519" t="s">
        <v>17</v>
      </c>
      <c r="AC519">
        <v>1.8919999999999999</v>
      </c>
      <c r="AD519">
        <v>86.559618409687516</v>
      </c>
      <c r="AE519">
        <f t="shared" si="54"/>
        <v>5.8168063571310009</v>
      </c>
    </row>
    <row r="520" spans="3:31">
      <c r="C520">
        <v>2008</v>
      </c>
      <c r="D520">
        <v>1</v>
      </c>
      <c r="E520">
        <v>13</v>
      </c>
      <c r="F520" t="s">
        <v>17</v>
      </c>
      <c r="H520">
        <v>5804.8126025967013</v>
      </c>
      <c r="I520" t="s">
        <v>17</v>
      </c>
      <c r="J520">
        <v>3.0388999999999999</v>
      </c>
      <c r="R520">
        <v>5804.8126025967013</v>
      </c>
      <c r="U520">
        <v>2008</v>
      </c>
      <c r="V520">
        <v>502</v>
      </c>
      <c r="W520">
        <v>1</v>
      </c>
      <c r="X520">
        <v>13</v>
      </c>
      <c r="Y520" t="s">
        <v>17</v>
      </c>
      <c r="Z520" t="s">
        <v>17</v>
      </c>
      <c r="AA520">
        <f t="shared" si="55"/>
        <v>5804.8126025967013</v>
      </c>
      <c r="AB520" t="s">
        <v>17</v>
      </c>
      <c r="AC520">
        <v>2.1434000000000002</v>
      </c>
      <c r="AD520">
        <v>86.381139919593764</v>
      </c>
      <c r="AE520">
        <f t="shared" si="54"/>
        <v>5.8048126025967015</v>
      </c>
    </row>
    <row r="521" spans="3:31">
      <c r="C521">
        <v>2008</v>
      </c>
      <c r="D521">
        <v>1</v>
      </c>
      <c r="E521">
        <v>14</v>
      </c>
      <c r="F521" t="s">
        <v>17</v>
      </c>
      <c r="H521">
        <v>5091.0479973738011</v>
      </c>
      <c r="I521" t="s">
        <v>17</v>
      </c>
      <c r="J521">
        <v>1.8320000000000001</v>
      </c>
      <c r="R521">
        <v>5091.0479973738011</v>
      </c>
      <c r="U521">
        <v>2008</v>
      </c>
      <c r="V521">
        <v>502</v>
      </c>
      <c r="W521">
        <v>1</v>
      </c>
      <c r="X521">
        <v>14</v>
      </c>
      <c r="Y521" t="s">
        <v>17</v>
      </c>
      <c r="Z521" t="s">
        <v>17</v>
      </c>
      <c r="AA521">
        <f t="shared" si="55"/>
        <v>5091.0479973738011</v>
      </c>
      <c r="AB521" t="s">
        <v>17</v>
      </c>
      <c r="AC521">
        <v>1.7256</v>
      </c>
      <c r="AD521">
        <v>75.759642818062503</v>
      </c>
      <c r="AE521">
        <f t="shared" si="54"/>
        <v>5.091047997373801</v>
      </c>
    </row>
    <row r="522" spans="3:31">
      <c r="C522">
        <v>2008</v>
      </c>
      <c r="D522">
        <v>2</v>
      </c>
      <c r="E522">
        <v>1</v>
      </c>
      <c r="F522">
        <v>88</v>
      </c>
      <c r="G522">
        <v>0.37355999999999995</v>
      </c>
      <c r="H522">
        <v>2621.0982372775202</v>
      </c>
      <c r="I522">
        <v>4.2449999999999996E-3</v>
      </c>
      <c r="J522">
        <v>1.8320000000000001</v>
      </c>
      <c r="R522">
        <v>2621.0982372775202</v>
      </c>
      <c r="S522">
        <v>4.2449999999999996E-3</v>
      </c>
      <c r="U522">
        <v>2008</v>
      </c>
      <c r="V522">
        <v>502</v>
      </c>
      <c r="W522">
        <v>2</v>
      </c>
      <c r="X522">
        <v>1</v>
      </c>
      <c r="Y522">
        <v>88</v>
      </c>
      <c r="Z522">
        <v>0.37355999999999995</v>
      </c>
      <c r="AA522">
        <f t="shared" si="55"/>
        <v>2621.0982372775202</v>
      </c>
      <c r="AB522">
        <f t="shared" ref="AB522:AB528" si="56">Z522/Y522</f>
        <v>4.2449999999999996E-3</v>
      </c>
      <c r="AC522">
        <v>1.6819999999999999</v>
      </c>
      <c r="AD522">
        <v>39.004438054725</v>
      </c>
      <c r="AE522">
        <f t="shared" si="54"/>
        <v>2.6210982372775202</v>
      </c>
    </row>
    <row r="523" spans="3:31">
      <c r="C523">
        <v>2008</v>
      </c>
      <c r="D523">
        <v>2</v>
      </c>
      <c r="E523">
        <v>2</v>
      </c>
      <c r="F523">
        <v>88</v>
      </c>
      <c r="G523">
        <v>0.48886333333333337</v>
      </c>
      <c r="H523">
        <v>2658.0607994556012</v>
      </c>
      <c r="I523">
        <v>5.5552651515151522E-3</v>
      </c>
      <c r="J523">
        <v>2.0556999999999999</v>
      </c>
      <c r="R523">
        <v>2658.0607994556012</v>
      </c>
      <c r="S523">
        <v>5.5552651515151522E-3</v>
      </c>
      <c r="U523">
        <v>2008</v>
      </c>
      <c r="V523">
        <v>502</v>
      </c>
      <c r="W523">
        <v>2</v>
      </c>
      <c r="X523">
        <v>2</v>
      </c>
      <c r="Y523">
        <v>88</v>
      </c>
      <c r="Z523">
        <v>0.48886333333333337</v>
      </c>
      <c r="AA523">
        <f t="shared" si="55"/>
        <v>2658.0607994556012</v>
      </c>
      <c r="AB523">
        <f t="shared" si="56"/>
        <v>5.5552651515151522E-3</v>
      </c>
      <c r="AC523">
        <v>1.6124000000000001</v>
      </c>
      <c r="AD523">
        <v>39.554476182375012</v>
      </c>
      <c r="AE523">
        <f t="shared" si="54"/>
        <v>2.6580607994556011</v>
      </c>
    </row>
    <row r="524" spans="3:31">
      <c r="C524">
        <v>2008</v>
      </c>
      <c r="D524">
        <v>2</v>
      </c>
      <c r="E524">
        <v>3</v>
      </c>
      <c r="F524">
        <v>88</v>
      </c>
      <c r="G524">
        <v>0.50378666666666672</v>
      </c>
      <c r="H524">
        <v>3663.3700560996008</v>
      </c>
      <c r="I524">
        <v>5.7248484848484854E-3</v>
      </c>
      <c r="J524">
        <v>1.9237</v>
      </c>
      <c r="R524">
        <v>3663.3700560996008</v>
      </c>
      <c r="S524">
        <v>5.7248484848484854E-3</v>
      </c>
      <c r="U524">
        <v>2008</v>
      </c>
      <c r="V524">
        <v>502</v>
      </c>
      <c r="W524">
        <v>2</v>
      </c>
      <c r="X524">
        <v>3</v>
      </c>
      <c r="Y524">
        <v>88</v>
      </c>
      <c r="Z524">
        <v>0.50378666666666672</v>
      </c>
      <c r="AA524">
        <f t="shared" si="55"/>
        <v>3663.3700560996008</v>
      </c>
      <c r="AB524">
        <f t="shared" si="56"/>
        <v>5.7248484848484854E-3</v>
      </c>
      <c r="AC524">
        <v>1.6819999999999999</v>
      </c>
      <c r="AD524">
        <v>54.514435358625001</v>
      </c>
      <c r="AE524">
        <f t="shared" si="54"/>
        <v>3.663370056099601</v>
      </c>
    </row>
    <row r="525" spans="3:31">
      <c r="C525">
        <v>2008</v>
      </c>
      <c r="D525">
        <v>2</v>
      </c>
      <c r="E525">
        <v>4</v>
      </c>
      <c r="F525">
        <v>88</v>
      </c>
      <c r="G525">
        <v>0.57888333333333331</v>
      </c>
      <c r="H525">
        <v>3733.9113025506604</v>
      </c>
      <c r="I525">
        <v>6.578219696969697E-3</v>
      </c>
      <c r="J525">
        <v>2.1878000000000002</v>
      </c>
      <c r="R525">
        <v>3733.9113025506604</v>
      </c>
      <c r="S525">
        <v>6.578219696969697E-3</v>
      </c>
      <c r="U525">
        <v>2008</v>
      </c>
      <c r="V525">
        <v>502</v>
      </c>
      <c r="W525">
        <v>2</v>
      </c>
      <c r="X525">
        <v>4</v>
      </c>
      <c r="Y525">
        <v>88</v>
      </c>
      <c r="Z525">
        <v>0.57888333333333331</v>
      </c>
      <c r="AA525">
        <f t="shared" si="55"/>
        <v>3733.9113025506604</v>
      </c>
      <c r="AB525">
        <f t="shared" si="56"/>
        <v>6.578219696969697E-3</v>
      </c>
      <c r="AC525">
        <v>2.2877000000000001</v>
      </c>
      <c r="AD525">
        <v>55.564156287956251</v>
      </c>
      <c r="AE525">
        <f t="shared" si="54"/>
        <v>3.7339113025506605</v>
      </c>
    </row>
    <row r="526" spans="3:31">
      <c r="C526">
        <v>2008</v>
      </c>
      <c r="D526">
        <v>2</v>
      </c>
      <c r="E526">
        <v>5</v>
      </c>
      <c r="F526">
        <v>88</v>
      </c>
      <c r="G526">
        <v>0.74839999999999984</v>
      </c>
      <c r="H526">
        <v>5341.1108532705002</v>
      </c>
      <c r="I526">
        <v>8.5045454545454521E-3</v>
      </c>
      <c r="J526">
        <v>2.3658999999999999</v>
      </c>
      <c r="R526">
        <v>5341.1108532705002</v>
      </c>
      <c r="S526">
        <v>8.5045454545454521E-3</v>
      </c>
      <c r="U526">
        <v>2008</v>
      </c>
      <c r="V526">
        <v>502</v>
      </c>
      <c r="W526">
        <v>2</v>
      </c>
      <c r="X526">
        <v>5</v>
      </c>
      <c r="Y526">
        <v>88</v>
      </c>
      <c r="Z526">
        <v>0.74839999999999984</v>
      </c>
      <c r="AA526">
        <f t="shared" si="55"/>
        <v>5341.1108532705002</v>
      </c>
      <c r="AB526">
        <f t="shared" si="56"/>
        <v>8.5045454545454521E-3</v>
      </c>
      <c r="AC526">
        <v>1.5875999999999999</v>
      </c>
      <c r="AD526">
        <v>79.480816268906239</v>
      </c>
      <c r="AE526">
        <f t="shared" si="54"/>
        <v>5.3411108532705001</v>
      </c>
    </row>
    <row r="527" spans="3:31">
      <c r="C527">
        <v>2008</v>
      </c>
      <c r="D527">
        <v>2</v>
      </c>
      <c r="E527">
        <v>6</v>
      </c>
      <c r="F527">
        <v>88</v>
      </c>
      <c r="G527">
        <v>0.83484666666666663</v>
      </c>
      <c r="H527">
        <v>5735.2141507953602</v>
      </c>
      <c r="I527">
        <v>9.4868939393939391E-3</v>
      </c>
      <c r="J527">
        <v>2.7585999999999999</v>
      </c>
      <c r="R527">
        <v>5735.2141507953602</v>
      </c>
      <c r="S527">
        <v>9.4868939393939391E-3</v>
      </c>
      <c r="U527">
        <v>2008</v>
      </c>
      <c r="V527">
        <v>502</v>
      </c>
      <c r="W527">
        <v>2</v>
      </c>
      <c r="X527">
        <v>6</v>
      </c>
      <c r="Y527">
        <v>88</v>
      </c>
      <c r="Z527">
        <v>0.83484666666666663</v>
      </c>
      <c r="AA527">
        <f t="shared" si="55"/>
        <v>5735.2141507953602</v>
      </c>
      <c r="AB527">
        <f t="shared" si="56"/>
        <v>9.4868939393939391E-3</v>
      </c>
      <c r="AC527">
        <v>2.0358000000000001</v>
      </c>
      <c r="AD527">
        <v>85.345448672549992</v>
      </c>
      <c r="AE527">
        <f t="shared" si="54"/>
        <v>5.7352141507953602</v>
      </c>
    </row>
    <row r="528" spans="3:31">
      <c r="C528">
        <v>2008</v>
      </c>
      <c r="D528">
        <v>2</v>
      </c>
      <c r="E528">
        <v>7</v>
      </c>
      <c r="F528">
        <v>88</v>
      </c>
      <c r="G528">
        <v>0.8573400000000001</v>
      </c>
      <c r="H528">
        <v>5902.8908341094993</v>
      </c>
      <c r="I528">
        <v>9.7425000000000012E-3</v>
      </c>
      <c r="J528">
        <v>2.8611</v>
      </c>
      <c r="R528">
        <v>5902.8908341094993</v>
      </c>
      <c r="S528">
        <v>9.7425000000000012E-3</v>
      </c>
      <c r="U528">
        <v>2008</v>
      </c>
      <c r="V528">
        <v>502</v>
      </c>
      <c r="W528">
        <v>2</v>
      </c>
      <c r="X528">
        <v>7</v>
      </c>
      <c r="Y528">
        <v>88</v>
      </c>
      <c r="Z528">
        <v>0.8573400000000001</v>
      </c>
      <c r="AA528">
        <f t="shared" si="55"/>
        <v>5902.8908341094993</v>
      </c>
      <c r="AB528">
        <f t="shared" si="56"/>
        <v>9.7425000000000012E-3</v>
      </c>
      <c r="AC528">
        <v>2.2706</v>
      </c>
      <c r="AD528">
        <v>87.840637412343739</v>
      </c>
      <c r="AE528">
        <f t="shared" si="54"/>
        <v>5.902890834109499</v>
      </c>
    </row>
    <row r="529" spans="3:31">
      <c r="C529">
        <v>2008</v>
      </c>
      <c r="D529">
        <v>2</v>
      </c>
      <c r="E529">
        <v>8</v>
      </c>
      <c r="F529" t="s">
        <v>17</v>
      </c>
      <c r="H529">
        <v>5531.7412128686401</v>
      </c>
      <c r="I529" t="s">
        <v>17</v>
      </c>
      <c r="J529">
        <v>2.4293</v>
      </c>
      <c r="R529">
        <v>5531.7412128686401</v>
      </c>
      <c r="U529">
        <v>2008</v>
      </c>
      <c r="V529">
        <v>502</v>
      </c>
      <c r="W529">
        <v>2</v>
      </c>
      <c r="X529">
        <v>8</v>
      </c>
      <c r="Y529" t="s">
        <v>17</v>
      </c>
      <c r="Z529" t="s">
        <v>17</v>
      </c>
      <c r="AA529">
        <f t="shared" si="55"/>
        <v>5531.7412128686401</v>
      </c>
      <c r="AB529" t="s">
        <v>17</v>
      </c>
      <c r="AC529">
        <v>1.7774000000000001</v>
      </c>
      <c r="AD529">
        <v>82.317577572450006</v>
      </c>
      <c r="AE529">
        <f t="shared" si="54"/>
        <v>5.5317412128686403</v>
      </c>
    </row>
    <row r="530" spans="3:31">
      <c r="C530">
        <v>2008</v>
      </c>
      <c r="D530">
        <v>2</v>
      </c>
      <c r="E530">
        <v>9</v>
      </c>
      <c r="F530" t="s">
        <v>17</v>
      </c>
      <c r="H530">
        <v>5298.4858762281601</v>
      </c>
      <c r="I530" t="s">
        <v>17</v>
      </c>
      <c r="J530">
        <v>2.3456000000000001</v>
      </c>
      <c r="R530">
        <v>5298.4858762281601</v>
      </c>
      <c r="U530">
        <v>2008</v>
      </c>
      <c r="V530">
        <v>502</v>
      </c>
      <c r="W530">
        <v>2</v>
      </c>
      <c r="X530">
        <v>9</v>
      </c>
      <c r="Y530" t="s">
        <v>17</v>
      </c>
      <c r="Z530" t="s">
        <v>17</v>
      </c>
      <c r="AA530">
        <f t="shared" si="55"/>
        <v>5298.4858762281601</v>
      </c>
      <c r="AB530" t="s">
        <v>17</v>
      </c>
      <c r="AC530">
        <v>1.6536</v>
      </c>
      <c r="AD530">
        <v>78.846516015299997</v>
      </c>
      <c r="AE530">
        <f t="shared" si="54"/>
        <v>5.2984858762281597</v>
      </c>
    </row>
    <row r="531" spans="3:31">
      <c r="C531">
        <v>2008</v>
      </c>
      <c r="D531">
        <v>2</v>
      </c>
      <c r="E531">
        <v>10</v>
      </c>
      <c r="F531" t="s">
        <v>17</v>
      </c>
      <c r="H531">
        <v>5809.5779379422402</v>
      </c>
      <c r="I531" t="s">
        <v>17</v>
      </c>
      <c r="J531">
        <v>2.5745</v>
      </c>
      <c r="R531">
        <v>5809.5779379422402</v>
      </c>
      <c r="U531">
        <v>2008</v>
      </c>
      <c r="V531">
        <v>502</v>
      </c>
      <c r="W531">
        <v>2</v>
      </c>
      <c r="X531">
        <v>10</v>
      </c>
      <c r="Y531" t="s">
        <v>17</v>
      </c>
      <c r="Z531" t="s">
        <v>17</v>
      </c>
      <c r="AA531">
        <f t="shared" si="55"/>
        <v>5809.5779379422402</v>
      </c>
      <c r="AB531" t="s">
        <v>17</v>
      </c>
      <c r="AC531">
        <v>1.6617</v>
      </c>
      <c r="AD531">
        <v>86.452052647949998</v>
      </c>
      <c r="AE531">
        <f t="shared" si="54"/>
        <v>5.8095779379422403</v>
      </c>
    </row>
    <row r="532" spans="3:31">
      <c r="C532">
        <v>2008</v>
      </c>
      <c r="D532">
        <v>2</v>
      </c>
      <c r="E532">
        <v>11</v>
      </c>
      <c r="F532" t="s">
        <v>17</v>
      </c>
      <c r="H532">
        <v>5796.3476177006396</v>
      </c>
      <c r="I532" t="s">
        <v>17</v>
      </c>
      <c r="J532" t="s">
        <v>17</v>
      </c>
      <c r="R532">
        <v>5796.3476177006396</v>
      </c>
      <c r="U532">
        <v>2008</v>
      </c>
      <c r="V532">
        <v>502</v>
      </c>
      <c r="W532">
        <v>2</v>
      </c>
      <c r="X532">
        <v>11</v>
      </c>
      <c r="Y532" t="s">
        <v>17</v>
      </c>
      <c r="Z532" t="s">
        <v>17</v>
      </c>
      <c r="AA532">
        <f t="shared" si="55"/>
        <v>5796.3476177006396</v>
      </c>
      <c r="AB532" t="s">
        <v>17</v>
      </c>
      <c r="AC532">
        <v>1.8031999999999999</v>
      </c>
      <c r="AD532">
        <v>86.255172882449997</v>
      </c>
      <c r="AE532">
        <f t="shared" si="54"/>
        <v>5.7963476177006399</v>
      </c>
    </row>
    <row r="533" spans="3:31">
      <c r="C533">
        <v>2008</v>
      </c>
      <c r="D533">
        <v>2</v>
      </c>
      <c r="E533">
        <v>12</v>
      </c>
      <c r="F533" t="s">
        <v>17</v>
      </c>
      <c r="H533">
        <v>5711.6735681543996</v>
      </c>
      <c r="I533" t="s">
        <v>17</v>
      </c>
      <c r="J533">
        <v>2.6124999999999998</v>
      </c>
      <c r="R533">
        <v>5711.6735681543996</v>
      </c>
      <c r="U533">
        <v>2008</v>
      </c>
      <c r="V533">
        <v>502</v>
      </c>
      <c r="W533">
        <v>2</v>
      </c>
      <c r="X533">
        <v>12</v>
      </c>
      <c r="Y533" t="s">
        <v>17</v>
      </c>
      <c r="Z533" t="s">
        <v>17</v>
      </c>
      <c r="AA533">
        <f t="shared" si="55"/>
        <v>5711.6735681543996</v>
      </c>
      <c r="AB533" t="s">
        <v>17</v>
      </c>
      <c r="AC533">
        <v>1.7528999999999999</v>
      </c>
      <c r="AD533">
        <v>84.995142383249984</v>
      </c>
      <c r="AE533">
        <f t="shared" si="54"/>
        <v>5.7116735681543993</v>
      </c>
    </row>
    <row r="534" spans="3:31">
      <c r="C534">
        <v>2008</v>
      </c>
      <c r="D534">
        <v>2</v>
      </c>
      <c r="E534">
        <v>13</v>
      </c>
      <c r="F534" t="s">
        <v>17</v>
      </c>
      <c r="H534">
        <v>6066.2461506292811</v>
      </c>
      <c r="I534" t="s">
        <v>17</v>
      </c>
      <c r="J534">
        <v>2.9609999999999999</v>
      </c>
      <c r="R534">
        <v>6066.2461506292811</v>
      </c>
      <c r="U534">
        <v>2008</v>
      </c>
      <c r="V534">
        <v>502</v>
      </c>
      <c r="W534">
        <v>2</v>
      </c>
      <c r="X534">
        <v>13</v>
      </c>
      <c r="Y534" t="s">
        <v>17</v>
      </c>
      <c r="Z534" t="s">
        <v>17</v>
      </c>
      <c r="AA534">
        <f t="shared" si="55"/>
        <v>6066.2461506292811</v>
      </c>
      <c r="AB534" t="s">
        <v>17</v>
      </c>
      <c r="AC534">
        <v>2.1920999999999999</v>
      </c>
      <c r="AD534">
        <v>90.271520098650001</v>
      </c>
      <c r="AE534">
        <f t="shared" si="54"/>
        <v>6.0662461506292811</v>
      </c>
    </row>
    <row r="535" spans="3:31">
      <c r="C535">
        <v>2008</v>
      </c>
      <c r="D535">
        <v>2</v>
      </c>
      <c r="E535">
        <v>14</v>
      </c>
      <c r="F535" t="s">
        <v>17</v>
      </c>
      <c r="H535">
        <v>5869.7814198869992</v>
      </c>
      <c r="I535" t="s">
        <v>17</v>
      </c>
      <c r="J535">
        <v>2.3618000000000001</v>
      </c>
      <c r="R535">
        <v>5869.7814198869992</v>
      </c>
      <c r="U535">
        <v>2008</v>
      </c>
      <c r="V535">
        <v>502</v>
      </c>
      <c r="W535">
        <v>2</v>
      </c>
      <c r="X535">
        <v>14</v>
      </c>
      <c r="Y535" t="s">
        <v>17</v>
      </c>
      <c r="Z535" t="s">
        <v>17</v>
      </c>
      <c r="AA535">
        <f t="shared" si="55"/>
        <v>5869.7814198869992</v>
      </c>
      <c r="AB535" t="s">
        <v>17</v>
      </c>
      <c r="AC535">
        <v>1.8804000000000001</v>
      </c>
      <c r="AD535">
        <v>87.347937795937483</v>
      </c>
      <c r="AE535">
        <f t="shared" si="54"/>
        <v>5.8697814198869995</v>
      </c>
    </row>
    <row r="536" spans="3:31">
      <c r="C536">
        <v>2008</v>
      </c>
      <c r="D536">
        <v>3</v>
      </c>
      <c r="E536">
        <v>1</v>
      </c>
      <c r="F536">
        <v>88</v>
      </c>
      <c r="G536">
        <v>0.41044333333333333</v>
      </c>
      <c r="H536">
        <v>2354.3592378213598</v>
      </c>
      <c r="I536">
        <v>4.6641287878787874E-3</v>
      </c>
      <c r="J536">
        <v>2.1013000000000002</v>
      </c>
      <c r="R536">
        <v>2354.3592378213598</v>
      </c>
      <c r="S536">
        <v>4.6641287878787874E-3</v>
      </c>
      <c r="U536">
        <v>2008</v>
      </c>
      <c r="V536">
        <v>502</v>
      </c>
      <c r="W536">
        <v>3</v>
      </c>
      <c r="X536">
        <v>1</v>
      </c>
      <c r="Y536">
        <v>88</v>
      </c>
      <c r="Z536">
        <v>0.41044333333333333</v>
      </c>
      <c r="AA536">
        <f t="shared" si="55"/>
        <v>2354.3592378213598</v>
      </c>
      <c r="AB536">
        <f t="shared" ref="AB536:AB542" si="57">Z536/Y536</f>
        <v>4.6641287878787874E-3</v>
      </c>
      <c r="AC536">
        <v>1.7064999999999999</v>
      </c>
      <c r="AD536">
        <v>35.035107705674996</v>
      </c>
      <c r="AE536">
        <f t="shared" si="54"/>
        <v>2.3543592378213596</v>
      </c>
    </row>
    <row r="537" spans="3:31">
      <c r="C537">
        <v>2008</v>
      </c>
      <c r="D537">
        <v>3</v>
      </c>
      <c r="E537">
        <v>2</v>
      </c>
      <c r="F537">
        <v>88</v>
      </c>
      <c r="G537">
        <v>0.49426333333333333</v>
      </c>
      <c r="H537">
        <v>3308.4371356344009</v>
      </c>
      <c r="I537">
        <v>5.6166287878787876E-3</v>
      </c>
      <c r="J537">
        <v>2.0870000000000002</v>
      </c>
      <c r="R537">
        <v>3308.4371356344009</v>
      </c>
      <c r="S537">
        <v>5.6166287878787876E-3</v>
      </c>
      <c r="U537">
        <v>2008</v>
      </c>
      <c r="V537">
        <v>502</v>
      </c>
      <c r="W537">
        <v>3</v>
      </c>
      <c r="X537">
        <v>2</v>
      </c>
      <c r="Y537">
        <v>88</v>
      </c>
      <c r="Z537">
        <v>0.49426333333333333</v>
      </c>
      <c r="AA537">
        <f t="shared" si="55"/>
        <v>3308.4371356344009</v>
      </c>
      <c r="AB537">
        <f t="shared" si="57"/>
        <v>5.6166287878787876E-3</v>
      </c>
      <c r="AC537">
        <v>1.5462</v>
      </c>
      <c r="AD537">
        <v>49.232695470750009</v>
      </c>
      <c r="AE537">
        <f t="shared" si="54"/>
        <v>3.3084371356344007</v>
      </c>
    </row>
    <row r="538" spans="3:31">
      <c r="C538">
        <v>2008</v>
      </c>
      <c r="D538">
        <v>3</v>
      </c>
      <c r="E538">
        <v>3</v>
      </c>
      <c r="F538">
        <v>88</v>
      </c>
      <c r="G538">
        <v>0.71251666666666669</v>
      </c>
      <c r="H538">
        <v>4208.7091887086408</v>
      </c>
      <c r="I538">
        <v>8.0967803030303036E-3</v>
      </c>
      <c r="J538">
        <v>2.0314000000000001</v>
      </c>
      <c r="R538">
        <v>4208.7091887086408</v>
      </c>
      <c r="S538">
        <v>8.0967803030303036E-3</v>
      </c>
      <c r="U538">
        <v>2008</v>
      </c>
      <c r="V538">
        <v>502</v>
      </c>
      <c r="W538">
        <v>3</v>
      </c>
      <c r="X538">
        <v>3</v>
      </c>
      <c r="Y538">
        <v>88</v>
      </c>
      <c r="Z538">
        <v>0.71251666666666669</v>
      </c>
      <c r="AA538">
        <f t="shared" si="55"/>
        <v>4208.7091887086408</v>
      </c>
      <c r="AB538">
        <f t="shared" si="57"/>
        <v>8.0967803030303036E-3</v>
      </c>
      <c r="AC538">
        <v>1.6949000000000001</v>
      </c>
      <c r="AD538">
        <v>62.629601022449997</v>
      </c>
      <c r="AE538">
        <f t="shared" si="54"/>
        <v>4.2087091887086405</v>
      </c>
    </row>
    <row r="539" spans="3:31">
      <c r="C539">
        <v>2008</v>
      </c>
      <c r="D539">
        <v>3</v>
      </c>
      <c r="E539">
        <v>4</v>
      </c>
      <c r="F539">
        <v>88</v>
      </c>
      <c r="G539">
        <v>0.7602133333333333</v>
      </c>
      <c r="H539">
        <v>5266.5772865151612</v>
      </c>
      <c r="I539">
        <v>8.6387878787878777E-3</v>
      </c>
      <c r="J539">
        <v>2.0882000000000001</v>
      </c>
      <c r="R539">
        <v>5266.5772865151612</v>
      </c>
      <c r="S539">
        <v>8.6387878787878777E-3</v>
      </c>
      <c r="U539">
        <v>2008</v>
      </c>
      <c r="V539">
        <v>502</v>
      </c>
      <c r="W539">
        <v>3</v>
      </c>
      <c r="X539">
        <v>4</v>
      </c>
      <c r="Y539">
        <v>88</v>
      </c>
      <c r="Z539">
        <v>0.7602133333333333</v>
      </c>
      <c r="AA539">
        <f t="shared" si="55"/>
        <v>5266.5772865151612</v>
      </c>
      <c r="AB539">
        <f t="shared" si="57"/>
        <v>8.6387878787878777E-3</v>
      </c>
      <c r="AC539">
        <v>1.6043000000000001</v>
      </c>
      <c r="AD539">
        <v>78.371685811237512</v>
      </c>
      <c r="AE539">
        <f t="shared" si="54"/>
        <v>5.2665772865151608</v>
      </c>
    </row>
    <row r="540" spans="3:31">
      <c r="C540">
        <v>2008</v>
      </c>
      <c r="D540">
        <v>3</v>
      </c>
      <c r="E540">
        <v>5</v>
      </c>
      <c r="F540">
        <v>88</v>
      </c>
      <c r="G540">
        <v>0.80636333333333343</v>
      </c>
      <c r="H540">
        <v>5561.2016793333014</v>
      </c>
      <c r="I540">
        <v>9.1632196969696975E-3</v>
      </c>
      <c r="J540">
        <v>2.1533000000000002</v>
      </c>
      <c r="R540">
        <v>5561.2016793333014</v>
      </c>
      <c r="S540">
        <v>9.1632196969696975E-3</v>
      </c>
      <c r="U540">
        <v>2008</v>
      </c>
      <c r="V540">
        <v>502</v>
      </c>
      <c r="W540">
        <v>3</v>
      </c>
      <c r="X540">
        <v>5</v>
      </c>
      <c r="Y540">
        <v>88</v>
      </c>
      <c r="Z540">
        <v>0.80636333333333343</v>
      </c>
      <c r="AA540">
        <f t="shared" si="55"/>
        <v>5561.2016793333014</v>
      </c>
      <c r="AB540">
        <f t="shared" si="57"/>
        <v>9.1632196969696975E-3</v>
      </c>
      <c r="AC540">
        <v>1.9112</v>
      </c>
      <c r="AD540">
        <v>82.755977371031264</v>
      </c>
      <c r="AE540">
        <f t="shared" si="54"/>
        <v>5.5612016793333012</v>
      </c>
    </row>
    <row r="541" spans="3:31">
      <c r="C541">
        <v>2008</v>
      </c>
      <c r="D541">
        <v>3</v>
      </c>
      <c r="E541">
        <v>6</v>
      </c>
      <c r="F541">
        <v>88</v>
      </c>
      <c r="G541">
        <v>0.83979666666666664</v>
      </c>
      <c r="H541">
        <v>5728.6514530753184</v>
      </c>
      <c r="I541">
        <v>9.5431439393939398E-3</v>
      </c>
      <c r="J541">
        <v>2.2052999999999998</v>
      </c>
      <c r="R541">
        <v>5728.6514530753184</v>
      </c>
      <c r="S541">
        <v>9.5431439393939398E-3</v>
      </c>
      <c r="U541">
        <v>2008</v>
      </c>
      <c r="V541">
        <v>502</v>
      </c>
      <c r="W541">
        <v>3</v>
      </c>
      <c r="X541">
        <v>6</v>
      </c>
      <c r="Y541">
        <v>88</v>
      </c>
      <c r="Z541">
        <v>0.83979666666666664</v>
      </c>
      <c r="AA541">
        <f t="shared" si="55"/>
        <v>5728.6514530753184</v>
      </c>
      <c r="AB541">
        <f t="shared" si="57"/>
        <v>9.5431439393939398E-3</v>
      </c>
      <c r="AC541">
        <v>1.8553999999999999</v>
      </c>
      <c r="AD541">
        <v>85.24778948028748</v>
      </c>
      <c r="AE541">
        <f t="shared" si="54"/>
        <v>5.7286514530753188</v>
      </c>
    </row>
    <row r="542" spans="3:31">
      <c r="C542">
        <v>2008</v>
      </c>
      <c r="D542">
        <v>3</v>
      </c>
      <c r="E542">
        <v>7</v>
      </c>
      <c r="F542">
        <v>88</v>
      </c>
      <c r="G542">
        <v>0.84782000000000002</v>
      </c>
      <c r="H542">
        <v>6103.29104730576</v>
      </c>
      <c r="I542">
        <v>9.6343181818181814E-3</v>
      </c>
      <c r="J542">
        <v>2.3382999999999998</v>
      </c>
      <c r="R542">
        <v>6103.29104730576</v>
      </c>
      <c r="S542">
        <v>9.6343181818181814E-3</v>
      </c>
      <c r="U542">
        <v>2008</v>
      </c>
      <c r="V542">
        <v>502</v>
      </c>
      <c r="W542">
        <v>3</v>
      </c>
      <c r="X542">
        <v>7</v>
      </c>
      <c r="Y542">
        <v>88</v>
      </c>
      <c r="Z542">
        <v>0.84782000000000002</v>
      </c>
      <c r="AA542">
        <f t="shared" si="55"/>
        <v>6103.29104730576</v>
      </c>
      <c r="AB542">
        <f t="shared" si="57"/>
        <v>9.6343181818181814E-3</v>
      </c>
      <c r="AC542">
        <v>2.0398999999999998</v>
      </c>
      <c r="AD542">
        <v>90.822783442049996</v>
      </c>
      <c r="AE542">
        <f t="shared" si="54"/>
        <v>6.1032910473057598</v>
      </c>
    </row>
    <row r="543" spans="3:31">
      <c r="C543">
        <v>2008</v>
      </c>
      <c r="D543">
        <v>3</v>
      </c>
      <c r="E543">
        <v>8</v>
      </c>
      <c r="F543" t="s">
        <v>17</v>
      </c>
      <c r="H543">
        <v>5111.2082969640005</v>
      </c>
      <c r="I543" t="s">
        <v>17</v>
      </c>
      <c r="J543">
        <v>2.3283</v>
      </c>
      <c r="R543">
        <v>5111.2082969640005</v>
      </c>
      <c r="U543">
        <v>2008</v>
      </c>
      <c r="V543">
        <v>502</v>
      </c>
      <c r="W543">
        <v>3</v>
      </c>
      <c r="X543">
        <v>8</v>
      </c>
      <c r="Y543" t="s">
        <v>17</v>
      </c>
      <c r="Z543" t="s">
        <v>17</v>
      </c>
      <c r="AA543">
        <f t="shared" si="55"/>
        <v>5111.2082969640005</v>
      </c>
      <c r="AB543" t="s">
        <v>17</v>
      </c>
      <c r="AC543">
        <v>1.6982999999999999</v>
      </c>
      <c r="AD543">
        <v>76.059647276250004</v>
      </c>
      <c r="AE543">
        <f t="shared" si="54"/>
        <v>5.1112082969640005</v>
      </c>
    </row>
    <row r="544" spans="3:31">
      <c r="C544">
        <v>2008</v>
      </c>
      <c r="D544">
        <v>3</v>
      </c>
      <c r="E544">
        <v>9</v>
      </c>
      <c r="F544" t="s">
        <v>17</v>
      </c>
      <c r="H544">
        <v>2556.61504487928</v>
      </c>
      <c r="I544" t="s">
        <v>17</v>
      </c>
      <c r="J544">
        <v>2.1676000000000002</v>
      </c>
      <c r="R544">
        <v>2556.61504487928</v>
      </c>
      <c r="U544">
        <v>2008</v>
      </c>
      <c r="V544">
        <v>502</v>
      </c>
      <c r="W544">
        <v>3</v>
      </c>
      <c r="X544">
        <v>9</v>
      </c>
      <c r="Y544" t="s">
        <v>17</v>
      </c>
      <c r="Z544" t="s">
        <v>17</v>
      </c>
      <c r="AA544">
        <f t="shared" si="55"/>
        <v>2556.61504487928</v>
      </c>
      <c r="AB544" t="s">
        <v>17</v>
      </c>
      <c r="AC544">
        <v>1.8661000000000001</v>
      </c>
      <c r="AD544">
        <v>38.044866739274994</v>
      </c>
      <c r="AE544">
        <f t="shared" si="54"/>
        <v>2.5566150448792802</v>
      </c>
    </row>
    <row r="545" spans="3:31">
      <c r="C545">
        <v>2008</v>
      </c>
      <c r="D545">
        <v>3</v>
      </c>
      <c r="E545">
        <v>10</v>
      </c>
      <c r="F545" t="s">
        <v>17</v>
      </c>
      <c r="H545">
        <v>5697.6124659300012</v>
      </c>
      <c r="I545" t="s">
        <v>17</v>
      </c>
      <c r="J545">
        <v>1.9601999999999999</v>
      </c>
      <c r="R545">
        <v>5697.6124659300012</v>
      </c>
      <c r="U545">
        <v>2008</v>
      </c>
      <c r="V545">
        <v>502</v>
      </c>
      <c r="W545">
        <v>3</v>
      </c>
      <c r="X545">
        <v>10</v>
      </c>
      <c r="Y545" t="s">
        <v>17</v>
      </c>
      <c r="Z545" t="s">
        <v>17</v>
      </c>
      <c r="AA545">
        <f t="shared" si="55"/>
        <v>5697.6124659300012</v>
      </c>
      <c r="AB545" t="s">
        <v>17</v>
      </c>
      <c r="AC545">
        <v>1.9549000000000001</v>
      </c>
      <c r="AD545">
        <v>84.78589979062501</v>
      </c>
      <c r="AE545">
        <f t="shared" si="54"/>
        <v>5.6976124659300016</v>
      </c>
    </row>
    <row r="546" spans="3:31">
      <c r="C546">
        <v>2008</v>
      </c>
      <c r="D546">
        <v>3</v>
      </c>
      <c r="E546">
        <v>11</v>
      </c>
      <c r="F546" t="s">
        <v>17</v>
      </c>
      <c r="H546">
        <v>5867.7913470052808</v>
      </c>
      <c r="I546" t="s">
        <v>17</v>
      </c>
      <c r="J546">
        <v>2.093</v>
      </c>
      <c r="R546">
        <v>5867.7913470052808</v>
      </c>
      <c r="U546">
        <v>2008</v>
      </c>
      <c r="V546">
        <v>502</v>
      </c>
      <c r="W546">
        <v>3</v>
      </c>
      <c r="X546">
        <v>11</v>
      </c>
      <c r="Y546" t="s">
        <v>17</v>
      </c>
      <c r="Z546" t="s">
        <v>17</v>
      </c>
      <c r="AA546">
        <f t="shared" si="55"/>
        <v>5867.7913470052808</v>
      </c>
      <c r="AB546" t="s">
        <v>17</v>
      </c>
      <c r="AC546">
        <v>1.8559000000000001</v>
      </c>
      <c r="AD546">
        <v>87.31832361615001</v>
      </c>
      <c r="AE546">
        <f t="shared" si="54"/>
        <v>5.8677913470052809</v>
      </c>
    </row>
    <row r="547" spans="3:31">
      <c r="C547">
        <v>2008</v>
      </c>
      <c r="D547">
        <v>3</v>
      </c>
      <c r="E547">
        <v>12</v>
      </c>
      <c r="F547" t="s">
        <v>17</v>
      </c>
      <c r="H547">
        <v>5697.6124659300012</v>
      </c>
      <c r="I547" t="s">
        <v>17</v>
      </c>
      <c r="J547">
        <v>2.153</v>
      </c>
      <c r="R547">
        <v>5697.6124659300012</v>
      </c>
      <c r="U547">
        <v>2008</v>
      </c>
      <c r="V547">
        <v>502</v>
      </c>
      <c r="W547">
        <v>3</v>
      </c>
      <c r="X547">
        <v>12</v>
      </c>
      <c r="Y547" t="s">
        <v>17</v>
      </c>
      <c r="Z547" t="s">
        <v>17</v>
      </c>
      <c r="AA547">
        <f t="shared" si="55"/>
        <v>5697.6124659300012</v>
      </c>
      <c r="AB547" t="s">
        <v>17</v>
      </c>
      <c r="AC547">
        <v>1.8804000000000001</v>
      </c>
      <c r="AD547">
        <v>84.78589979062501</v>
      </c>
      <c r="AE547">
        <f t="shared" si="54"/>
        <v>5.6976124659300016</v>
      </c>
    </row>
    <row r="548" spans="3:31">
      <c r="C548">
        <v>2008</v>
      </c>
      <c r="D548">
        <v>3</v>
      </c>
      <c r="E548">
        <v>13</v>
      </c>
      <c r="F548" t="s">
        <v>17</v>
      </c>
      <c r="H548">
        <v>5920.107729505201</v>
      </c>
      <c r="I548" t="s">
        <v>17</v>
      </c>
      <c r="J548">
        <v>2.2330000000000001</v>
      </c>
      <c r="R548">
        <v>5920.107729505201</v>
      </c>
      <c r="U548">
        <v>2008</v>
      </c>
      <c r="V548">
        <v>502</v>
      </c>
      <c r="W548">
        <v>3</v>
      </c>
      <c r="X548">
        <v>13</v>
      </c>
      <c r="Y548" t="s">
        <v>17</v>
      </c>
      <c r="Z548" t="s">
        <v>17</v>
      </c>
      <c r="AA548">
        <f t="shared" si="55"/>
        <v>5920.107729505201</v>
      </c>
      <c r="AB548" t="s">
        <v>17</v>
      </c>
      <c r="AC548">
        <v>2.0989</v>
      </c>
      <c r="AD548">
        <v>88.096841212875006</v>
      </c>
      <c r="AE548">
        <f t="shared" si="54"/>
        <v>5.9201077295052009</v>
      </c>
    </row>
    <row r="549" spans="3:31">
      <c r="C549">
        <v>2008</v>
      </c>
      <c r="D549">
        <v>3</v>
      </c>
      <c r="E549">
        <v>14</v>
      </c>
      <c r="F549" t="s">
        <v>17</v>
      </c>
      <c r="H549">
        <v>5837.9963822334003</v>
      </c>
      <c r="I549" t="s">
        <v>17</v>
      </c>
      <c r="J549">
        <v>1.9278999999999999</v>
      </c>
      <c r="R549">
        <v>5837.9963822334003</v>
      </c>
      <c r="U549">
        <v>2008</v>
      </c>
      <c r="V549">
        <v>502</v>
      </c>
      <c r="W549">
        <v>3</v>
      </c>
      <c r="X549">
        <v>14</v>
      </c>
      <c r="Y549" t="s">
        <v>17</v>
      </c>
      <c r="Z549" t="s">
        <v>17</v>
      </c>
      <c r="AA549">
        <f t="shared" si="55"/>
        <v>5837.9963822334003</v>
      </c>
      <c r="AB549" t="s">
        <v>17</v>
      </c>
      <c r="AC549">
        <v>1.7989999999999999</v>
      </c>
      <c r="AD549">
        <v>86.874946164187506</v>
      </c>
      <c r="AE549">
        <f t="shared" si="54"/>
        <v>5.8379963822334</v>
      </c>
    </row>
    <row r="550" spans="3:31">
      <c r="C550">
        <v>2008</v>
      </c>
      <c r="D550">
        <v>4</v>
      </c>
      <c r="E550">
        <v>1</v>
      </c>
      <c r="F550">
        <v>88</v>
      </c>
      <c r="G550">
        <v>0.46617333333333333</v>
      </c>
      <c r="H550">
        <v>2714.0869514959204</v>
      </c>
      <c r="I550">
        <v>5.2974242424242424E-3</v>
      </c>
      <c r="J550">
        <v>1.9601</v>
      </c>
      <c r="R550">
        <v>2714.0869514959204</v>
      </c>
      <c r="S550">
        <v>5.2974242424242424E-3</v>
      </c>
      <c r="U550">
        <v>2008</v>
      </c>
      <c r="V550">
        <v>502</v>
      </c>
      <c r="W550">
        <v>4</v>
      </c>
      <c r="X550">
        <v>1</v>
      </c>
      <c r="Y550">
        <v>88</v>
      </c>
      <c r="Z550">
        <v>0.46617333333333333</v>
      </c>
      <c r="AA550">
        <f t="shared" si="55"/>
        <v>2714.0869514959204</v>
      </c>
      <c r="AB550">
        <f t="shared" ref="AB550:AB556" si="58">Z550/Y550</f>
        <v>5.2974242424242424E-3</v>
      </c>
      <c r="AC550">
        <v>1.5622</v>
      </c>
      <c r="AD550">
        <v>40.388198682975002</v>
      </c>
      <c r="AE550">
        <f t="shared" si="54"/>
        <v>2.7140869514959203</v>
      </c>
    </row>
    <row r="551" spans="3:31">
      <c r="C551">
        <v>2008</v>
      </c>
      <c r="D551">
        <v>4</v>
      </c>
      <c r="E551">
        <v>2</v>
      </c>
      <c r="F551">
        <v>88</v>
      </c>
      <c r="G551">
        <v>0.49865999999999994</v>
      </c>
      <c r="H551">
        <v>3224.2983615612006</v>
      </c>
      <c r="I551">
        <v>5.6665909090909084E-3</v>
      </c>
      <c r="J551">
        <v>1.8244</v>
      </c>
      <c r="R551">
        <v>3224.2983615612006</v>
      </c>
      <c r="S551">
        <v>5.6665909090909084E-3</v>
      </c>
      <c r="U551">
        <v>2008</v>
      </c>
      <c r="V551">
        <v>502</v>
      </c>
      <c r="W551">
        <v>4</v>
      </c>
      <c r="X551">
        <v>2</v>
      </c>
      <c r="Y551">
        <v>88</v>
      </c>
      <c r="Z551">
        <v>0.49865999999999994</v>
      </c>
      <c r="AA551">
        <f t="shared" si="55"/>
        <v>3224.2983615612006</v>
      </c>
      <c r="AB551">
        <f t="shared" si="58"/>
        <v>5.6665909090909084E-3</v>
      </c>
      <c r="AC551">
        <v>1.7061999999999999</v>
      </c>
      <c r="AD551">
        <v>47.980630380375004</v>
      </c>
      <c r="AE551">
        <f t="shared" si="54"/>
        <v>3.2242983615612006</v>
      </c>
    </row>
    <row r="552" spans="3:31">
      <c r="C552">
        <v>2008</v>
      </c>
      <c r="D552">
        <v>4</v>
      </c>
      <c r="E552">
        <v>3</v>
      </c>
      <c r="F552">
        <v>88</v>
      </c>
      <c r="G552">
        <v>0.53280666666666665</v>
      </c>
      <c r="H552">
        <v>3513.1894934875208</v>
      </c>
      <c r="I552">
        <v>6.0546212121212117E-3</v>
      </c>
      <c r="J552">
        <v>1.9847999999999999</v>
      </c>
      <c r="R552">
        <v>3513.1894934875208</v>
      </c>
      <c r="S552">
        <v>6.0546212121212117E-3</v>
      </c>
      <c r="U552">
        <v>2008</v>
      </c>
      <c r="V552">
        <v>502</v>
      </c>
      <c r="W552">
        <v>4</v>
      </c>
      <c r="X552">
        <v>3</v>
      </c>
      <c r="Y552">
        <v>88</v>
      </c>
      <c r="Z552">
        <v>0.53280666666666665</v>
      </c>
      <c r="AA552">
        <f t="shared" si="55"/>
        <v>3513.1894934875208</v>
      </c>
      <c r="AB552">
        <f t="shared" si="58"/>
        <v>6.0546212121212117E-3</v>
      </c>
      <c r="AC552">
        <v>1.8234999999999999</v>
      </c>
      <c r="AD552">
        <v>52.279605557850005</v>
      </c>
      <c r="AE552">
        <f t="shared" si="54"/>
        <v>3.5131894934875207</v>
      </c>
    </row>
    <row r="553" spans="3:31">
      <c r="C553">
        <v>2008</v>
      </c>
      <c r="D553">
        <v>4</v>
      </c>
      <c r="E553">
        <v>4</v>
      </c>
      <c r="F553">
        <v>88</v>
      </c>
      <c r="G553">
        <v>0.72139666666666669</v>
      </c>
      <c r="H553">
        <v>5546.2945651344007</v>
      </c>
      <c r="I553">
        <v>8.1976893939393943E-3</v>
      </c>
      <c r="J553">
        <v>1.8995</v>
      </c>
      <c r="R553">
        <v>5546.2945651344007</v>
      </c>
      <c r="S553">
        <v>8.1976893939393943E-3</v>
      </c>
      <c r="U553">
        <v>2008</v>
      </c>
      <c r="V553">
        <v>502</v>
      </c>
      <c r="W553">
        <v>4</v>
      </c>
      <c r="X553">
        <v>4</v>
      </c>
      <c r="Y553">
        <v>88</v>
      </c>
      <c r="Z553">
        <v>0.72139666666666669</v>
      </c>
      <c r="AA553">
        <f t="shared" si="55"/>
        <v>5546.2945651344007</v>
      </c>
      <c r="AB553">
        <f t="shared" si="58"/>
        <v>8.1976893939393943E-3</v>
      </c>
      <c r="AC553">
        <v>1.7545999999999999</v>
      </c>
      <c r="AD553">
        <v>82.534145314499995</v>
      </c>
      <c r="AE553">
        <f t="shared" si="54"/>
        <v>5.5462945651344011</v>
      </c>
    </row>
    <row r="554" spans="3:31">
      <c r="C554">
        <v>2008</v>
      </c>
      <c r="D554">
        <v>4</v>
      </c>
      <c r="E554">
        <v>5</v>
      </c>
      <c r="F554">
        <v>88</v>
      </c>
      <c r="G554">
        <v>0.77160666666666666</v>
      </c>
      <c r="H554">
        <v>5904.8362436817606</v>
      </c>
      <c r="I554">
        <v>8.7682575757575751E-3</v>
      </c>
      <c r="J554">
        <v>2.0154999999999998</v>
      </c>
      <c r="R554">
        <v>5904.8362436817606</v>
      </c>
      <c r="S554">
        <v>8.7682575757575751E-3</v>
      </c>
      <c r="U554">
        <v>2008</v>
      </c>
      <c r="V554">
        <v>502</v>
      </c>
      <c r="W554">
        <v>4</v>
      </c>
      <c r="X554">
        <v>5</v>
      </c>
      <c r="Y554">
        <v>88</v>
      </c>
      <c r="Z554">
        <v>0.77160666666666666</v>
      </c>
      <c r="AA554">
        <f t="shared" si="55"/>
        <v>5904.8362436817606</v>
      </c>
      <c r="AB554">
        <f t="shared" si="58"/>
        <v>8.7682575757575751E-3</v>
      </c>
      <c r="AC554">
        <v>1.7096</v>
      </c>
      <c r="AD554">
        <v>87.869586959549991</v>
      </c>
      <c r="AE554">
        <f t="shared" si="54"/>
        <v>5.9048362436817605</v>
      </c>
    </row>
    <row r="555" spans="3:31">
      <c r="C555">
        <v>2008</v>
      </c>
      <c r="D555">
        <v>4</v>
      </c>
      <c r="E555">
        <v>6</v>
      </c>
      <c r="F555">
        <v>88</v>
      </c>
      <c r="G555">
        <v>0.84624999999999995</v>
      </c>
      <c r="H555">
        <v>5924.6817240441615</v>
      </c>
      <c r="I555">
        <v>9.6164772727272713E-3</v>
      </c>
      <c r="J555">
        <v>2.2906</v>
      </c>
      <c r="R555">
        <v>5924.6817240441615</v>
      </c>
      <c r="S555">
        <v>9.6164772727272713E-3</v>
      </c>
      <c r="U555">
        <v>2008</v>
      </c>
      <c r="V555">
        <v>502</v>
      </c>
      <c r="W555">
        <v>4</v>
      </c>
      <c r="X555">
        <v>6</v>
      </c>
      <c r="Y555">
        <v>88</v>
      </c>
      <c r="Z555">
        <v>0.84624999999999995</v>
      </c>
      <c r="AA555">
        <f t="shared" si="55"/>
        <v>5924.6817240441615</v>
      </c>
      <c r="AB555">
        <f t="shared" si="58"/>
        <v>9.6164772727272713E-3</v>
      </c>
      <c r="AC555">
        <v>1.7991999999999999</v>
      </c>
      <c r="AD555">
        <v>88.16490660780002</v>
      </c>
      <c r="AE555">
        <f t="shared" si="54"/>
        <v>5.9246817240441612</v>
      </c>
    </row>
    <row r="556" spans="3:31">
      <c r="C556">
        <v>2008</v>
      </c>
      <c r="D556">
        <v>4</v>
      </c>
      <c r="E556">
        <v>7</v>
      </c>
      <c r="F556">
        <v>88</v>
      </c>
      <c r="G556">
        <v>0.83652000000000004</v>
      </c>
      <c r="H556">
        <v>5825.3631865228808</v>
      </c>
      <c r="I556">
        <v>9.5059090909090909E-3</v>
      </c>
      <c r="J556">
        <v>2.2378999999999998</v>
      </c>
      <c r="R556">
        <v>5825.3631865228808</v>
      </c>
      <c r="S556">
        <v>9.5059090909090909E-3</v>
      </c>
      <c r="U556">
        <v>2008</v>
      </c>
      <c r="V556">
        <v>502</v>
      </c>
      <c r="W556">
        <v>4</v>
      </c>
      <c r="X556">
        <v>7</v>
      </c>
      <c r="Y556">
        <v>88</v>
      </c>
      <c r="Z556">
        <v>0.83652000000000004</v>
      </c>
      <c r="AA556">
        <f t="shared" si="55"/>
        <v>5825.3631865228808</v>
      </c>
      <c r="AB556">
        <f t="shared" si="58"/>
        <v>9.5059090909090909E-3</v>
      </c>
      <c r="AC556">
        <v>2.2395999999999998</v>
      </c>
      <c r="AD556">
        <v>86.686952180400013</v>
      </c>
      <c r="AE556">
        <f t="shared" si="54"/>
        <v>5.825363186522881</v>
      </c>
    </row>
    <row r="557" spans="3:31">
      <c r="C557">
        <v>2008</v>
      </c>
      <c r="D557">
        <v>4</v>
      </c>
      <c r="E557">
        <v>8</v>
      </c>
      <c r="F557" t="s">
        <v>17</v>
      </c>
      <c r="H557">
        <v>5316.7168510810197</v>
      </c>
      <c r="I557" t="s">
        <v>17</v>
      </c>
      <c r="J557">
        <v>2.2524000000000002</v>
      </c>
      <c r="R557">
        <v>5316.7168510810197</v>
      </c>
      <c r="U557">
        <v>2008</v>
      </c>
      <c r="V557">
        <v>502</v>
      </c>
      <c r="W557">
        <v>4</v>
      </c>
      <c r="X557">
        <v>8</v>
      </c>
      <c r="Y557" t="s">
        <v>17</v>
      </c>
      <c r="Z557" t="s">
        <v>17</v>
      </c>
      <c r="AA557">
        <f t="shared" si="55"/>
        <v>5316.7168510810197</v>
      </c>
      <c r="AB557" t="s">
        <v>17</v>
      </c>
      <c r="AC557">
        <v>1.6009</v>
      </c>
      <c r="AD557">
        <v>79.11781028394374</v>
      </c>
      <c r="AE557">
        <f t="shared" si="54"/>
        <v>5.3167168510810194</v>
      </c>
    </row>
    <row r="558" spans="3:31">
      <c r="C558">
        <v>2008</v>
      </c>
      <c r="D558">
        <v>4</v>
      </c>
      <c r="E558">
        <v>9</v>
      </c>
      <c r="F558" t="s">
        <v>17</v>
      </c>
      <c r="H558">
        <v>5531.7412128686401</v>
      </c>
      <c r="I558" t="s">
        <v>17</v>
      </c>
      <c r="J558">
        <v>2.1339999999999999</v>
      </c>
      <c r="R558">
        <v>5531.7412128686401</v>
      </c>
      <c r="U558">
        <v>2008</v>
      </c>
      <c r="V558">
        <v>502</v>
      </c>
      <c r="W558">
        <v>4</v>
      </c>
      <c r="X558">
        <v>9</v>
      </c>
      <c r="Y558" t="s">
        <v>17</v>
      </c>
      <c r="Z558" t="s">
        <v>17</v>
      </c>
      <c r="AA558">
        <f t="shared" si="55"/>
        <v>5531.7412128686401</v>
      </c>
      <c r="AB558" t="s">
        <v>17</v>
      </c>
      <c r="AC558">
        <v>1.6544000000000001</v>
      </c>
      <c r="AD558">
        <v>82.317577572450006</v>
      </c>
      <c r="AE558">
        <f t="shared" si="54"/>
        <v>5.5317412128686403</v>
      </c>
    </row>
    <row r="559" spans="3:31">
      <c r="C559">
        <v>2008</v>
      </c>
      <c r="D559">
        <v>4</v>
      </c>
      <c r="E559">
        <v>10</v>
      </c>
      <c r="F559" t="s">
        <v>17</v>
      </c>
      <c r="H559">
        <v>6030.0309847239014</v>
      </c>
      <c r="I559" t="s">
        <v>17</v>
      </c>
      <c r="J559">
        <v>2.1760999999999999</v>
      </c>
      <c r="R559">
        <v>6030.0309847239014</v>
      </c>
      <c r="U559">
        <v>2008</v>
      </c>
      <c r="V559">
        <v>502</v>
      </c>
      <c r="W559">
        <v>4</v>
      </c>
      <c r="X559">
        <v>10</v>
      </c>
      <c r="Y559" t="s">
        <v>17</v>
      </c>
      <c r="Z559" t="s">
        <v>17</v>
      </c>
      <c r="AA559">
        <f t="shared" si="55"/>
        <v>6030.0309847239014</v>
      </c>
      <c r="AB559" t="s">
        <v>17</v>
      </c>
      <c r="AC559">
        <v>1.8035000000000001</v>
      </c>
      <c r="AD559">
        <v>89.732603939343761</v>
      </c>
      <c r="AE559">
        <f t="shared" si="54"/>
        <v>6.0300309847239015</v>
      </c>
    </row>
    <row r="560" spans="3:31">
      <c r="C560">
        <v>2008</v>
      </c>
      <c r="D560">
        <v>4</v>
      </c>
      <c r="E560">
        <v>11</v>
      </c>
      <c r="F560" t="s">
        <v>17</v>
      </c>
      <c r="H560">
        <v>5647.2861563117995</v>
      </c>
      <c r="I560" t="s">
        <v>17</v>
      </c>
      <c r="J560">
        <v>2.0903</v>
      </c>
      <c r="R560">
        <v>5647.2861563117995</v>
      </c>
      <c r="U560">
        <v>2008</v>
      </c>
      <c r="V560">
        <v>502</v>
      </c>
      <c r="W560">
        <v>4</v>
      </c>
      <c r="X560">
        <v>11</v>
      </c>
      <c r="Y560" t="s">
        <v>17</v>
      </c>
      <c r="Z560" t="s">
        <v>17</v>
      </c>
      <c r="AA560">
        <f t="shared" si="55"/>
        <v>5647.2861563117995</v>
      </c>
      <c r="AB560" t="s">
        <v>17</v>
      </c>
      <c r="AC560">
        <v>1.6778999999999999</v>
      </c>
      <c r="AD560">
        <v>84.036996373687487</v>
      </c>
      <c r="AE560">
        <f t="shared" si="54"/>
        <v>5.6472861563117993</v>
      </c>
    </row>
    <row r="561" spans="3:31">
      <c r="C561">
        <v>2008</v>
      </c>
      <c r="D561">
        <v>4</v>
      </c>
      <c r="E561">
        <v>12</v>
      </c>
      <c r="F561" t="s">
        <v>17</v>
      </c>
      <c r="H561">
        <v>5396.9789847896991</v>
      </c>
      <c r="I561" t="s">
        <v>17</v>
      </c>
      <c r="J561">
        <v>2.1772999999999998</v>
      </c>
      <c r="R561">
        <v>5396.9789847896991</v>
      </c>
      <c r="U561">
        <v>2008</v>
      </c>
      <c r="V561">
        <v>502</v>
      </c>
      <c r="W561">
        <v>4</v>
      </c>
      <c r="X561">
        <v>12</v>
      </c>
      <c r="Y561" t="s">
        <v>17</v>
      </c>
      <c r="Z561" t="s">
        <v>17</v>
      </c>
      <c r="AA561">
        <f t="shared" si="55"/>
        <v>5396.9789847896991</v>
      </c>
      <c r="AB561" t="s">
        <v>17</v>
      </c>
      <c r="AC561">
        <v>1.966</v>
      </c>
      <c r="AD561">
        <v>80.312187273656235</v>
      </c>
      <c r="AE561">
        <f t="shared" si="54"/>
        <v>5.3969789847896994</v>
      </c>
    </row>
    <row r="562" spans="3:31">
      <c r="C562">
        <v>2008</v>
      </c>
      <c r="D562">
        <v>4</v>
      </c>
      <c r="E562">
        <v>13</v>
      </c>
      <c r="F562" t="s">
        <v>17</v>
      </c>
      <c r="H562">
        <v>6037.9772441372997</v>
      </c>
      <c r="I562" t="s">
        <v>17</v>
      </c>
      <c r="J562">
        <v>2.2911999999999999</v>
      </c>
      <c r="R562">
        <v>6037.9772441372997</v>
      </c>
      <c r="U562">
        <v>2008</v>
      </c>
      <c r="V562">
        <v>502</v>
      </c>
      <c r="W562">
        <v>4</v>
      </c>
      <c r="X562">
        <v>13</v>
      </c>
      <c r="Y562" t="s">
        <v>17</v>
      </c>
      <c r="Z562" t="s">
        <v>17</v>
      </c>
      <c r="AA562">
        <f t="shared" si="55"/>
        <v>6037.9772441372997</v>
      </c>
      <c r="AB562" t="s">
        <v>17</v>
      </c>
      <c r="AC562">
        <v>2.2736000000000001</v>
      </c>
      <c r="AD562">
        <v>89.850851847281248</v>
      </c>
      <c r="AE562">
        <f t="shared" si="54"/>
        <v>6.0379772441372994</v>
      </c>
    </row>
    <row r="563" spans="3:31">
      <c r="C563">
        <v>2008</v>
      </c>
      <c r="D563">
        <v>4</v>
      </c>
      <c r="E563">
        <v>14</v>
      </c>
      <c r="F563" t="s">
        <v>17</v>
      </c>
      <c r="H563">
        <v>5506.7285740420793</v>
      </c>
      <c r="I563" t="s">
        <v>17</v>
      </c>
      <c r="J563">
        <v>2.1675</v>
      </c>
      <c r="R563">
        <v>5506.7285740420793</v>
      </c>
      <c r="U563">
        <v>2008</v>
      </c>
      <c r="V563">
        <v>502</v>
      </c>
      <c r="W563">
        <v>4</v>
      </c>
      <c r="X563">
        <v>14</v>
      </c>
      <c r="Y563" t="s">
        <v>17</v>
      </c>
      <c r="Z563" t="s">
        <v>17</v>
      </c>
      <c r="AA563">
        <f t="shared" si="55"/>
        <v>5506.7285740420793</v>
      </c>
      <c r="AB563" t="s">
        <v>17</v>
      </c>
      <c r="AC563">
        <v>1.59</v>
      </c>
      <c r="AD563">
        <v>81.94536568514998</v>
      </c>
      <c r="AE563">
        <f t="shared" si="54"/>
        <v>5.5067285740420795</v>
      </c>
    </row>
    <row r="564" spans="3:31">
      <c r="C564">
        <v>2009</v>
      </c>
      <c r="D564" s="321">
        <v>1</v>
      </c>
      <c r="E564" s="127">
        <v>1</v>
      </c>
      <c r="F564" s="127">
        <v>81</v>
      </c>
      <c r="G564">
        <v>0.27248666666666671</v>
      </c>
      <c r="H564">
        <v>1506.4516188886762</v>
      </c>
      <c r="I564">
        <f t="shared" ref="I564:I627" si="59">G564/F564</f>
        <v>3.3640329218107001E-3</v>
      </c>
      <c r="J564">
        <v>1.9814000000000001</v>
      </c>
      <c r="R564">
        <v>1506.4516188886762</v>
      </c>
      <c r="S564">
        <v>3.3640329218107001E-3</v>
      </c>
      <c r="U564">
        <v>2009</v>
      </c>
      <c r="V564">
        <v>502</v>
      </c>
      <c r="W564">
        <v>1</v>
      </c>
      <c r="X564">
        <v>1</v>
      </c>
      <c r="Y564">
        <v>102</v>
      </c>
      <c r="Z564">
        <v>0.27936</v>
      </c>
      <c r="AA564">
        <f t="shared" si="55"/>
        <v>1504.6080000000002</v>
      </c>
      <c r="AB564">
        <f t="shared" ref="AB564:AB570" si="60">Z564/Y564</f>
        <v>2.7388235294117645E-3</v>
      </c>
      <c r="AC564" s="35">
        <v>1.8003</v>
      </c>
      <c r="AD564">
        <v>22.39</v>
      </c>
      <c r="AE564">
        <f t="shared" si="54"/>
        <v>1.5046080000000002</v>
      </c>
    </row>
    <row r="565" spans="3:31">
      <c r="C565">
        <v>2009</v>
      </c>
      <c r="D565" s="321">
        <v>1</v>
      </c>
      <c r="E565" s="127">
        <v>2</v>
      </c>
      <c r="F565" s="127">
        <v>81</v>
      </c>
      <c r="G565">
        <v>0.222</v>
      </c>
      <c r="H565">
        <v>1407.0859364872506</v>
      </c>
      <c r="I565">
        <f t="shared" si="59"/>
        <v>2.7407407407407406E-3</v>
      </c>
      <c r="J565">
        <v>1.9080999999999999</v>
      </c>
      <c r="R565">
        <v>1407.0859364872506</v>
      </c>
      <c r="S565">
        <v>2.7407407407407406E-3</v>
      </c>
      <c r="U565">
        <v>2009</v>
      </c>
      <c r="V565">
        <v>502</v>
      </c>
      <c r="W565">
        <v>1</v>
      </c>
      <c r="X565">
        <v>2</v>
      </c>
      <c r="Y565">
        <v>102</v>
      </c>
      <c r="Z565">
        <v>0.23750000000000002</v>
      </c>
      <c r="AA565">
        <f t="shared" si="55"/>
        <v>1405.152</v>
      </c>
      <c r="AB565">
        <f t="shared" si="60"/>
        <v>2.3284313725490196E-3</v>
      </c>
      <c r="AC565" s="35">
        <v>1.7925</v>
      </c>
      <c r="AD565">
        <v>20.91</v>
      </c>
      <c r="AE565">
        <f t="shared" si="54"/>
        <v>1.405152</v>
      </c>
    </row>
    <row r="566" spans="3:31">
      <c r="C566">
        <v>2009</v>
      </c>
      <c r="D566" s="321">
        <v>1</v>
      </c>
      <c r="E566" s="127">
        <v>3</v>
      </c>
      <c r="F566" s="127">
        <v>81</v>
      </c>
      <c r="G566">
        <v>0.37466333333333335</v>
      </c>
      <c r="H566">
        <v>1428.8221795125628</v>
      </c>
      <c r="I566">
        <f t="shared" si="59"/>
        <v>4.6254732510288069E-3</v>
      </c>
      <c r="J566">
        <v>1.9875</v>
      </c>
      <c r="R566">
        <v>1428.8221795125628</v>
      </c>
      <c r="S566">
        <v>4.6254732510288069E-3</v>
      </c>
      <c r="U566">
        <v>2009</v>
      </c>
      <c r="V566">
        <v>502</v>
      </c>
      <c r="W566">
        <v>1</v>
      </c>
      <c r="X566">
        <v>3</v>
      </c>
      <c r="Y566">
        <v>102</v>
      </c>
      <c r="Z566">
        <v>0.3808766666666667</v>
      </c>
      <c r="AA566">
        <f t="shared" si="55"/>
        <v>1427.328</v>
      </c>
      <c r="AB566">
        <f t="shared" si="60"/>
        <v>3.7340849673202616E-3</v>
      </c>
      <c r="AC566" s="35">
        <v>1.8452</v>
      </c>
      <c r="AD566">
        <v>21.24</v>
      </c>
      <c r="AE566">
        <f t="shared" si="54"/>
        <v>1.4273279999999999</v>
      </c>
    </row>
    <row r="567" spans="3:31">
      <c r="C567">
        <v>2009</v>
      </c>
      <c r="D567" s="321">
        <v>1</v>
      </c>
      <c r="E567" s="127">
        <v>4</v>
      </c>
      <c r="F567" s="127">
        <v>81</v>
      </c>
      <c r="G567">
        <v>0.36105666666666664</v>
      </c>
      <c r="H567">
        <v>2380.5591062637154</v>
      </c>
      <c r="I567">
        <f t="shared" si="59"/>
        <v>4.457489711934156E-3</v>
      </c>
      <c r="J567">
        <v>2.1248</v>
      </c>
      <c r="R567">
        <v>2380.5591062637154</v>
      </c>
      <c r="S567">
        <v>4.457489711934156E-3</v>
      </c>
      <c r="U567">
        <v>2009</v>
      </c>
      <c r="V567">
        <v>502</v>
      </c>
      <c r="W567">
        <v>1</v>
      </c>
      <c r="X567">
        <v>4</v>
      </c>
      <c r="Y567">
        <v>102</v>
      </c>
      <c r="Z567">
        <v>0.35829666666666665</v>
      </c>
      <c r="AA567">
        <f t="shared" si="55"/>
        <v>2377.5360000000005</v>
      </c>
      <c r="AB567">
        <f t="shared" si="60"/>
        <v>3.5127124183006535E-3</v>
      </c>
      <c r="AC567" s="35">
        <v>1.7745</v>
      </c>
      <c r="AD567">
        <v>35.380000000000003</v>
      </c>
      <c r="AE567">
        <f t="shared" si="54"/>
        <v>2.3775360000000005</v>
      </c>
    </row>
    <row r="568" spans="3:31">
      <c r="C568">
        <v>2009</v>
      </c>
      <c r="D568" s="321">
        <v>1</v>
      </c>
      <c r="E568" s="127">
        <v>5</v>
      </c>
      <c r="F568" s="127">
        <v>81</v>
      </c>
      <c r="G568">
        <v>0.44624333333333333</v>
      </c>
      <c r="H568">
        <v>2416.2686483767275</v>
      </c>
      <c r="I568">
        <f t="shared" si="59"/>
        <v>5.5091769547325102E-3</v>
      </c>
      <c r="J568">
        <v>2.3026</v>
      </c>
      <c r="R568">
        <v>2416.2686483767275</v>
      </c>
      <c r="S568">
        <v>5.5091769547325102E-3</v>
      </c>
      <c r="U568">
        <v>2009</v>
      </c>
      <c r="V568">
        <v>502</v>
      </c>
      <c r="W568">
        <v>1</v>
      </c>
      <c r="X568">
        <v>5</v>
      </c>
      <c r="Y568">
        <v>102</v>
      </c>
      <c r="Z568">
        <v>0.45581333333333335</v>
      </c>
      <c r="AA568">
        <f t="shared" si="55"/>
        <v>2413.152</v>
      </c>
      <c r="AB568">
        <f t="shared" si="60"/>
        <v>4.4687581699346408E-3</v>
      </c>
      <c r="AC568" s="35">
        <v>1.8615999999999999</v>
      </c>
      <c r="AD568">
        <v>35.909999999999997</v>
      </c>
      <c r="AE568">
        <f t="shared" si="54"/>
        <v>2.4131520000000002</v>
      </c>
    </row>
    <row r="569" spans="3:31">
      <c r="C569">
        <v>2009</v>
      </c>
      <c r="D569" s="321">
        <v>1</v>
      </c>
      <c r="E569" s="127">
        <v>6</v>
      </c>
      <c r="F569" s="127">
        <v>81</v>
      </c>
      <c r="G569">
        <v>0.49314666666666668</v>
      </c>
      <c r="H569">
        <v>3113.3810139742277</v>
      </c>
      <c r="I569">
        <f t="shared" si="59"/>
        <v>6.0882304526748976E-3</v>
      </c>
      <c r="J569">
        <v>2.3347000000000002</v>
      </c>
      <c r="R569">
        <v>3113.3810139742277</v>
      </c>
      <c r="S569">
        <v>6.0882304526748976E-3</v>
      </c>
      <c r="U569">
        <v>2009</v>
      </c>
      <c r="V569">
        <v>502</v>
      </c>
      <c r="W569">
        <v>1</v>
      </c>
      <c r="X569">
        <v>6</v>
      </c>
      <c r="Y569">
        <v>102</v>
      </c>
      <c r="Z569">
        <v>0.53195666666666674</v>
      </c>
      <c r="AA569">
        <f t="shared" si="55"/>
        <v>3109.3440000000005</v>
      </c>
      <c r="AB569">
        <f t="shared" si="60"/>
        <v>5.2152614379084973E-3</v>
      </c>
      <c r="AC569" s="35">
        <v>1.7485999999999999</v>
      </c>
      <c r="AD569">
        <v>46.27</v>
      </c>
      <c r="AE569">
        <f t="shared" si="54"/>
        <v>3.1093440000000006</v>
      </c>
    </row>
    <row r="570" spans="3:31">
      <c r="C570">
        <v>2009</v>
      </c>
      <c r="D570" s="321">
        <v>1</v>
      </c>
      <c r="E570" s="127">
        <v>7</v>
      </c>
      <c r="F570" s="127">
        <v>81</v>
      </c>
      <c r="G570">
        <v>0.54729666666666665</v>
      </c>
      <c r="H570">
        <v>4195.5353988772522</v>
      </c>
      <c r="I570">
        <f t="shared" si="59"/>
        <v>6.7567489711934155E-3</v>
      </c>
      <c r="J570">
        <v>2.3921000000000001</v>
      </c>
      <c r="R570">
        <v>4195.5353988772522</v>
      </c>
      <c r="S570">
        <v>6.7567489711934155E-3</v>
      </c>
      <c r="U570">
        <v>2009</v>
      </c>
      <c r="V570">
        <v>502</v>
      </c>
      <c r="W570">
        <v>1</v>
      </c>
      <c r="X570">
        <v>7</v>
      </c>
      <c r="Y570">
        <v>102</v>
      </c>
      <c r="Z570">
        <v>0.57001666666666673</v>
      </c>
      <c r="AA570">
        <f t="shared" si="55"/>
        <v>4190.5920000000006</v>
      </c>
      <c r="AB570">
        <f t="shared" si="60"/>
        <v>5.5883986928104579E-3</v>
      </c>
      <c r="AC570" s="35">
        <v>1.7743</v>
      </c>
      <c r="AD570">
        <v>62.36</v>
      </c>
      <c r="AE570">
        <f t="shared" si="54"/>
        <v>4.1905920000000005</v>
      </c>
    </row>
    <row r="571" spans="3:31">
      <c r="C571">
        <v>2009</v>
      </c>
      <c r="D571" s="321">
        <v>2</v>
      </c>
      <c r="E571" s="127">
        <v>1</v>
      </c>
      <c r="F571" s="127">
        <v>81</v>
      </c>
      <c r="G571">
        <v>0.28758333333333336</v>
      </c>
      <c r="H571">
        <v>1607.3698900776242</v>
      </c>
      <c r="I571">
        <f t="shared" si="59"/>
        <v>3.5504115226337452E-3</v>
      </c>
      <c r="J571">
        <v>2.403</v>
      </c>
      <c r="R571">
        <v>1607.3698900776242</v>
      </c>
      <c r="S571">
        <v>3.5504115226337452E-3</v>
      </c>
      <c r="U571">
        <v>2009</v>
      </c>
      <c r="V571">
        <v>502</v>
      </c>
      <c r="W571">
        <v>1</v>
      </c>
      <c r="X571">
        <v>8</v>
      </c>
      <c r="Y571" t="s">
        <v>17</v>
      </c>
      <c r="Z571" t="s">
        <v>17</v>
      </c>
      <c r="AA571">
        <f t="shared" si="55"/>
        <v>2264.6400000000003</v>
      </c>
      <c r="AB571" t="s">
        <v>17</v>
      </c>
      <c r="AC571" s="35">
        <v>1.9113</v>
      </c>
      <c r="AD571">
        <v>33.700000000000003</v>
      </c>
      <c r="AE571">
        <f t="shared" si="54"/>
        <v>2.2646400000000004</v>
      </c>
    </row>
    <row r="572" spans="3:31">
      <c r="C572">
        <v>2009</v>
      </c>
      <c r="D572" s="321">
        <v>2</v>
      </c>
      <c r="E572" s="127">
        <v>2</v>
      </c>
      <c r="F572" s="127">
        <v>81</v>
      </c>
      <c r="G572">
        <v>0.312</v>
      </c>
      <c r="H572">
        <v>1546.8189273642552</v>
      </c>
      <c r="I572">
        <f t="shared" si="59"/>
        <v>3.851851851851852E-3</v>
      </c>
      <c r="J572">
        <v>2.2553000000000001</v>
      </c>
      <c r="R572">
        <v>1546.8189273642552</v>
      </c>
      <c r="S572">
        <v>3.851851851851852E-3</v>
      </c>
      <c r="U572">
        <v>2009</v>
      </c>
      <c r="V572">
        <v>502</v>
      </c>
      <c r="W572">
        <v>1</v>
      </c>
      <c r="X572">
        <v>9</v>
      </c>
      <c r="Y572" t="s">
        <v>17</v>
      </c>
      <c r="Z572" t="s">
        <v>17</v>
      </c>
      <c r="AA572">
        <f t="shared" si="55"/>
        <v>2855.3280000000004</v>
      </c>
      <c r="AB572" t="s">
        <v>17</v>
      </c>
      <c r="AC572" s="35">
        <v>1.7008000000000001</v>
      </c>
      <c r="AD572">
        <v>42.49</v>
      </c>
      <c r="AE572">
        <f t="shared" ref="AE572:AE635" si="61">AD572*60*1.12/1000</f>
        <v>2.8553280000000005</v>
      </c>
    </row>
    <row r="573" spans="3:31">
      <c r="C573">
        <v>2009</v>
      </c>
      <c r="D573" s="321">
        <v>2</v>
      </c>
      <c r="E573" s="127">
        <v>3</v>
      </c>
      <c r="F573" s="127">
        <v>81</v>
      </c>
      <c r="G573">
        <v>0.40381666666666666</v>
      </c>
      <c r="H573">
        <v>2340.1917977881362</v>
      </c>
      <c r="I573">
        <f t="shared" si="59"/>
        <v>4.9853909465020574E-3</v>
      </c>
      <c r="J573">
        <v>2.2157</v>
      </c>
      <c r="R573">
        <v>2340.1917977881362</v>
      </c>
      <c r="S573">
        <v>4.9853909465020574E-3</v>
      </c>
      <c r="U573">
        <v>2009</v>
      </c>
      <c r="V573">
        <v>502</v>
      </c>
      <c r="W573">
        <v>1</v>
      </c>
      <c r="X573">
        <v>10</v>
      </c>
      <c r="Y573" t="s">
        <v>17</v>
      </c>
      <c r="Z573" t="s">
        <v>17</v>
      </c>
      <c r="AA573">
        <f t="shared" si="55"/>
        <v>2872.1280000000002</v>
      </c>
      <c r="AB573" t="s">
        <v>17</v>
      </c>
      <c r="AC573" s="35">
        <v>1.8354999999999999</v>
      </c>
      <c r="AD573">
        <v>42.74</v>
      </c>
      <c r="AE573">
        <f t="shared" si="61"/>
        <v>2.872128</v>
      </c>
    </row>
    <row r="574" spans="3:31">
      <c r="C574">
        <v>2009</v>
      </c>
      <c r="D574" s="321">
        <v>2</v>
      </c>
      <c r="E574" s="127">
        <v>4</v>
      </c>
      <c r="F574" s="127">
        <v>81</v>
      </c>
      <c r="G574">
        <v>0.33423666666666668</v>
      </c>
      <c r="H574">
        <v>2052.9628720965156</v>
      </c>
      <c r="I574">
        <f t="shared" si="59"/>
        <v>4.1263786008230458E-3</v>
      </c>
      <c r="J574">
        <v>2.3268</v>
      </c>
      <c r="R574">
        <v>2052.9628720965156</v>
      </c>
      <c r="S574">
        <v>4.1263786008230458E-3</v>
      </c>
      <c r="U574">
        <v>2009</v>
      </c>
      <c r="V574">
        <v>502</v>
      </c>
      <c r="W574">
        <v>1</v>
      </c>
      <c r="X574">
        <v>11</v>
      </c>
      <c r="Y574" t="s">
        <v>17</v>
      </c>
      <c r="Z574" t="s">
        <v>17</v>
      </c>
      <c r="AA574">
        <f t="shared" si="55"/>
        <v>3077.0880000000002</v>
      </c>
      <c r="AB574" t="s">
        <v>17</v>
      </c>
      <c r="AC574" s="35">
        <v>1.7084999999999999</v>
      </c>
      <c r="AD574">
        <v>45.79</v>
      </c>
      <c r="AE574">
        <f t="shared" si="61"/>
        <v>3.0770880000000003</v>
      </c>
    </row>
    <row r="575" spans="3:31">
      <c r="C575">
        <v>2009</v>
      </c>
      <c r="D575" s="321">
        <v>2</v>
      </c>
      <c r="E575" s="127">
        <v>5</v>
      </c>
      <c r="F575" s="127">
        <v>81</v>
      </c>
      <c r="G575">
        <v>0.55140666666666671</v>
      </c>
      <c r="H575">
        <v>2944.1488361342999</v>
      </c>
      <c r="I575">
        <f t="shared" si="59"/>
        <v>6.8074897119341574E-3</v>
      </c>
      <c r="J575">
        <v>2.1606999999999998</v>
      </c>
      <c r="R575">
        <v>2944.1488361342999</v>
      </c>
      <c r="S575">
        <v>6.8074897119341574E-3</v>
      </c>
      <c r="U575">
        <v>2009</v>
      </c>
      <c r="V575">
        <v>502</v>
      </c>
      <c r="W575">
        <v>1</v>
      </c>
      <c r="X575">
        <v>12</v>
      </c>
      <c r="Y575" t="s">
        <v>17</v>
      </c>
      <c r="Z575" t="s">
        <v>17</v>
      </c>
      <c r="AA575">
        <f t="shared" si="55"/>
        <v>3077.0880000000002</v>
      </c>
      <c r="AB575" t="s">
        <v>17</v>
      </c>
      <c r="AC575" s="35">
        <v>1.8323</v>
      </c>
      <c r="AD575">
        <v>45.79</v>
      </c>
      <c r="AE575">
        <f t="shared" si="61"/>
        <v>3.0770880000000003</v>
      </c>
    </row>
    <row r="576" spans="3:31">
      <c r="C576">
        <v>2009</v>
      </c>
      <c r="D576" s="321">
        <v>2</v>
      </c>
      <c r="E576" s="127">
        <v>6</v>
      </c>
      <c r="F576" s="127">
        <v>81</v>
      </c>
      <c r="G576">
        <v>0.62867333333333331</v>
      </c>
      <c r="H576">
        <v>4209.5086979649532</v>
      </c>
      <c r="I576">
        <f t="shared" si="59"/>
        <v>7.7613991769547325E-3</v>
      </c>
      <c r="J576">
        <v>2.3711000000000002</v>
      </c>
      <c r="R576">
        <v>4209.5086979649532</v>
      </c>
      <c r="S576">
        <v>7.7613991769547325E-3</v>
      </c>
      <c r="U576">
        <v>2009</v>
      </c>
      <c r="V576">
        <v>502</v>
      </c>
      <c r="W576">
        <v>1</v>
      </c>
      <c r="X576">
        <v>13</v>
      </c>
      <c r="Y576" t="s">
        <v>17</v>
      </c>
      <c r="Z576" t="s">
        <v>17</v>
      </c>
      <c r="AA576">
        <f t="shared" si="55"/>
        <v>4085.0880000000006</v>
      </c>
      <c r="AB576" t="s">
        <v>17</v>
      </c>
      <c r="AC576" s="35">
        <v>2.0461999999999998</v>
      </c>
      <c r="AD576">
        <v>60.79</v>
      </c>
      <c r="AE576">
        <f t="shared" si="61"/>
        <v>4.0850880000000007</v>
      </c>
    </row>
    <row r="577" spans="3:31">
      <c r="C577">
        <v>2009</v>
      </c>
      <c r="D577" s="321">
        <v>2</v>
      </c>
      <c r="E577" s="127">
        <v>7</v>
      </c>
      <c r="F577" s="127">
        <v>81</v>
      </c>
      <c r="G577">
        <v>0.66265666666666667</v>
      </c>
      <c r="H577">
        <v>5234.2172977296514</v>
      </c>
      <c r="I577">
        <f t="shared" si="59"/>
        <v>8.1809465020576139E-3</v>
      </c>
      <c r="J577">
        <v>2.1116999999999999</v>
      </c>
      <c r="R577">
        <v>5234.2172977296514</v>
      </c>
      <c r="S577">
        <v>8.1809465020576139E-3</v>
      </c>
      <c r="U577">
        <v>2009</v>
      </c>
      <c r="V577">
        <v>502</v>
      </c>
      <c r="W577">
        <v>1</v>
      </c>
      <c r="X577">
        <v>14</v>
      </c>
      <c r="Y577" t="s">
        <v>17</v>
      </c>
      <c r="Z577" t="s">
        <v>17</v>
      </c>
      <c r="AA577">
        <f t="shared" si="55"/>
        <v>2264.6400000000003</v>
      </c>
      <c r="AB577" t="s">
        <v>17</v>
      </c>
      <c r="AC577" s="35">
        <v>1.8519000000000001</v>
      </c>
      <c r="AD577">
        <v>33.700000000000003</v>
      </c>
      <c r="AE577">
        <f t="shared" si="61"/>
        <v>2.2646400000000004</v>
      </c>
    </row>
    <row r="578" spans="3:31">
      <c r="C578">
        <v>2009</v>
      </c>
      <c r="D578" s="321">
        <v>3</v>
      </c>
      <c r="E578" s="127">
        <v>1</v>
      </c>
      <c r="F578" s="127">
        <v>81</v>
      </c>
      <c r="G578">
        <v>0.30450666666666665</v>
      </c>
      <c r="H578">
        <v>1770.3917127674622</v>
      </c>
      <c r="I578">
        <f t="shared" si="59"/>
        <v>3.7593415637860081E-3</v>
      </c>
      <c r="J578">
        <v>1.9313</v>
      </c>
      <c r="R578">
        <v>1770.3917127674622</v>
      </c>
      <c r="S578">
        <v>3.7593415637860081E-3</v>
      </c>
      <c r="U578">
        <v>2009</v>
      </c>
      <c r="V578">
        <v>502</v>
      </c>
      <c r="W578">
        <v>2</v>
      </c>
      <c r="X578">
        <v>1</v>
      </c>
      <c r="Y578">
        <v>102</v>
      </c>
      <c r="Z578">
        <v>0.29194333333333333</v>
      </c>
      <c r="AA578">
        <f t="shared" si="55"/>
        <v>1605.4080000000004</v>
      </c>
      <c r="AB578">
        <f t="shared" ref="AB578:AB584" si="62">Z578/Y578</f>
        <v>2.8621895424836602E-3</v>
      </c>
      <c r="AC578" s="35">
        <v>1.873</v>
      </c>
      <c r="AD578">
        <v>23.89</v>
      </c>
      <c r="AE578">
        <f t="shared" si="61"/>
        <v>1.6054080000000004</v>
      </c>
    </row>
    <row r="579" spans="3:31">
      <c r="C579">
        <v>2009</v>
      </c>
      <c r="D579" s="321">
        <v>3</v>
      </c>
      <c r="E579" s="127">
        <v>2</v>
      </c>
      <c r="F579" s="127">
        <v>81</v>
      </c>
      <c r="G579">
        <v>0.31782666666666665</v>
      </c>
      <c r="H579">
        <v>1789.0227782177294</v>
      </c>
      <c r="I579">
        <f t="shared" si="59"/>
        <v>3.9237860082304522E-3</v>
      </c>
      <c r="J579">
        <v>1.9527000000000001</v>
      </c>
      <c r="R579">
        <v>1789.0227782177294</v>
      </c>
      <c r="S579">
        <v>3.9237860082304522E-3</v>
      </c>
      <c r="U579">
        <v>2009</v>
      </c>
      <c r="V579">
        <v>502</v>
      </c>
      <c r="W579">
        <v>2</v>
      </c>
      <c r="X579">
        <v>2</v>
      </c>
      <c r="Y579">
        <v>102</v>
      </c>
      <c r="Z579">
        <v>0.32094333333333336</v>
      </c>
      <c r="AA579">
        <f t="shared" si="55"/>
        <v>1544.9279999999999</v>
      </c>
      <c r="AB579">
        <f t="shared" si="62"/>
        <v>3.1465032679738564E-3</v>
      </c>
      <c r="AC579" s="35">
        <v>1.8271999999999999</v>
      </c>
      <c r="AD579">
        <v>22.99</v>
      </c>
      <c r="AE579">
        <f t="shared" si="61"/>
        <v>1.5449279999999999</v>
      </c>
    </row>
    <row r="580" spans="3:31">
      <c r="C580">
        <v>2009</v>
      </c>
      <c r="D580" s="321">
        <v>3</v>
      </c>
      <c r="E580" s="127">
        <v>3</v>
      </c>
      <c r="F580" s="127">
        <v>81</v>
      </c>
      <c r="G580">
        <v>0.43991333333333332</v>
      </c>
      <c r="H580">
        <v>2194.2484517610428</v>
      </c>
      <c r="I580">
        <f t="shared" si="59"/>
        <v>5.4310288065843619E-3</v>
      </c>
      <c r="J580">
        <v>2.0552000000000001</v>
      </c>
      <c r="R580">
        <v>2194.2484517610428</v>
      </c>
      <c r="S580">
        <v>5.4310288065843619E-3</v>
      </c>
      <c r="U580">
        <v>2009</v>
      </c>
      <c r="V580">
        <v>502</v>
      </c>
      <c r="W580">
        <v>2</v>
      </c>
      <c r="X580">
        <v>3</v>
      </c>
      <c r="Y580">
        <v>102</v>
      </c>
      <c r="Z580">
        <v>0.40887333333333337</v>
      </c>
      <c r="AA580">
        <f t="shared" si="55"/>
        <v>2337.2160000000003</v>
      </c>
      <c r="AB580">
        <f t="shared" si="62"/>
        <v>4.0085620915032679E-3</v>
      </c>
      <c r="AC580" s="35">
        <v>1.7402</v>
      </c>
      <c r="AD580">
        <v>34.78</v>
      </c>
      <c r="AE580">
        <f t="shared" si="61"/>
        <v>2.3372160000000002</v>
      </c>
    </row>
    <row r="581" spans="3:31">
      <c r="C581">
        <v>2009</v>
      </c>
      <c r="D581" s="321">
        <v>3</v>
      </c>
      <c r="E581" s="127">
        <v>4</v>
      </c>
      <c r="F581" s="127">
        <v>81</v>
      </c>
      <c r="G581">
        <v>0.51071</v>
      </c>
      <c r="H581">
        <v>2871.177163120753</v>
      </c>
      <c r="I581">
        <f t="shared" si="59"/>
        <v>6.305061728395062E-3</v>
      </c>
      <c r="J581">
        <v>1.9116</v>
      </c>
      <c r="R581">
        <v>2871.177163120753</v>
      </c>
      <c r="S581">
        <v>6.305061728395062E-3</v>
      </c>
      <c r="U581">
        <v>2009</v>
      </c>
      <c r="V581">
        <v>502</v>
      </c>
      <c r="W581">
        <v>2</v>
      </c>
      <c r="X581">
        <v>4</v>
      </c>
      <c r="Y581">
        <v>102</v>
      </c>
      <c r="Z581">
        <v>0.33687666666666666</v>
      </c>
      <c r="AA581">
        <f t="shared" ref="AA581:AA633" si="63">AE581*1000</f>
        <v>2050.2720000000004</v>
      </c>
      <c r="AB581">
        <f t="shared" si="62"/>
        <v>3.3027124183006534E-3</v>
      </c>
      <c r="AC581" s="35">
        <v>1.726</v>
      </c>
      <c r="AD581">
        <v>30.51</v>
      </c>
      <c r="AE581">
        <f t="shared" si="61"/>
        <v>2.0502720000000005</v>
      </c>
    </row>
    <row r="582" spans="3:31">
      <c r="C582">
        <v>2009</v>
      </c>
      <c r="D582" s="321">
        <v>3</v>
      </c>
      <c r="E582" s="127">
        <v>5</v>
      </c>
      <c r="F582" s="127">
        <v>81</v>
      </c>
      <c r="G582">
        <v>0.63913333333333344</v>
      </c>
      <c r="H582">
        <v>3509.2911547924077</v>
      </c>
      <c r="I582">
        <f t="shared" si="59"/>
        <v>7.8905349794238695E-3</v>
      </c>
      <c r="J582">
        <v>2.1084000000000001</v>
      </c>
      <c r="R582">
        <v>3509.2911547924077</v>
      </c>
      <c r="S582">
        <v>7.8905349794238695E-3</v>
      </c>
      <c r="U582">
        <v>2009</v>
      </c>
      <c r="V582">
        <v>502</v>
      </c>
      <c r="W582">
        <v>2</v>
      </c>
      <c r="X582">
        <v>5</v>
      </c>
      <c r="Y582">
        <v>102</v>
      </c>
      <c r="Z582">
        <v>0.58394000000000001</v>
      </c>
      <c r="AA582">
        <f t="shared" si="63"/>
        <v>2940.672</v>
      </c>
      <c r="AB582">
        <f t="shared" si="62"/>
        <v>5.7249019607843142E-3</v>
      </c>
      <c r="AC582" s="35">
        <v>1.7422</v>
      </c>
      <c r="AD582">
        <v>43.76</v>
      </c>
      <c r="AE582">
        <f t="shared" si="61"/>
        <v>2.9406720000000002</v>
      </c>
    </row>
    <row r="583" spans="3:31">
      <c r="C583">
        <v>2009</v>
      </c>
      <c r="D583" s="321">
        <v>3</v>
      </c>
      <c r="E583" s="127">
        <v>6</v>
      </c>
      <c r="F583" s="127">
        <v>81</v>
      </c>
      <c r="G583">
        <v>0.5982466666666667</v>
      </c>
      <c r="H583">
        <v>4181.5620997895503</v>
      </c>
      <c r="I583">
        <f t="shared" si="59"/>
        <v>7.3857613168724287E-3</v>
      </c>
      <c r="J583">
        <v>2.1913</v>
      </c>
      <c r="R583">
        <v>4181.5620997895503</v>
      </c>
      <c r="S583">
        <v>7.3857613168724287E-3</v>
      </c>
      <c r="U583">
        <v>2009</v>
      </c>
      <c r="V583">
        <v>502</v>
      </c>
      <c r="W583">
        <v>2</v>
      </c>
      <c r="X583">
        <v>6</v>
      </c>
      <c r="Y583">
        <v>102</v>
      </c>
      <c r="Z583">
        <v>0.63349</v>
      </c>
      <c r="AA583">
        <f t="shared" si="63"/>
        <v>4204.0320000000011</v>
      </c>
      <c r="AB583">
        <f t="shared" si="62"/>
        <v>6.2106862745098038E-3</v>
      </c>
      <c r="AC583" s="35">
        <v>1.7302</v>
      </c>
      <c r="AD583">
        <v>62.56</v>
      </c>
      <c r="AE583">
        <f t="shared" si="61"/>
        <v>4.2040320000000007</v>
      </c>
    </row>
    <row r="584" spans="3:31">
      <c r="C584">
        <v>2009</v>
      </c>
      <c r="D584" s="321">
        <v>3</v>
      </c>
      <c r="E584" s="127">
        <v>7</v>
      </c>
      <c r="F584" s="127">
        <v>81</v>
      </c>
      <c r="G584">
        <v>0.65289999999999992</v>
      </c>
      <c r="H584">
        <v>5406.5546531446244</v>
      </c>
      <c r="I584">
        <f t="shared" si="59"/>
        <v>8.060493827160493E-3</v>
      </c>
      <c r="J584">
        <v>2.2599999999999998</v>
      </c>
      <c r="R584">
        <v>5406.5546531446244</v>
      </c>
      <c r="S584">
        <v>8.060493827160493E-3</v>
      </c>
      <c r="U584">
        <v>2009</v>
      </c>
      <c r="V584">
        <v>502</v>
      </c>
      <c r="W584">
        <v>2</v>
      </c>
      <c r="X584">
        <v>7</v>
      </c>
      <c r="Y584">
        <v>102</v>
      </c>
      <c r="Z584">
        <v>0.77048000000000005</v>
      </c>
      <c r="AA584">
        <f t="shared" si="63"/>
        <v>5227.4880000000012</v>
      </c>
      <c r="AB584">
        <f t="shared" si="62"/>
        <v>7.5537254901960789E-3</v>
      </c>
      <c r="AC584" s="35">
        <v>1.8384</v>
      </c>
      <c r="AD584">
        <v>77.790000000000006</v>
      </c>
      <c r="AE584">
        <f t="shared" si="61"/>
        <v>5.227488000000001</v>
      </c>
    </row>
    <row r="585" spans="3:31">
      <c r="C585">
        <v>2009</v>
      </c>
      <c r="D585" s="321">
        <v>4</v>
      </c>
      <c r="E585" s="127">
        <v>1</v>
      </c>
      <c r="F585" s="127">
        <v>81</v>
      </c>
      <c r="G585">
        <v>0.32581333333333334</v>
      </c>
      <c r="H585">
        <v>1433.4799458751295</v>
      </c>
      <c r="I585">
        <f t="shared" si="59"/>
        <v>4.0223868312757203E-3</v>
      </c>
      <c r="J585">
        <v>2.1880999999999999</v>
      </c>
      <c r="R585">
        <v>1433.4799458751295</v>
      </c>
      <c r="S585">
        <v>4.0223868312757203E-3</v>
      </c>
      <c r="U585">
        <v>2009</v>
      </c>
      <c r="V585">
        <v>502</v>
      </c>
      <c r="W585">
        <v>2</v>
      </c>
      <c r="X585">
        <v>8</v>
      </c>
      <c r="Y585" t="s">
        <v>17</v>
      </c>
      <c r="Z585" t="s">
        <v>17</v>
      </c>
      <c r="AA585">
        <f t="shared" si="63"/>
        <v>2714.2080000000005</v>
      </c>
      <c r="AB585" t="s">
        <v>17</v>
      </c>
      <c r="AC585" s="35">
        <v>1.7569999999999999</v>
      </c>
      <c r="AD585">
        <v>40.39</v>
      </c>
      <c r="AE585">
        <f t="shared" si="61"/>
        <v>2.7142080000000006</v>
      </c>
    </row>
    <row r="586" spans="3:31">
      <c r="C586">
        <v>2009</v>
      </c>
      <c r="D586" s="321">
        <v>4</v>
      </c>
      <c r="E586" s="127">
        <v>2</v>
      </c>
      <c r="F586" s="127">
        <v>81</v>
      </c>
      <c r="G586">
        <v>0.29757666666666666</v>
      </c>
      <c r="H586">
        <v>1484.7153758633642</v>
      </c>
      <c r="I586">
        <f t="shared" si="59"/>
        <v>3.6737860082304524E-3</v>
      </c>
      <c r="J586">
        <v>2.0804999999999998</v>
      </c>
      <c r="R586">
        <v>1484.7153758633642</v>
      </c>
      <c r="S586">
        <v>3.6737860082304524E-3</v>
      </c>
      <c r="U586">
        <v>2009</v>
      </c>
      <c r="V586">
        <v>502</v>
      </c>
      <c r="W586">
        <v>2</v>
      </c>
      <c r="X586">
        <v>9</v>
      </c>
      <c r="Y586" t="s">
        <v>17</v>
      </c>
      <c r="Z586" t="s">
        <v>17</v>
      </c>
      <c r="AA586">
        <f t="shared" si="63"/>
        <v>3008.5440000000008</v>
      </c>
      <c r="AB586" t="s">
        <v>17</v>
      </c>
      <c r="AC586" s="35">
        <v>1.7793000000000001</v>
      </c>
      <c r="AD586">
        <v>44.77</v>
      </c>
      <c r="AE586">
        <f t="shared" si="61"/>
        <v>3.008544000000001</v>
      </c>
    </row>
    <row r="587" spans="3:31">
      <c r="C587">
        <v>2009</v>
      </c>
      <c r="D587" s="321">
        <v>4</v>
      </c>
      <c r="E587" s="127">
        <v>3</v>
      </c>
      <c r="F587" s="127">
        <v>81</v>
      </c>
      <c r="G587">
        <v>0.31788</v>
      </c>
      <c r="H587">
        <v>2015.7007411959814</v>
      </c>
      <c r="I587">
        <f t="shared" si="59"/>
        <v>3.9244444444444448E-3</v>
      </c>
      <c r="J587">
        <v>2.1473</v>
      </c>
      <c r="R587">
        <v>2015.7007411959814</v>
      </c>
      <c r="S587">
        <v>3.9244444444444448E-3</v>
      </c>
      <c r="U587">
        <v>2009</v>
      </c>
      <c r="V587">
        <v>502</v>
      </c>
      <c r="W587">
        <v>2</v>
      </c>
      <c r="X587">
        <v>10</v>
      </c>
      <c r="Y587" t="s">
        <v>17</v>
      </c>
      <c r="Z587" t="s">
        <v>17</v>
      </c>
      <c r="AA587">
        <f t="shared" si="63"/>
        <v>3258.5280000000002</v>
      </c>
      <c r="AB587" t="s">
        <v>17</v>
      </c>
      <c r="AC587" s="35">
        <v>1.6800999999999999</v>
      </c>
      <c r="AD587">
        <v>48.49</v>
      </c>
      <c r="AE587">
        <f t="shared" si="61"/>
        <v>3.2585280000000001</v>
      </c>
    </row>
    <row r="588" spans="3:31">
      <c r="C588">
        <v>2009</v>
      </c>
      <c r="D588" s="321">
        <v>4</v>
      </c>
      <c r="E588" s="127">
        <v>4</v>
      </c>
      <c r="F588" s="127">
        <v>81</v>
      </c>
      <c r="G588">
        <v>0.48442666666666662</v>
      </c>
      <c r="H588">
        <v>2840.1253873703081</v>
      </c>
      <c r="I588">
        <f t="shared" si="59"/>
        <v>5.9805761316872423E-3</v>
      </c>
      <c r="J588">
        <v>2.0093000000000001</v>
      </c>
      <c r="R588">
        <v>2840.1253873703081</v>
      </c>
      <c r="S588">
        <v>5.9805761316872423E-3</v>
      </c>
      <c r="U588">
        <v>2009</v>
      </c>
      <c r="V588">
        <v>502</v>
      </c>
      <c r="W588">
        <v>2</v>
      </c>
      <c r="X588">
        <v>11</v>
      </c>
      <c r="Y588" t="s">
        <v>17</v>
      </c>
      <c r="Z588" t="s">
        <v>17</v>
      </c>
      <c r="AA588">
        <f t="shared" si="63"/>
        <v>3059.6160000000004</v>
      </c>
      <c r="AB588" t="s">
        <v>17</v>
      </c>
      <c r="AC588" s="35">
        <v>1.7749999999999999</v>
      </c>
      <c r="AD588">
        <v>45.53</v>
      </c>
      <c r="AE588">
        <f t="shared" si="61"/>
        <v>3.0596160000000006</v>
      </c>
    </row>
    <row r="589" spans="3:31">
      <c r="C589">
        <v>2009</v>
      </c>
      <c r="D589" s="321">
        <v>4</v>
      </c>
      <c r="E589" s="127">
        <v>5</v>
      </c>
      <c r="F589" s="127">
        <v>81</v>
      </c>
      <c r="G589">
        <v>0.61470999999999998</v>
      </c>
      <c r="H589">
        <v>2840.1253873703081</v>
      </c>
      <c r="I589">
        <f t="shared" si="59"/>
        <v>7.5890123456790123E-3</v>
      </c>
      <c r="J589">
        <v>2.1526000000000001</v>
      </c>
      <c r="R589">
        <v>2840.1253873703081</v>
      </c>
      <c r="S589">
        <v>7.5890123456790123E-3</v>
      </c>
      <c r="U589">
        <v>2009</v>
      </c>
      <c r="V589">
        <v>502</v>
      </c>
      <c r="W589">
        <v>2</v>
      </c>
      <c r="X589">
        <v>12</v>
      </c>
      <c r="Y589" t="s">
        <v>17</v>
      </c>
      <c r="Z589" t="s">
        <v>17</v>
      </c>
      <c r="AA589">
        <f t="shared" si="63"/>
        <v>4013.8560000000007</v>
      </c>
      <c r="AB589" t="s">
        <v>17</v>
      </c>
      <c r="AC589" s="35">
        <v>1.6883999999999999</v>
      </c>
      <c r="AD589">
        <v>59.73</v>
      </c>
      <c r="AE589">
        <f t="shared" si="61"/>
        <v>4.0138560000000005</v>
      </c>
    </row>
    <row r="590" spans="3:31">
      <c r="C590">
        <v>2009</v>
      </c>
      <c r="D590" s="321">
        <v>4</v>
      </c>
      <c r="E590" s="127">
        <v>6</v>
      </c>
      <c r="F590" s="127">
        <v>81</v>
      </c>
      <c r="G590">
        <v>0.67535333333333336</v>
      </c>
      <c r="H590">
        <v>3909.8590619731526</v>
      </c>
      <c r="I590">
        <f t="shared" si="59"/>
        <v>8.3376954732510295E-3</v>
      </c>
      <c r="J590">
        <v>2.2888000000000002</v>
      </c>
      <c r="R590">
        <v>3909.8590619731526</v>
      </c>
      <c r="S590">
        <v>8.3376954732510295E-3</v>
      </c>
      <c r="U590">
        <v>2009</v>
      </c>
      <c r="V590">
        <v>502</v>
      </c>
      <c r="W590">
        <v>2</v>
      </c>
      <c r="X590">
        <v>13</v>
      </c>
      <c r="Y590" t="s">
        <v>17</v>
      </c>
      <c r="Z590" t="s">
        <v>17</v>
      </c>
      <c r="AA590">
        <f t="shared" si="63"/>
        <v>5040.0000000000009</v>
      </c>
      <c r="AB590" t="s">
        <v>17</v>
      </c>
      <c r="AC590" s="35">
        <v>1.9088000000000001</v>
      </c>
      <c r="AD590">
        <v>75</v>
      </c>
      <c r="AE590">
        <f t="shared" si="61"/>
        <v>5.0400000000000009</v>
      </c>
    </row>
    <row r="591" spans="3:31">
      <c r="C591">
        <v>2009</v>
      </c>
      <c r="D591" s="321">
        <v>4</v>
      </c>
      <c r="E591" s="127">
        <v>7</v>
      </c>
      <c r="F591" s="127">
        <v>81</v>
      </c>
      <c r="G591">
        <v>0.66573000000000004</v>
      </c>
      <c r="H591">
        <v>4819.6760914612069</v>
      </c>
      <c r="I591">
        <f t="shared" si="59"/>
        <v>8.2188888888888902E-3</v>
      </c>
      <c r="J591">
        <v>2.056</v>
      </c>
      <c r="R591">
        <v>4819.6760914612069</v>
      </c>
      <c r="S591">
        <v>8.2188888888888902E-3</v>
      </c>
      <c r="U591">
        <v>2009</v>
      </c>
      <c r="V591">
        <v>502</v>
      </c>
      <c r="W591">
        <v>2</v>
      </c>
      <c r="X591">
        <v>14</v>
      </c>
      <c r="Y591" t="s">
        <v>17</v>
      </c>
      <c r="Z591" t="s">
        <v>17</v>
      </c>
      <c r="AA591">
        <f t="shared" si="63"/>
        <v>3204.0960000000005</v>
      </c>
      <c r="AB591" t="s">
        <v>17</v>
      </c>
      <c r="AC591" s="35">
        <v>1.6756</v>
      </c>
      <c r="AD591">
        <v>47.68</v>
      </c>
      <c r="AE591">
        <f t="shared" si="61"/>
        <v>3.2040960000000003</v>
      </c>
    </row>
    <row r="592" spans="3:31">
      <c r="C592">
        <v>2009</v>
      </c>
      <c r="D592" s="321">
        <v>1</v>
      </c>
      <c r="E592" s="127">
        <v>1</v>
      </c>
      <c r="F592" s="127">
        <v>87</v>
      </c>
      <c r="G592">
        <v>0.28336</v>
      </c>
      <c r="H592">
        <v>1506.4516188886762</v>
      </c>
      <c r="I592">
        <f t="shared" si="59"/>
        <v>3.2570114942528736E-3</v>
      </c>
      <c r="J592">
        <v>2.1013000000000002</v>
      </c>
      <c r="R592">
        <v>1506.4516188886762</v>
      </c>
      <c r="S592">
        <v>3.2570114942528736E-3</v>
      </c>
      <c r="U592">
        <v>2009</v>
      </c>
      <c r="V592">
        <v>502</v>
      </c>
      <c r="W592">
        <v>3</v>
      </c>
      <c r="X592">
        <v>1</v>
      </c>
      <c r="Y592">
        <v>102</v>
      </c>
      <c r="Z592">
        <v>0.30109000000000002</v>
      </c>
      <c r="AA592">
        <f t="shared" si="63"/>
        <v>1768.0320000000002</v>
      </c>
      <c r="AB592">
        <f t="shared" ref="AB592:AB598" si="64">Z592/Y592</f>
        <v>2.9518627450980397E-3</v>
      </c>
      <c r="AC592" s="35">
        <v>1.7213000000000001</v>
      </c>
      <c r="AD592">
        <v>26.31</v>
      </c>
      <c r="AE592">
        <f t="shared" si="61"/>
        <v>1.768032</v>
      </c>
    </row>
    <row r="593" spans="3:31">
      <c r="C593">
        <v>2009</v>
      </c>
      <c r="D593" s="321">
        <v>1</v>
      </c>
      <c r="E593" s="127">
        <v>2</v>
      </c>
      <c r="F593" s="127">
        <v>87</v>
      </c>
      <c r="G593">
        <v>0.22885333333333333</v>
      </c>
      <c r="H593">
        <v>1407.0859364872506</v>
      </c>
      <c r="I593">
        <f t="shared" si="59"/>
        <v>2.6304980842911875E-3</v>
      </c>
      <c r="J593">
        <v>2.0870000000000002</v>
      </c>
      <c r="R593">
        <v>1407.0859364872506</v>
      </c>
      <c r="S593">
        <v>2.6304980842911875E-3</v>
      </c>
      <c r="U593">
        <v>2009</v>
      </c>
      <c r="V593">
        <v>502</v>
      </c>
      <c r="W593">
        <v>3</v>
      </c>
      <c r="X593">
        <v>2</v>
      </c>
      <c r="Y593">
        <v>102</v>
      </c>
      <c r="Z593">
        <v>0.29843666666666668</v>
      </c>
      <c r="AA593">
        <f t="shared" si="63"/>
        <v>1786.8480000000002</v>
      </c>
      <c r="AB593">
        <f t="shared" si="64"/>
        <v>2.9258496732026146E-3</v>
      </c>
      <c r="AC593" s="35">
        <v>1.7767999999999999</v>
      </c>
      <c r="AD593">
        <v>26.59</v>
      </c>
      <c r="AE593">
        <f t="shared" si="61"/>
        <v>1.7868480000000002</v>
      </c>
    </row>
    <row r="594" spans="3:31">
      <c r="C594">
        <v>2009</v>
      </c>
      <c r="D594" s="321">
        <v>1</v>
      </c>
      <c r="E594" s="127">
        <v>3</v>
      </c>
      <c r="F594" s="127">
        <v>87</v>
      </c>
      <c r="G594">
        <v>0.40421333333333331</v>
      </c>
      <c r="H594">
        <v>1428.8221795125628</v>
      </c>
      <c r="I594">
        <f t="shared" si="59"/>
        <v>4.6461302681992337E-3</v>
      </c>
      <c r="J594">
        <v>2.0314000000000001</v>
      </c>
      <c r="R594">
        <v>1428.8221795125628</v>
      </c>
      <c r="S594">
        <v>4.6461302681992337E-3</v>
      </c>
      <c r="U594">
        <v>2009</v>
      </c>
      <c r="V594">
        <v>502</v>
      </c>
      <c r="W594">
        <v>3</v>
      </c>
      <c r="X594">
        <v>3</v>
      </c>
      <c r="Y594">
        <v>102</v>
      </c>
      <c r="Z594">
        <v>0.42802333333333326</v>
      </c>
      <c r="AA594">
        <f t="shared" si="63"/>
        <v>2191.3920000000003</v>
      </c>
      <c r="AB594">
        <f t="shared" si="64"/>
        <v>4.1963071895424831E-3</v>
      </c>
      <c r="AC594" s="35">
        <v>1.8186</v>
      </c>
      <c r="AD594">
        <v>32.61</v>
      </c>
      <c r="AE594">
        <f t="shared" si="61"/>
        <v>2.1913920000000005</v>
      </c>
    </row>
    <row r="595" spans="3:31">
      <c r="C595">
        <v>2009</v>
      </c>
      <c r="D595" s="321">
        <v>1</v>
      </c>
      <c r="E595" s="127">
        <v>4</v>
      </c>
      <c r="F595" s="127">
        <v>87</v>
      </c>
      <c r="G595">
        <v>0.36018</v>
      </c>
      <c r="H595">
        <v>2380.5591062637154</v>
      </c>
      <c r="I595">
        <f t="shared" si="59"/>
        <v>4.1399999999999996E-3</v>
      </c>
      <c r="J595">
        <v>2.0882000000000001</v>
      </c>
      <c r="R595">
        <v>2380.5591062637154</v>
      </c>
      <c r="S595">
        <v>4.1399999999999996E-3</v>
      </c>
      <c r="U595">
        <v>2009</v>
      </c>
      <c r="V595">
        <v>502</v>
      </c>
      <c r="W595">
        <v>3</v>
      </c>
      <c r="X595">
        <v>4</v>
      </c>
      <c r="Y595">
        <v>102</v>
      </c>
      <c r="Z595">
        <v>0.50137666666666669</v>
      </c>
      <c r="AA595">
        <f t="shared" si="63"/>
        <v>2867.4240000000004</v>
      </c>
      <c r="AB595">
        <f t="shared" si="64"/>
        <v>4.9154575163398691E-3</v>
      </c>
      <c r="AC595" s="35">
        <v>1.6214</v>
      </c>
      <c r="AD595">
        <v>42.67</v>
      </c>
      <c r="AE595">
        <f t="shared" si="61"/>
        <v>2.8674240000000006</v>
      </c>
    </row>
    <row r="596" spans="3:31">
      <c r="C596">
        <v>2009</v>
      </c>
      <c r="D596" s="321">
        <v>1</v>
      </c>
      <c r="E596" s="127">
        <v>5</v>
      </c>
      <c r="F596" s="127">
        <v>87</v>
      </c>
      <c r="G596">
        <v>0.45278999999999997</v>
      </c>
      <c r="H596">
        <v>2416.2686483767275</v>
      </c>
      <c r="I596">
        <f t="shared" si="59"/>
        <v>5.2044827586206896E-3</v>
      </c>
      <c r="J596">
        <v>2.1533000000000002</v>
      </c>
      <c r="R596">
        <v>2416.2686483767275</v>
      </c>
      <c r="S596">
        <v>5.2044827586206896E-3</v>
      </c>
      <c r="U596">
        <v>2009</v>
      </c>
      <c r="V596">
        <v>502</v>
      </c>
      <c r="W596">
        <v>3</v>
      </c>
      <c r="X596">
        <v>5</v>
      </c>
      <c r="Y596">
        <v>102</v>
      </c>
      <c r="Z596">
        <v>0.60621333333333327</v>
      </c>
      <c r="AA596">
        <f t="shared" si="63"/>
        <v>3505.152</v>
      </c>
      <c r="AB596">
        <f t="shared" si="64"/>
        <v>5.9432679738562087E-3</v>
      </c>
      <c r="AC596" s="35">
        <v>1.7139</v>
      </c>
      <c r="AD596">
        <v>52.16</v>
      </c>
      <c r="AE596">
        <f t="shared" si="61"/>
        <v>3.5051519999999998</v>
      </c>
    </row>
    <row r="597" spans="3:31">
      <c r="C597">
        <v>2009</v>
      </c>
      <c r="D597" s="321">
        <v>1</v>
      </c>
      <c r="E597" s="127">
        <v>6</v>
      </c>
      <c r="F597" s="127">
        <v>87</v>
      </c>
      <c r="G597">
        <v>0.50039</v>
      </c>
      <c r="H597">
        <v>3113.3810139742277</v>
      </c>
      <c r="I597">
        <f t="shared" si="59"/>
        <v>5.7516091954022989E-3</v>
      </c>
      <c r="J597">
        <v>2.2052999999999998</v>
      </c>
      <c r="R597">
        <v>3113.3810139742277</v>
      </c>
      <c r="S597">
        <v>5.7516091954022989E-3</v>
      </c>
      <c r="U597">
        <v>2009</v>
      </c>
      <c r="V597">
        <v>502</v>
      </c>
      <c r="W597">
        <v>3</v>
      </c>
      <c r="X597">
        <v>6</v>
      </c>
      <c r="Y597">
        <v>102</v>
      </c>
      <c r="Z597">
        <v>0.63002000000000002</v>
      </c>
      <c r="AA597">
        <f t="shared" si="63"/>
        <v>4176.4800000000005</v>
      </c>
      <c r="AB597">
        <f t="shared" si="64"/>
        <v>6.1766666666666671E-3</v>
      </c>
      <c r="AC597" s="35">
        <v>1.9133</v>
      </c>
      <c r="AD597">
        <v>62.15</v>
      </c>
      <c r="AE597">
        <f t="shared" si="61"/>
        <v>4.1764800000000006</v>
      </c>
    </row>
    <row r="598" spans="3:31">
      <c r="C598">
        <v>2009</v>
      </c>
      <c r="D598" s="321">
        <v>1</v>
      </c>
      <c r="E598" s="127">
        <v>7</v>
      </c>
      <c r="F598" s="127">
        <v>87</v>
      </c>
      <c r="G598">
        <v>0.53907000000000005</v>
      </c>
      <c r="H598">
        <v>4195.5353988772522</v>
      </c>
      <c r="I598">
        <f t="shared" si="59"/>
        <v>6.1962068965517245E-3</v>
      </c>
      <c r="J598">
        <v>2.3382999999999998</v>
      </c>
      <c r="R598">
        <v>4195.5353988772522</v>
      </c>
      <c r="S598">
        <v>6.1962068965517245E-3</v>
      </c>
      <c r="U598">
        <v>2009</v>
      </c>
      <c r="V598">
        <v>502</v>
      </c>
      <c r="W598">
        <v>3</v>
      </c>
      <c r="X598">
        <v>7</v>
      </c>
      <c r="Y598">
        <v>102</v>
      </c>
      <c r="Z598">
        <v>0.70982999999999985</v>
      </c>
      <c r="AA598">
        <f t="shared" si="63"/>
        <v>5400.1920000000009</v>
      </c>
      <c r="AB598">
        <f t="shared" si="64"/>
        <v>6.9591176470588222E-3</v>
      </c>
      <c r="AC598" s="35">
        <v>1.8194999999999999</v>
      </c>
      <c r="AD598">
        <v>80.36</v>
      </c>
      <c r="AE598">
        <f t="shared" si="61"/>
        <v>5.4001920000000005</v>
      </c>
    </row>
    <row r="599" spans="3:31">
      <c r="C599">
        <v>2009</v>
      </c>
      <c r="D599" s="321">
        <v>2</v>
      </c>
      <c r="E599" s="127">
        <v>1</v>
      </c>
      <c r="F599" s="127">
        <v>87</v>
      </c>
      <c r="G599">
        <v>0.29467333333333329</v>
      </c>
      <c r="H599">
        <v>1607.3698900776242</v>
      </c>
      <c r="I599">
        <f t="shared" si="59"/>
        <v>3.3870498084291184E-3</v>
      </c>
      <c r="J599">
        <v>2.3283</v>
      </c>
      <c r="R599">
        <v>1607.3698900776242</v>
      </c>
      <c r="S599">
        <v>3.3870498084291184E-3</v>
      </c>
      <c r="U599">
        <v>2009</v>
      </c>
      <c r="V599">
        <v>502</v>
      </c>
      <c r="W599">
        <v>3</v>
      </c>
      <c r="X599">
        <v>8</v>
      </c>
      <c r="Y599" t="s">
        <v>17</v>
      </c>
      <c r="Z599" t="s">
        <v>17</v>
      </c>
      <c r="AA599">
        <f t="shared" si="63"/>
        <v>3562.2720000000004</v>
      </c>
      <c r="AB599" t="s">
        <v>17</v>
      </c>
      <c r="AC599" s="35">
        <v>1.7464</v>
      </c>
      <c r="AD599">
        <v>53.01</v>
      </c>
      <c r="AE599">
        <f t="shared" si="61"/>
        <v>3.5622720000000005</v>
      </c>
    </row>
    <row r="600" spans="3:31">
      <c r="C600">
        <v>2009</v>
      </c>
      <c r="D600" s="321">
        <v>2</v>
      </c>
      <c r="E600" s="127">
        <v>2</v>
      </c>
      <c r="F600" s="127">
        <v>87</v>
      </c>
      <c r="G600">
        <v>0.32232</v>
      </c>
      <c r="H600">
        <v>1546.8189273642552</v>
      </c>
      <c r="I600">
        <f t="shared" si="59"/>
        <v>3.7048275862068963E-3</v>
      </c>
      <c r="J600">
        <v>2.1676000000000002</v>
      </c>
      <c r="R600">
        <v>1546.8189273642552</v>
      </c>
      <c r="S600">
        <v>3.7048275862068963E-3</v>
      </c>
      <c r="U600">
        <v>2009</v>
      </c>
      <c r="V600">
        <v>502</v>
      </c>
      <c r="W600">
        <v>3</v>
      </c>
      <c r="X600">
        <v>9</v>
      </c>
      <c r="Y600" t="s">
        <v>17</v>
      </c>
      <c r="Z600" t="s">
        <v>17</v>
      </c>
      <c r="AA600">
        <f t="shared" si="63"/>
        <v>3536.0640000000003</v>
      </c>
      <c r="AB600" t="s">
        <v>17</v>
      </c>
      <c r="AC600" s="35">
        <v>1.7155</v>
      </c>
      <c r="AD600">
        <v>52.62</v>
      </c>
      <c r="AE600">
        <f t="shared" si="61"/>
        <v>3.5360640000000001</v>
      </c>
    </row>
    <row r="601" spans="3:31">
      <c r="C601">
        <v>2009</v>
      </c>
      <c r="D601" s="321">
        <v>2</v>
      </c>
      <c r="E601" s="127">
        <v>3</v>
      </c>
      <c r="F601" s="127">
        <v>87</v>
      </c>
      <c r="G601">
        <v>0.42230999999999996</v>
      </c>
      <c r="H601">
        <v>2340.1917977881362</v>
      </c>
      <c r="I601">
        <f t="shared" si="59"/>
        <v>4.8541379310344827E-3</v>
      </c>
      <c r="J601">
        <v>1.9601999999999999</v>
      </c>
      <c r="R601">
        <v>2340.1917977881362</v>
      </c>
      <c r="S601">
        <v>4.8541379310344827E-3</v>
      </c>
      <c r="U601">
        <v>2009</v>
      </c>
      <c r="V601">
        <v>502</v>
      </c>
      <c r="W601">
        <v>3</v>
      </c>
      <c r="X601">
        <v>10</v>
      </c>
      <c r="Y601" t="s">
        <v>17</v>
      </c>
      <c r="Z601" t="s">
        <v>17</v>
      </c>
      <c r="AA601">
        <f t="shared" si="63"/>
        <v>3898.9440000000009</v>
      </c>
      <c r="AB601" t="s">
        <v>17</v>
      </c>
      <c r="AC601" s="35">
        <v>1.6594</v>
      </c>
      <c r="AD601">
        <v>58.02</v>
      </c>
      <c r="AE601">
        <f t="shared" si="61"/>
        <v>3.8989440000000011</v>
      </c>
    </row>
    <row r="602" spans="3:31">
      <c r="C602">
        <v>2009</v>
      </c>
      <c r="D602" s="321">
        <v>2</v>
      </c>
      <c r="E602" s="127">
        <v>4</v>
      </c>
      <c r="F602" s="127">
        <v>87</v>
      </c>
      <c r="G602">
        <v>0.35915000000000002</v>
      </c>
      <c r="H602">
        <v>2052.9628720965156</v>
      </c>
      <c r="I602">
        <f t="shared" si="59"/>
        <v>4.1281609195402301E-3</v>
      </c>
      <c r="J602">
        <v>2.093</v>
      </c>
      <c r="R602">
        <v>2052.9628720965156</v>
      </c>
      <c r="S602">
        <v>4.1281609195402301E-3</v>
      </c>
      <c r="U602">
        <v>2009</v>
      </c>
      <c r="V602">
        <v>502</v>
      </c>
      <c r="W602">
        <v>3</v>
      </c>
      <c r="X602">
        <v>11</v>
      </c>
      <c r="Y602" t="s">
        <v>17</v>
      </c>
      <c r="Z602" t="s">
        <v>17</v>
      </c>
      <c r="AA602">
        <f t="shared" si="63"/>
        <v>4314.2400000000007</v>
      </c>
      <c r="AB602" t="s">
        <v>17</v>
      </c>
      <c r="AC602" s="35">
        <v>1.6189</v>
      </c>
      <c r="AD602">
        <v>64.2</v>
      </c>
      <c r="AE602">
        <f t="shared" si="61"/>
        <v>4.3142400000000007</v>
      </c>
    </row>
    <row r="603" spans="3:31">
      <c r="C603">
        <v>2009</v>
      </c>
      <c r="D603" s="321">
        <v>2</v>
      </c>
      <c r="E603" s="127">
        <v>5</v>
      </c>
      <c r="F603" s="127">
        <v>87</v>
      </c>
      <c r="G603">
        <v>0.58477666666666661</v>
      </c>
      <c r="H603">
        <v>2944.1488361342999</v>
      </c>
      <c r="I603">
        <f t="shared" si="59"/>
        <v>6.7215708812260527E-3</v>
      </c>
      <c r="J603">
        <v>2.153</v>
      </c>
      <c r="R603">
        <v>2944.1488361342999</v>
      </c>
      <c r="S603">
        <v>6.7215708812260527E-3</v>
      </c>
      <c r="U603">
        <v>2009</v>
      </c>
      <c r="V603">
        <v>502</v>
      </c>
      <c r="W603">
        <v>3</v>
      </c>
      <c r="X603">
        <v>12</v>
      </c>
      <c r="Y603" t="s">
        <v>17</v>
      </c>
      <c r="Z603" t="s">
        <v>17</v>
      </c>
      <c r="AA603">
        <f t="shared" si="63"/>
        <v>3531.36</v>
      </c>
      <c r="AB603" t="s">
        <v>17</v>
      </c>
      <c r="AC603" s="35">
        <v>1.6649</v>
      </c>
      <c r="AD603">
        <v>52.55</v>
      </c>
      <c r="AE603">
        <f t="shared" si="61"/>
        <v>3.5313600000000003</v>
      </c>
    </row>
    <row r="604" spans="3:31">
      <c r="C604">
        <v>2009</v>
      </c>
      <c r="D604" s="321">
        <v>2</v>
      </c>
      <c r="E604" s="127">
        <v>6</v>
      </c>
      <c r="F604" s="127">
        <v>87</v>
      </c>
      <c r="G604">
        <v>0.64266999999999996</v>
      </c>
      <c r="H604">
        <v>4209.5086979649532</v>
      </c>
      <c r="I604">
        <f t="shared" si="59"/>
        <v>7.3870114942528728E-3</v>
      </c>
      <c r="J604">
        <v>2.2330000000000001</v>
      </c>
      <c r="R604">
        <v>4209.5086979649532</v>
      </c>
      <c r="S604">
        <v>7.3870114942528728E-3</v>
      </c>
      <c r="U604">
        <v>2009</v>
      </c>
      <c r="V604">
        <v>502</v>
      </c>
      <c r="W604">
        <v>3</v>
      </c>
      <c r="X604">
        <v>13</v>
      </c>
      <c r="Y604" t="s">
        <v>17</v>
      </c>
      <c r="Z604" t="s">
        <v>17</v>
      </c>
      <c r="AA604">
        <f t="shared" si="63"/>
        <v>4898.88</v>
      </c>
      <c r="AB604" t="s">
        <v>17</v>
      </c>
      <c r="AC604" s="35">
        <v>1.7276</v>
      </c>
      <c r="AD604">
        <v>72.900000000000006</v>
      </c>
      <c r="AE604">
        <f t="shared" si="61"/>
        <v>4.8988800000000001</v>
      </c>
    </row>
    <row r="605" spans="3:31">
      <c r="C605">
        <v>2009</v>
      </c>
      <c r="D605" s="321">
        <v>2</v>
      </c>
      <c r="E605" s="127">
        <v>7</v>
      </c>
      <c r="F605" s="127">
        <v>87</v>
      </c>
      <c r="G605">
        <v>0.74114999999999986</v>
      </c>
      <c r="H605">
        <v>5234.2172977296514</v>
      </c>
      <c r="I605">
        <f t="shared" si="59"/>
        <v>8.5189655172413781E-3</v>
      </c>
      <c r="J605">
        <v>1.9278999999999999</v>
      </c>
      <c r="R605">
        <v>5234.2172977296514</v>
      </c>
      <c r="S605">
        <v>8.5189655172413781E-3</v>
      </c>
      <c r="U605">
        <v>2009</v>
      </c>
      <c r="V605">
        <v>502</v>
      </c>
      <c r="W605">
        <v>3</v>
      </c>
      <c r="X605">
        <v>14</v>
      </c>
      <c r="Y605" t="s">
        <v>17</v>
      </c>
      <c r="Z605" t="s">
        <v>17</v>
      </c>
      <c r="AA605">
        <f t="shared" si="63"/>
        <v>3194.6880000000006</v>
      </c>
      <c r="AB605" t="s">
        <v>17</v>
      </c>
      <c r="AC605" s="35">
        <v>1.6997</v>
      </c>
      <c r="AD605">
        <v>47.54</v>
      </c>
      <c r="AE605">
        <f t="shared" si="61"/>
        <v>3.1946880000000006</v>
      </c>
    </row>
    <row r="606" spans="3:31">
      <c r="C606">
        <v>2009</v>
      </c>
      <c r="D606" s="321">
        <v>3</v>
      </c>
      <c r="E606" s="127">
        <v>1</v>
      </c>
      <c r="F606" s="127">
        <v>87</v>
      </c>
      <c r="G606">
        <v>0.30843666666666664</v>
      </c>
      <c r="H606">
        <v>1770.3917127674622</v>
      </c>
      <c r="I606">
        <f t="shared" si="59"/>
        <v>3.5452490421455933E-3</v>
      </c>
      <c r="J606">
        <v>1.9601</v>
      </c>
      <c r="R606">
        <v>1770.3917127674622</v>
      </c>
      <c r="S606">
        <v>3.5452490421455933E-3</v>
      </c>
      <c r="U606">
        <v>2009</v>
      </c>
      <c r="V606">
        <v>502</v>
      </c>
      <c r="W606">
        <v>4</v>
      </c>
      <c r="X606">
        <v>1</v>
      </c>
      <c r="Y606">
        <v>102</v>
      </c>
      <c r="Z606">
        <v>0.33982666666666667</v>
      </c>
      <c r="AA606">
        <f t="shared" si="63"/>
        <v>1432.0319999999999</v>
      </c>
      <c r="AB606">
        <f t="shared" ref="AB606:AB612" si="65">Z606/Y606</f>
        <v>3.3316339869281044E-3</v>
      </c>
      <c r="AC606" s="35">
        <v>1.7522</v>
      </c>
      <c r="AD606">
        <v>21.31</v>
      </c>
      <c r="AE606">
        <f t="shared" si="61"/>
        <v>1.432032</v>
      </c>
    </row>
    <row r="607" spans="3:31">
      <c r="C607">
        <v>2009</v>
      </c>
      <c r="D607" s="321">
        <v>3</v>
      </c>
      <c r="E607" s="127">
        <v>2</v>
      </c>
      <c r="F607" s="127">
        <v>87</v>
      </c>
      <c r="G607">
        <v>0.32836333333333328</v>
      </c>
      <c r="H607">
        <v>1789.0227782177294</v>
      </c>
      <c r="I607">
        <f t="shared" si="59"/>
        <v>3.7742911877394632E-3</v>
      </c>
      <c r="J607">
        <v>1.8244</v>
      </c>
      <c r="R607">
        <v>1789.0227782177294</v>
      </c>
      <c r="S607">
        <v>3.7742911877394632E-3</v>
      </c>
      <c r="U607">
        <v>2009</v>
      </c>
      <c r="V607">
        <v>502</v>
      </c>
      <c r="W607">
        <v>4</v>
      </c>
      <c r="X607">
        <v>2</v>
      </c>
      <c r="Y607">
        <v>102</v>
      </c>
      <c r="Z607">
        <v>0.31143666666666664</v>
      </c>
      <c r="AA607">
        <f t="shared" si="63"/>
        <v>1483.1040000000003</v>
      </c>
      <c r="AB607">
        <f t="shared" si="65"/>
        <v>3.0533006535947709E-3</v>
      </c>
      <c r="AC607" s="35">
        <v>1.8116000000000001</v>
      </c>
      <c r="AD607">
        <v>22.07</v>
      </c>
      <c r="AE607">
        <f t="shared" si="61"/>
        <v>1.4831040000000002</v>
      </c>
    </row>
    <row r="608" spans="3:31">
      <c r="C608">
        <v>2009</v>
      </c>
      <c r="D608" s="321">
        <v>3</v>
      </c>
      <c r="E608" s="127">
        <v>3</v>
      </c>
      <c r="F608" s="127">
        <v>87</v>
      </c>
      <c r="G608">
        <v>0.45856999999999998</v>
      </c>
      <c r="H608">
        <v>2194.2484517610428</v>
      </c>
      <c r="I608">
        <f t="shared" si="59"/>
        <v>5.2709195402298849E-3</v>
      </c>
      <c r="J608">
        <v>1.9847999999999999</v>
      </c>
      <c r="R608">
        <v>2194.2484517610428</v>
      </c>
      <c r="S608">
        <v>5.2709195402298849E-3</v>
      </c>
      <c r="U608">
        <v>2009</v>
      </c>
      <c r="V608">
        <v>502</v>
      </c>
      <c r="W608">
        <v>4</v>
      </c>
      <c r="X608">
        <v>3</v>
      </c>
      <c r="Y608">
        <v>102</v>
      </c>
      <c r="Z608">
        <v>0.32490333333333332</v>
      </c>
      <c r="AA608">
        <f t="shared" si="63"/>
        <v>2013.3120000000004</v>
      </c>
      <c r="AB608">
        <f t="shared" si="65"/>
        <v>3.1853267973856207E-3</v>
      </c>
      <c r="AC608" s="35">
        <v>1.7374000000000001</v>
      </c>
      <c r="AD608">
        <v>29.96</v>
      </c>
      <c r="AE608">
        <f t="shared" si="61"/>
        <v>2.0133120000000004</v>
      </c>
    </row>
    <row r="609" spans="3:31">
      <c r="C609">
        <v>2009</v>
      </c>
      <c r="D609" s="321">
        <v>3</v>
      </c>
      <c r="E609" s="127">
        <v>4</v>
      </c>
      <c r="F609" s="127">
        <v>87</v>
      </c>
      <c r="G609">
        <v>0.51936333333333329</v>
      </c>
      <c r="H609">
        <v>2871.177163120753</v>
      </c>
      <c r="I609">
        <f t="shared" si="59"/>
        <v>5.9696934865900381E-3</v>
      </c>
      <c r="J609">
        <v>1.8995</v>
      </c>
      <c r="R609">
        <v>2871.177163120753</v>
      </c>
      <c r="S609">
        <v>5.9696934865900381E-3</v>
      </c>
      <c r="U609">
        <v>2009</v>
      </c>
      <c r="V609">
        <v>502</v>
      </c>
      <c r="W609">
        <v>4</v>
      </c>
      <c r="X609">
        <v>4</v>
      </c>
      <c r="Y609">
        <v>102</v>
      </c>
      <c r="Z609">
        <v>0.48761333333333329</v>
      </c>
      <c r="AA609">
        <f t="shared" si="63"/>
        <v>2836.5120000000002</v>
      </c>
      <c r="AB609">
        <f t="shared" si="65"/>
        <v>4.7805228758169933E-3</v>
      </c>
      <c r="AC609" s="35">
        <v>1.7524999999999999</v>
      </c>
      <c r="AD609">
        <v>42.21</v>
      </c>
      <c r="AE609">
        <f t="shared" si="61"/>
        <v>2.8365120000000004</v>
      </c>
    </row>
    <row r="610" spans="3:31">
      <c r="C610">
        <v>2009</v>
      </c>
      <c r="D610" s="321">
        <v>3</v>
      </c>
      <c r="E610" s="127">
        <v>5</v>
      </c>
      <c r="F610" s="127">
        <v>87</v>
      </c>
      <c r="G610">
        <v>0.66610333333333338</v>
      </c>
      <c r="H610">
        <v>3509.2911547924077</v>
      </c>
      <c r="I610">
        <f t="shared" si="59"/>
        <v>7.6563601532567051E-3</v>
      </c>
      <c r="J610">
        <v>2.0154999999999998</v>
      </c>
      <c r="R610">
        <v>3509.2911547924077</v>
      </c>
      <c r="S610">
        <v>7.6563601532567051E-3</v>
      </c>
      <c r="U610">
        <v>2009</v>
      </c>
      <c r="V610">
        <v>502</v>
      </c>
      <c r="W610">
        <v>4</v>
      </c>
      <c r="X610">
        <v>5</v>
      </c>
      <c r="Y610">
        <v>102</v>
      </c>
      <c r="Z610">
        <v>0.64891999999999994</v>
      </c>
      <c r="AA610">
        <f t="shared" si="63"/>
        <v>2836.5120000000002</v>
      </c>
      <c r="AB610">
        <f t="shared" si="65"/>
        <v>6.3619607843137249E-3</v>
      </c>
      <c r="AC610" s="35">
        <v>1.5615000000000001</v>
      </c>
      <c r="AD610">
        <v>42.21</v>
      </c>
      <c r="AE610">
        <f t="shared" si="61"/>
        <v>2.8365120000000004</v>
      </c>
    </row>
    <row r="611" spans="3:31">
      <c r="C611">
        <v>2009</v>
      </c>
      <c r="D611" s="321">
        <v>3</v>
      </c>
      <c r="E611" s="127">
        <v>6</v>
      </c>
      <c r="F611" s="127">
        <v>87</v>
      </c>
      <c r="G611">
        <v>0.62834000000000001</v>
      </c>
      <c r="H611">
        <v>4181.5620997895503</v>
      </c>
      <c r="I611">
        <f t="shared" si="59"/>
        <v>7.2222988505747125E-3</v>
      </c>
      <c r="J611">
        <v>2.2906</v>
      </c>
      <c r="R611">
        <v>4181.5620997895503</v>
      </c>
      <c r="S611">
        <v>7.2222988505747125E-3</v>
      </c>
      <c r="U611">
        <v>2009</v>
      </c>
      <c r="V611">
        <v>502</v>
      </c>
      <c r="W611">
        <v>4</v>
      </c>
      <c r="X611">
        <v>6</v>
      </c>
      <c r="Y611">
        <v>102</v>
      </c>
      <c r="Z611">
        <v>0.72369666666666665</v>
      </c>
      <c r="AA611">
        <f t="shared" si="63"/>
        <v>3904.9920000000002</v>
      </c>
      <c r="AB611">
        <f t="shared" si="65"/>
        <v>7.0950653594771236E-3</v>
      </c>
      <c r="AC611" s="35">
        <v>1.671</v>
      </c>
      <c r="AD611">
        <v>58.11</v>
      </c>
      <c r="AE611">
        <f t="shared" si="61"/>
        <v>3.904992</v>
      </c>
    </row>
    <row r="612" spans="3:31">
      <c r="C612">
        <v>2009</v>
      </c>
      <c r="D612" s="321">
        <v>3</v>
      </c>
      <c r="E612" s="127">
        <v>7</v>
      </c>
      <c r="F612" s="127">
        <v>87</v>
      </c>
      <c r="G612">
        <v>0.6996066666666666</v>
      </c>
      <c r="H612">
        <v>5406.5546531446244</v>
      </c>
      <c r="I612">
        <f t="shared" si="59"/>
        <v>8.0414559386973172E-3</v>
      </c>
      <c r="J612">
        <v>2.2378999999999998</v>
      </c>
      <c r="R612">
        <v>5406.5546531446244</v>
      </c>
      <c r="S612">
        <v>8.0414559386973172E-3</v>
      </c>
      <c r="U612">
        <v>2009</v>
      </c>
      <c r="V612">
        <v>502</v>
      </c>
      <c r="W612">
        <v>4</v>
      </c>
      <c r="X612">
        <v>7</v>
      </c>
      <c r="Y612">
        <v>102</v>
      </c>
      <c r="Z612">
        <v>0.69732666666666665</v>
      </c>
      <c r="AA612">
        <f t="shared" si="63"/>
        <v>4813.5360000000001</v>
      </c>
      <c r="AB612">
        <f t="shared" si="65"/>
        <v>6.8365359477124184E-3</v>
      </c>
      <c r="AC612" s="35">
        <v>1.7232000000000001</v>
      </c>
      <c r="AD612">
        <v>71.63</v>
      </c>
      <c r="AE612">
        <f t="shared" si="61"/>
        <v>4.813536</v>
      </c>
    </row>
    <row r="613" spans="3:31">
      <c r="C613">
        <v>2009</v>
      </c>
      <c r="D613" s="321">
        <v>4</v>
      </c>
      <c r="E613" s="127">
        <v>1</v>
      </c>
      <c r="F613" s="127">
        <v>87</v>
      </c>
      <c r="G613">
        <v>0.33427333333333326</v>
      </c>
      <c r="H613">
        <v>1433.4799458751295</v>
      </c>
      <c r="I613">
        <f t="shared" si="59"/>
        <v>3.8422222222222213E-3</v>
      </c>
      <c r="J613">
        <v>2.2524000000000002</v>
      </c>
      <c r="R613">
        <v>1433.4799458751295</v>
      </c>
      <c r="S613">
        <v>3.8422222222222213E-3</v>
      </c>
      <c r="U613">
        <v>2009</v>
      </c>
      <c r="V613">
        <v>502</v>
      </c>
      <c r="W613">
        <v>4</v>
      </c>
      <c r="X613">
        <v>8</v>
      </c>
      <c r="Y613" t="s">
        <v>17</v>
      </c>
      <c r="Z613" t="s">
        <v>17</v>
      </c>
      <c r="AA613">
        <f t="shared" si="63"/>
        <v>3308.2559999999999</v>
      </c>
      <c r="AB613" t="s">
        <v>17</v>
      </c>
      <c r="AC613" s="35">
        <v>2.1446999999999998</v>
      </c>
      <c r="AD613">
        <v>49.23</v>
      </c>
      <c r="AE613">
        <f t="shared" si="61"/>
        <v>3.3082559999999996</v>
      </c>
    </row>
    <row r="614" spans="3:31">
      <c r="C614">
        <v>2009</v>
      </c>
      <c r="D614" s="321">
        <v>4</v>
      </c>
      <c r="E614" s="127">
        <v>2</v>
      </c>
      <c r="F614" s="127">
        <v>87</v>
      </c>
      <c r="G614">
        <v>0.31302999999999997</v>
      </c>
      <c r="H614">
        <v>1484.7153758633642</v>
      </c>
      <c r="I614">
        <f t="shared" si="59"/>
        <v>3.5980459770114941E-3</v>
      </c>
      <c r="J614">
        <v>2.1339999999999999</v>
      </c>
      <c r="R614">
        <v>1484.7153758633642</v>
      </c>
      <c r="S614">
        <v>3.5980459770114941E-3</v>
      </c>
      <c r="U614">
        <v>2009</v>
      </c>
      <c r="V614">
        <v>502</v>
      </c>
      <c r="W614">
        <v>4</v>
      </c>
      <c r="X614">
        <v>9</v>
      </c>
      <c r="Y614" t="s">
        <v>17</v>
      </c>
      <c r="Z614" t="s">
        <v>17</v>
      </c>
      <c r="AA614">
        <f t="shared" si="63"/>
        <v>3077.0880000000002</v>
      </c>
      <c r="AB614" t="s">
        <v>17</v>
      </c>
      <c r="AC614" s="35">
        <v>1.7185999999999999</v>
      </c>
      <c r="AD614">
        <v>45.79</v>
      </c>
      <c r="AE614">
        <f t="shared" si="61"/>
        <v>3.0770880000000003</v>
      </c>
    </row>
    <row r="615" spans="3:31">
      <c r="C615">
        <v>2009</v>
      </c>
      <c r="D615" s="321">
        <v>4</v>
      </c>
      <c r="E615" s="127">
        <v>3</v>
      </c>
      <c r="F615" s="127">
        <v>87</v>
      </c>
      <c r="G615">
        <v>0.33710000000000001</v>
      </c>
      <c r="H615">
        <v>2015.7007411959814</v>
      </c>
      <c r="I615">
        <f t="shared" si="59"/>
        <v>3.8747126436781609E-3</v>
      </c>
      <c r="J615">
        <v>2.1760999999999999</v>
      </c>
      <c r="R615">
        <v>2015.7007411959814</v>
      </c>
      <c r="S615">
        <v>3.8747126436781609E-3</v>
      </c>
      <c r="U615">
        <v>2009</v>
      </c>
      <c r="V615">
        <v>502</v>
      </c>
      <c r="W615">
        <v>4</v>
      </c>
      <c r="X615">
        <v>10</v>
      </c>
      <c r="Y615" t="s">
        <v>17</v>
      </c>
      <c r="Z615" t="s">
        <v>17</v>
      </c>
      <c r="AA615">
        <f t="shared" si="63"/>
        <v>3704.7360000000003</v>
      </c>
      <c r="AB615" t="s">
        <v>17</v>
      </c>
      <c r="AC615" s="35">
        <v>1.7003999999999999</v>
      </c>
      <c r="AD615">
        <v>55.13</v>
      </c>
      <c r="AE615">
        <f t="shared" si="61"/>
        <v>3.7047360000000005</v>
      </c>
    </row>
    <row r="616" spans="3:31">
      <c r="C616">
        <v>2009</v>
      </c>
      <c r="D616" s="321">
        <v>4</v>
      </c>
      <c r="E616" s="127">
        <v>4</v>
      </c>
      <c r="F616" s="127">
        <v>87</v>
      </c>
      <c r="G616">
        <v>0.49525333333333332</v>
      </c>
      <c r="H616">
        <v>2840.1253873703081</v>
      </c>
      <c r="I616">
        <f t="shared" si="59"/>
        <v>5.692567049808429E-3</v>
      </c>
      <c r="J616">
        <v>2.0903</v>
      </c>
      <c r="R616">
        <v>2840.1253873703081</v>
      </c>
      <c r="S616">
        <v>5.692567049808429E-3</v>
      </c>
      <c r="U616">
        <v>2009</v>
      </c>
      <c r="V616">
        <v>502</v>
      </c>
      <c r="W616">
        <v>4</v>
      </c>
      <c r="X616">
        <v>11</v>
      </c>
      <c r="Y616" t="s">
        <v>17</v>
      </c>
      <c r="Z616" t="s">
        <v>17</v>
      </c>
      <c r="AA616">
        <f t="shared" si="63"/>
        <v>3048.864</v>
      </c>
      <c r="AB616" t="s">
        <v>17</v>
      </c>
      <c r="AC616" s="35">
        <v>1.7692000000000001</v>
      </c>
      <c r="AD616">
        <v>45.37</v>
      </c>
      <c r="AE616">
        <f t="shared" si="61"/>
        <v>3.048864</v>
      </c>
    </row>
    <row r="617" spans="3:31">
      <c r="C617">
        <v>2009</v>
      </c>
      <c r="D617" s="321">
        <v>4</v>
      </c>
      <c r="E617" s="127">
        <v>5</v>
      </c>
      <c r="F617" s="127">
        <v>87</v>
      </c>
      <c r="G617">
        <v>0.63514999999999999</v>
      </c>
      <c r="H617">
        <v>2840.1253873703081</v>
      </c>
      <c r="I617">
        <f t="shared" si="59"/>
        <v>7.3005747126436782E-3</v>
      </c>
      <c r="J617">
        <v>2.1772999999999998</v>
      </c>
      <c r="R617">
        <v>2840.1253873703081</v>
      </c>
      <c r="S617">
        <v>7.3005747126436782E-3</v>
      </c>
      <c r="U617">
        <v>2009</v>
      </c>
      <c r="V617">
        <v>502</v>
      </c>
      <c r="W617">
        <v>4</v>
      </c>
      <c r="X617">
        <v>12</v>
      </c>
      <c r="Y617" t="s">
        <v>17</v>
      </c>
      <c r="Z617" t="s">
        <v>17</v>
      </c>
      <c r="AA617">
        <f t="shared" si="63"/>
        <v>3446.0160000000005</v>
      </c>
      <c r="AB617" t="s">
        <v>17</v>
      </c>
      <c r="AC617" s="35">
        <v>1.6707000000000001</v>
      </c>
      <c r="AD617">
        <v>51.28</v>
      </c>
      <c r="AE617">
        <f t="shared" si="61"/>
        <v>3.4460160000000006</v>
      </c>
    </row>
    <row r="618" spans="3:31">
      <c r="C618">
        <v>2009</v>
      </c>
      <c r="D618" s="321">
        <v>4</v>
      </c>
      <c r="E618" s="127">
        <v>6</v>
      </c>
      <c r="F618" s="127">
        <v>87</v>
      </c>
      <c r="G618">
        <v>0.72626666666666662</v>
      </c>
      <c r="H618">
        <v>3909.8590619731526</v>
      </c>
      <c r="I618">
        <f t="shared" si="59"/>
        <v>8.3478927203065132E-3</v>
      </c>
      <c r="J618">
        <v>2.2911999999999999</v>
      </c>
      <c r="R618">
        <v>3909.8590619731526</v>
      </c>
      <c r="S618">
        <v>8.3478927203065132E-3</v>
      </c>
      <c r="U618">
        <v>2009</v>
      </c>
      <c r="V618">
        <v>502</v>
      </c>
      <c r="W618">
        <v>4</v>
      </c>
      <c r="X618">
        <v>13</v>
      </c>
      <c r="Y618" t="s">
        <v>17</v>
      </c>
      <c r="Z618" t="s">
        <v>17</v>
      </c>
      <c r="AA618">
        <f t="shared" si="63"/>
        <v>4677.1200000000008</v>
      </c>
      <c r="AB618" t="s">
        <v>17</v>
      </c>
      <c r="AC618" s="35">
        <v>1.8575999999999999</v>
      </c>
      <c r="AD618">
        <v>69.599999999999994</v>
      </c>
      <c r="AE618">
        <f t="shared" si="61"/>
        <v>4.6771200000000004</v>
      </c>
    </row>
    <row r="619" spans="3:31">
      <c r="C619">
        <v>2009</v>
      </c>
      <c r="D619" s="321">
        <v>4</v>
      </c>
      <c r="E619" s="127">
        <v>7</v>
      </c>
      <c r="F619" s="127">
        <v>87</v>
      </c>
      <c r="G619">
        <v>0.71952000000000005</v>
      </c>
      <c r="H619">
        <v>4819.6760914612069</v>
      </c>
      <c r="I619">
        <f t="shared" si="59"/>
        <v>8.2703448275862068E-3</v>
      </c>
      <c r="J619">
        <v>2.1675</v>
      </c>
      <c r="R619">
        <v>4819.6760914612069</v>
      </c>
      <c r="S619">
        <v>8.2703448275862068E-3</v>
      </c>
      <c r="U619">
        <v>2009</v>
      </c>
      <c r="V619">
        <v>502</v>
      </c>
      <c r="W619">
        <v>4</v>
      </c>
      <c r="X619">
        <v>14</v>
      </c>
      <c r="Y619" t="s">
        <v>17</v>
      </c>
      <c r="Z619" t="s">
        <v>17</v>
      </c>
      <c r="AA619">
        <f t="shared" si="63"/>
        <v>3235.0080000000003</v>
      </c>
      <c r="AB619" t="s">
        <v>17</v>
      </c>
      <c r="AC619" s="35">
        <v>1.6899</v>
      </c>
      <c r="AD619">
        <v>48.14</v>
      </c>
      <c r="AE619">
        <f t="shared" si="61"/>
        <v>3.2350080000000001</v>
      </c>
    </row>
    <row r="620" spans="3:31">
      <c r="C620">
        <v>2009</v>
      </c>
      <c r="D620" s="321">
        <v>1</v>
      </c>
      <c r="E620" s="127">
        <v>1</v>
      </c>
      <c r="F620" s="127">
        <v>91</v>
      </c>
      <c r="G620">
        <v>0.27600666666666668</v>
      </c>
      <c r="H620">
        <v>1506.4516188886762</v>
      </c>
      <c r="I620">
        <f t="shared" si="59"/>
        <v>3.0330402930402933E-3</v>
      </c>
      <c r="J620">
        <v>1.9814000000000001</v>
      </c>
      <c r="R620">
        <v>1506.4516188886762</v>
      </c>
      <c r="S620">
        <v>3.0330402930402933E-3</v>
      </c>
      <c r="U620">
        <v>2010</v>
      </c>
      <c r="V620">
        <v>502</v>
      </c>
      <c r="W620">
        <v>1</v>
      </c>
      <c r="X620">
        <v>1</v>
      </c>
      <c r="Y620">
        <v>88</v>
      </c>
      <c r="Z620">
        <v>0.31825500000000001</v>
      </c>
      <c r="AA620">
        <f t="shared" si="63"/>
        <v>676.01374384164933</v>
      </c>
      <c r="AB620">
        <f t="shared" ref="AB620:AB626" si="66">Z620/Y620</f>
        <v>3.6165340909090908E-3</v>
      </c>
      <c r="AC620" s="35">
        <v>2.6562000000000001</v>
      </c>
      <c r="AD620">
        <v>10.059728330976924</v>
      </c>
      <c r="AE620">
        <f t="shared" si="61"/>
        <v>0.67601374384164936</v>
      </c>
    </row>
    <row r="621" spans="3:31">
      <c r="C621">
        <v>2009</v>
      </c>
      <c r="D621" s="321">
        <v>1</v>
      </c>
      <c r="E621" s="127">
        <v>2</v>
      </c>
      <c r="F621" s="127">
        <v>91</v>
      </c>
      <c r="G621">
        <v>0.23272000000000001</v>
      </c>
      <c r="H621">
        <v>1407.0859364872506</v>
      </c>
      <c r="I621">
        <f t="shared" si="59"/>
        <v>2.5573626373626376E-3</v>
      </c>
      <c r="J621">
        <v>1.9080999999999999</v>
      </c>
      <c r="R621">
        <v>1407.0859364872506</v>
      </c>
      <c r="S621">
        <v>2.5573626373626376E-3</v>
      </c>
      <c r="U621">
        <v>2010</v>
      </c>
      <c r="V621">
        <v>502</v>
      </c>
      <c r="W621">
        <v>1</v>
      </c>
      <c r="X621">
        <v>2</v>
      </c>
      <c r="Y621">
        <v>88</v>
      </c>
      <c r="Z621">
        <v>0.27204499999999998</v>
      </c>
      <c r="AA621">
        <f t="shared" si="63"/>
        <v>833.10987976310787</v>
      </c>
      <c r="AB621">
        <f t="shared" si="66"/>
        <v>3.0914204545454543E-3</v>
      </c>
      <c r="AC621" s="35">
        <v>2.3935</v>
      </c>
      <c r="AD621">
        <v>12.39746844885577</v>
      </c>
      <c r="AE621">
        <f t="shared" si="61"/>
        <v>0.83310987976310791</v>
      </c>
    </row>
    <row r="622" spans="3:31">
      <c r="C622">
        <v>2009</v>
      </c>
      <c r="D622" s="321">
        <v>1</v>
      </c>
      <c r="E622" s="127">
        <v>3</v>
      </c>
      <c r="F622" s="127">
        <v>91</v>
      </c>
      <c r="G622">
        <v>0.37090333333333336</v>
      </c>
      <c r="H622">
        <v>1428.8221795125628</v>
      </c>
      <c r="I622">
        <f t="shared" si="59"/>
        <v>4.0758608058608058E-3</v>
      </c>
      <c r="J622">
        <v>1.9875</v>
      </c>
      <c r="R622">
        <v>1428.8221795125628</v>
      </c>
      <c r="S622">
        <v>4.0758608058608058E-3</v>
      </c>
      <c r="U622">
        <v>2010</v>
      </c>
      <c r="V622">
        <v>502</v>
      </c>
      <c r="W622">
        <v>1</v>
      </c>
      <c r="X622">
        <v>3</v>
      </c>
      <c r="Y622">
        <v>88</v>
      </c>
      <c r="Z622">
        <v>0.37862499999999999</v>
      </c>
      <c r="AA622">
        <f t="shared" si="63"/>
        <v>903.13311499487997</v>
      </c>
      <c r="AB622">
        <f t="shared" si="66"/>
        <v>4.3025568181818182E-3</v>
      </c>
      <c r="AC622" s="35">
        <v>2.4459</v>
      </c>
      <c r="AD622">
        <v>13.439480877899998</v>
      </c>
      <c r="AE622">
        <f t="shared" si="61"/>
        <v>0.90313311499488003</v>
      </c>
    </row>
    <row r="623" spans="3:31">
      <c r="C623">
        <v>2009</v>
      </c>
      <c r="D623" s="321">
        <v>1</v>
      </c>
      <c r="E623" s="127">
        <v>4</v>
      </c>
      <c r="F623" s="127">
        <v>91</v>
      </c>
      <c r="G623">
        <v>0.36443000000000003</v>
      </c>
      <c r="H623">
        <v>2380.5591062637154</v>
      </c>
      <c r="I623">
        <f t="shared" si="59"/>
        <v>4.0047252747252753E-3</v>
      </c>
      <c r="J623">
        <v>2.1248</v>
      </c>
      <c r="R623">
        <v>2380.5591062637154</v>
      </c>
      <c r="S623">
        <v>4.0047252747252753E-3</v>
      </c>
      <c r="U623">
        <v>2010</v>
      </c>
      <c r="V623">
        <v>502</v>
      </c>
      <c r="W623">
        <v>1</v>
      </c>
      <c r="X623">
        <v>4</v>
      </c>
      <c r="Y623">
        <v>88</v>
      </c>
      <c r="Z623">
        <v>0.41994999999999999</v>
      </c>
      <c r="AA623">
        <f t="shared" si="63"/>
        <v>965.12998422455985</v>
      </c>
      <c r="AB623">
        <f t="shared" si="66"/>
        <v>4.7721590909090908E-3</v>
      </c>
      <c r="AC623" s="35">
        <v>2.4256000000000002</v>
      </c>
      <c r="AD623">
        <v>14.362053336674997</v>
      </c>
      <c r="AE623">
        <f t="shared" si="61"/>
        <v>0.96512998422455987</v>
      </c>
    </row>
    <row r="624" spans="3:31">
      <c r="C624">
        <v>2009</v>
      </c>
      <c r="D624" s="321">
        <v>1</v>
      </c>
      <c r="E624" s="127">
        <v>5</v>
      </c>
      <c r="F624" s="127">
        <v>91</v>
      </c>
      <c r="G624">
        <v>0.46024333333333334</v>
      </c>
      <c r="H624">
        <v>2416.2686483767275</v>
      </c>
      <c r="I624">
        <f t="shared" si="59"/>
        <v>5.0576190476190478E-3</v>
      </c>
      <c r="J624">
        <v>2.3026</v>
      </c>
      <c r="R624">
        <v>2416.2686483767275</v>
      </c>
      <c r="S624">
        <v>5.0576190476190478E-3</v>
      </c>
      <c r="U624">
        <v>2010</v>
      </c>
      <c r="V624">
        <v>502</v>
      </c>
      <c r="W624">
        <v>1</v>
      </c>
      <c r="X624">
        <v>5</v>
      </c>
      <c r="Y624">
        <v>88</v>
      </c>
      <c r="Z624">
        <v>0.55407499999999998</v>
      </c>
      <c r="AA624">
        <f t="shared" si="63"/>
        <v>1546.4216309956616</v>
      </c>
      <c r="AB624">
        <f t="shared" si="66"/>
        <v>6.2963068181818181E-3</v>
      </c>
      <c r="AC624" s="35">
        <v>2.5291999999999999</v>
      </c>
      <c r="AD624">
        <v>23.012226651721154</v>
      </c>
      <c r="AE624">
        <f t="shared" si="61"/>
        <v>1.5464216309956615</v>
      </c>
    </row>
    <row r="625" spans="3:31">
      <c r="C625">
        <v>2009</v>
      </c>
      <c r="D625" s="321">
        <v>1</v>
      </c>
      <c r="E625" s="127">
        <v>6</v>
      </c>
      <c r="F625" s="127">
        <v>91</v>
      </c>
      <c r="G625">
        <v>0.49964000000000003</v>
      </c>
      <c r="H625">
        <v>3113.3810139742277</v>
      </c>
      <c r="I625">
        <f t="shared" si="59"/>
        <v>5.490549450549451E-3</v>
      </c>
      <c r="J625">
        <v>2.3347000000000002</v>
      </c>
      <c r="R625">
        <v>3113.3810139742277</v>
      </c>
      <c r="S625">
        <v>5.490549450549451E-3</v>
      </c>
      <c r="U625">
        <v>2010</v>
      </c>
      <c r="V625">
        <v>502</v>
      </c>
      <c r="W625">
        <v>1</v>
      </c>
      <c r="X625">
        <v>6</v>
      </c>
      <c r="Y625">
        <v>88</v>
      </c>
      <c r="Z625">
        <v>0.62154500000000001</v>
      </c>
      <c r="AA625">
        <f t="shared" si="63"/>
        <v>1704.1394110739814</v>
      </c>
      <c r="AB625">
        <f t="shared" si="66"/>
        <v>7.0630113636363642E-3</v>
      </c>
      <c r="AC625" s="35">
        <v>2.5183</v>
      </c>
      <c r="AD625">
        <v>25.359217426696148</v>
      </c>
      <c r="AE625">
        <f t="shared" si="61"/>
        <v>1.7041394110739814</v>
      </c>
    </row>
    <row r="626" spans="3:31">
      <c r="C626">
        <v>2009</v>
      </c>
      <c r="D626" s="321">
        <v>1</v>
      </c>
      <c r="E626" s="127">
        <v>7</v>
      </c>
      <c r="F626" s="127">
        <v>91</v>
      </c>
      <c r="G626">
        <v>0.57193000000000005</v>
      </c>
      <c r="H626">
        <v>4195.5353988772522</v>
      </c>
      <c r="I626">
        <f t="shared" si="59"/>
        <v>6.2849450549450556E-3</v>
      </c>
      <c r="J626">
        <v>2.3921000000000001</v>
      </c>
      <c r="R626">
        <v>4195.5353988772522</v>
      </c>
      <c r="S626">
        <v>6.2849450549450556E-3</v>
      </c>
      <c r="U626">
        <v>2010</v>
      </c>
      <c r="V626">
        <v>502</v>
      </c>
      <c r="W626">
        <v>1</v>
      </c>
      <c r="X626">
        <v>7</v>
      </c>
      <c r="Y626">
        <v>88</v>
      </c>
      <c r="Z626">
        <v>0.73262000000000005</v>
      </c>
      <c r="AA626">
        <f t="shared" si="63"/>
        <v>2092.3048446513235</v>
      </c>
      <c r="AB626">
        <f t="shared" si="66"/>
        <v>8.3252272727272741E-3</v>
      </c>
      <c r="AC626" s="35">
        <v>2.5362</v>
      </c>
      <c r="AD626">
        <v>31.135488759692308</v>
      </c>
      <c r="AE626">
        <f t="shared" si="61"/>
        <v>2.0923048446513235</v>
      </c>
    </row>
    <row r="627" spans="3:31">
      <c r="C627">
        <v>2009</v>
      </c>
      <c r="D627" s="321">
        <v>2</v>
      </c>
      <c r="E627" s="127">
        <v>1</v>
      </c>
      <c r="F627" s="127">
        <v>91</v>
      </c>
      <c r="G627">
        <v>0.28666333333333333</v>
      </c>
      <c r="H627">
        <v>1607.3698900776242</v>
      </c>
      <c r="I627">
        <f t="shared" si="59"/>
        <v>3.15014652014652E-3</v>
      </c>
      <c r="J627">
        <v>2.403</v>
      </c>
      <c r="R627">
        <v>1607.3698900776242</v>
      </c>
      <c r="S627">
        <v>3.15014652014652E-3</v>
      </c>
      <c r="U627">
        <v>2010</v>
      </c>
      <c r="V627">
        <v>502</v>
      </c>
      <c r="W627">
        <v>1</v>
      </c>
      <c r="X627">
        <v>8</v>
      </c>
      <c r="Y627" t="s">
        <v>17</v>
      </c>
      <c r="Z627" t="s">
        <v>17</v>
      </c>
      <c r="AA627">
        <f t="shared" si="63"/>
        <v>1186.8016437744925</v>
      </c>
      <c r="AB627" t="s">
        <v>17</v>
      </c>
      <c r="AC627" s="35">
        <v>2.5998999999999999</v>
      </c>
      <c r="AD627">
        <v>17.660738746644235</v>
      </c>
      <c r="AE627">
        <f t="shared" si="61"/>
        <v>1.1868016437744926</v>
      </c>
    </row>
    <row r="628" spans="3:31">
      <c r="C628">
        <v>2009</v>
      </c>
      <c r="D628" s="321">
        <v>2</v>
      </c>
      <c r="E628" s="127">
        <v>2</v>
      </c>
      <c r="F628" s="127">
        <v>91</v>
      </c>
      <c r="G628">
        <v>0.31503333333333333</v>
      </c>
      <c r="H628">
        <v>1546.8189273642552</v>
      </c>
      <c r="I628">
        <f t="shared" ref="I628:I691" si="67">G628/F628</f>
        <v>3.461904761904762E-3</v>
      </c>
      <c r="J628">
        <v>2.2553000000000001</v>
      </c>
      <c r="R628">
        <v>1546.8189273642552</v>
      </c>
      <c r="S628">
        <v>3.461904761904762E-3</v>
      </c>
      <c r="U628">
        <v>2010</v>
      </c>
      <c r="V628">
        <v>502</v>
      </c>
      <c r="W628">
        <v>1</v>
      </c>
      <c r="X628">
        <v>9</v>
      </c>
      <c r="Y628" t="s">
        <v>17</v>
      </c>
      <c r="Z628" t="s">
        <v>17</v>
      </c>
      <c r="AA628">
        <f t="shared" si="63"/>
        <v>1387.35529821504</v>
      </c>
      <c r="AB628" t="s">
        <v>17</v>
      </c>
      <c r="AC628" s="35">
        <v>2.5158999999999998</v>
      </c>
      <c r="AD628">
        <v>20.645168128199998</v>
      </c>
      <c r="AE628">
        <f t="shared" si="61"/>
        <v>1.3873552982150399</v>
      </c>
    </row>
    <row r="629" spans="3:31">
      <c r="C629">
        <v>2009</v>
      </c>
      <c r="D629" s="321">
        <v>2</v>
      </c>
      <c r="E629" s="127">
        <v>3</v>
      </c>
      <c r="F629" s="127">
        <v>91</v>
      </c>
      <c r="G629">
        <v>0.40797666666666665</v>
      </c>
      <c r="H629">
        <v>2340.1917977881362</v>
      </c>
      <c r="I629">
        <f t="shared" si="67"/>
        <v>4.4832600732600736E-3</v>
      </c>
      <c r="J629">
        <v>2.2157</v>
      </c>
      <c r="R629">
        <v>2340.1917977881362</v>
      </c>
      <c r="S629">
        <v>4.4832600732600736E-3</v>
      </c>
      <c r="U629">
        <v>2010</v>
      </c>
      <c r="V629">
        <v>502</v>
      </c>
      <c r="W629">
        <v>1</v>
      </c>
      <c r="X629">
        <v>10</v>
      </c>
      <c r="Y629" t="s">
        <v>17</v>
      </c>
      <c r="Z629" t="s">
        <v>17</v>
      </c>
      <c r="AA629">
        <f t="shared" si="63"/>
        <v>1416.5754352382771</v>
      </c>
      <c r="AB629" t="s">
        <v>17</v>
      </c>
      <c r="AC629" s="35">
        <v>2.4243000000000001</v>
      </c>
      <c r="AD629">
        <v>21.079991595807694</v>
      </c>
      <c r="AE629">
        <f t="shared" si="61"/>
        <v>1.4165754352382771</v>
      </c>
    </row>
    <row r="630" spans="3:31">
      <c r="C630">
        <v>2009</v>
      </c>
      <c r="D630" s="321">
        <v>2</v>
      </c>
      <c r="E630" s="127">
        <v>4</v>
      </c>
      <c r="F630" s="127">
        <v>91</v>
      </c>
      <c r="G630">
        <v>0.34086333333333335</v>
      </c>
      <c r="H630">
        <v>2052.9628720965156</v>
      </c>
      <c r="I630">
        <f t="shared" si="67"/>
        <v>3.745750915750916E-3</v>
      </c>
      <c r="J630">
        <v>2.3268</v>
      </c>
      <c r="R630">
        <v>2052.9628720965156</v>
      </c>
      <c r="S630">
        <v>3.745750915750916E-3</v>
      </c>
      <c r="U630">
        <v>2010</v>
      </c>
      <c r="V630">
        <v>502</v>
      </c>
      <c r="W630">
        <v>1</v>
      </c>
      <c r="X630">
        <v>11</v>
      </c>
      <c r="Y630" t="s">
        <v>17</v>
      </c>
      <c r="Z630" t="s">
        <v>17</v>
      </c>
      <c r="AA630">
        <f t="shared" si="63"/>
        <v>1483.8744375058156</v>
      </c>
      <c r="AB630" t="s">
        <v>17</v>
      </c>
      <c r="AC630" s="35">
        <v>2.6730999999999998</v>
      </c>
      <c r="AD630">
        <v>22.081464843836542</v>
      </c>
      <c r="AE630">
        <f t="shared" si="61"/>
        <v>1.4838744375058157</v>
      </c>
    </row>
    <row r="631" spans="3:31">
      <c r="C631">
        <v>2009</v>
      </c>
      <c r="D631" s="321">
        <v>2</v>
      </c>
      <c r="E631" s="127">
        <v>5</v>
      </c>
      <c r="F631" s="127">
        <v>91</v>
      </c>
      <c r="G631">
        <v>0.55760666666666669</v>
      </c>
      <c r="H631">
        <v>2944.1488361342999</v>
      </c>
      <c r="I631">
        <f t="shared" si="67"/>
        <v>6.127545787545788E-3</v>
      </c>
      <c r="J631">
        <v>2.1606999999999998</v>
      </c>
      <c r="R631">
        <v>2944.1488361342999</v>
      </c>
      <c r="S631">
        <v>6.127545787545788E-3</v>
      </c>
      <c r="U631">
        <v>2010</v>
      </c>
      <c r="V631">
        <v>502</v>
      </c>
      <c r="W631">
        <v>1</v>
      </c>
      <c r="X631">
        <v>12</v>
      </c>
      <c r="Y631" t="s">
        <v>17</v>
      </c>
      <c r="Z631" t="s">
        <v>17</v>
      </c>
      <c r="AA631">
        <f t="shared" si="63"/>
        <v>1547.4575914885665</v>
      </c>
      <c r="AB631" t="s">
        <v>17</v>
      </c>
      <c r="AC631" s="35">
        <v>2.42</v>
      </c>
      <c r="AD631">
        <v>23.027642730484619</v>
      </c>
      <c r="AE631">
        <f t="shared" si="61"/>
        <v>1.5474575914885667</v>
      </c>
    </row>
    <row r="632" spans="3:31">
      <c r="C632">
        <v>2009</v>
      </c>
      <c r="D632" s="321">
        <v>2</v>
      </c>
      <c r="E632" s="127">
        <v>6</v>
      </c>
      <c r="F632" s="127">
        <v>91</v>
      </c>
      <c r="G632">
        <v>0.65260000000000007</v>
      </c>
      <c r="H632">
        <v>4209.5086979649532</v>
      </c>
      <c r="I632">
        <f t="shared" si="67"/>
        <v>7.1714285714285725E-3</v>
      </c>
      <c r="J632">
        <v>2.3711000000000002</v>
      </c>
      <c r="R632">
        <v>4209.5086979649532</v>
      </c>
      <c r="S632">
        <v>7.1714285714285725E-3</v>
      </c>
      <c r="U632">
        <v>2010</v>
      </c>
      <c r="V632">
        <v>502</v>
      </c>
      <c r="W632">
        <v>1</v>
      </c>
      <c r="X632">
        <v>13</v>
      </c>
      <c r="Y632" t="s">
        <v>17</v>
      </c>
      <c r="Z632" t="s">
        <v>17</v>
      </c>
      <c r="AA632">
        <f t="shared" si="63"/>
        <v>1840.5311053042522</v>
      </c>
      <c r="AB632" t="s">
        <v>17</v>
      </c>
      <c r="AC632" s="35">
        <v>2.8290999999999999</v>
      </c>
      <c r="AD632">
        <v>27.388855733694228</v>
      </c>
      <c r="AE632">
        <f t="shared" si="61"/>
        <v>1.8405311053042521</v>
      </c>
    </row>
    <row r="633" spans="3:31">
      <c r="C633">
        <v>2009</v>
      </c>
      <c r="D633" s="321">
        <v>2</v>
      </c>
      <c r="E633" s="127">
        <v>7</v>
      </c>
      <c r="F633" s="127">
        <v>91</v>
      </c>
      <c r="G633">
        <v>0.72460000000000002</v>
      </c>
      <c r="H633">
        <v>5234.2172977296514</v>
      </c>
      <c r="I633">
        <f t="shared" si="67"/>
        <v>7.9626373626373627E-3</v>
      </c>
      <c r="J633">
        <v>2.1116999999999999</v>
      </c>
      <c r="R633">
        <v>5234.2172977296514</v>
      </c>
      <c r="S633">
        <v>7.9626373626373627E-3</v>
      </c>
      <c r="U633">
        <v>2010</v>
      </c>
      <c r="V633">
        <v>502</v>
      </c>
      <c r="W633">
        <v>1</v>
      </c>
      <c r="X633">
        <v>14</v>
      </c>
      <c r="Y633" t="s">
        <v>17</v>
      </c>
      <c r="Z633" t="s">
        <v>17</v>
      </c>
      <c r="AA633">
        <f t="shared" si="63"/>
        <v>1071.3295917622524</v>
      </c>
      <c r="AB633" t="s">
        <v>17</v>
      </c>
      <c r="AC633" s="35">
        <v>2.3738999999999999</v>
      </c>
      <c r="AD633">
        <v>15.94240463931923</v>
      </c>
      <c r="AE633">
        <f t="shared" si="61"/>
        <v>1.0713295917622525</v>
      </c>
    </row>
    <row r="634" spans="3:31">
      <c r="C634">
        <v>2009</v>
      </c>
      <c r="D634" s="321">
        <v>3</v>
      </c>
      <c r="E634" s="127">
        <v>1</v>
      </c>
      <c r="F634" s="127">
        <v>91</v>
      </c>
      <c r="G634">
        <v>0.30852333333333332</v>
      </c>
      <c r="H634">
        <v>1770.3917127674622</v>
      </c>
      <c r="I634">
        <f t="shared" si="67"/>
        <v>3.3903663003663001E-3</v>
      </c>
      <c r="J634">
        <v>1.9313</v>
      </c>
      <c r="R634">
        <v>1770.3917127674622</v>
      </c>
      <c r="S634">
        <v>3.3903663003663001E-3</v>
      </c>
      <c r="U634">
        <v>2010</v>
      </c>
      <c r="V634">
        <v>502</v>
      </c>
      <c r="W634">
        <v>2</v>
      </c>
      <c r="X634">
        <v>1</v>
      </c>
      <c r="Y634">
        <v>88</v>
      </c>
      <c r="Z634">
        <v>0.30938500000000002</v>
      </c>
      <c r="AA634">
        <f>AE634*1000</f>
        <v>815.59078058303999</v>
      </c>
      <c r="AB634">
        <f t="shared" ref="AB634:AB640" si="68">Z634/Y634</f>
        <v>3.5157386363636367E-3</v>
      </c>
      <c r="AC634" s="35">
        <v>2.4994999999999998</v>
      </c>
      <c r="AD634">
        <v>12.136767568199998</v>
      </c>
      <c r="AE634">
        <f t="shared" si="61"/>
        <v>0.81559078058304002</v>
      </c>
    </row>
    <row r="635" spans="3:31">
      <c r="C635">
        <v>2009</v>
      </c>
      <c r="D635" s="321">
        <v>3</v>
      </c>
      <c r="E635" s="127">
        <v>2</v>
      </c>
      <c r="F635" s="127">
        <v>91</v>
      </c>
      <c r="G635">
        <v>0.31904333333333335</v>
      </c>
      <c r="H635">
        <v>1789.0227782177294</v>
      </c>
      <c r="I635">
        <f t="shared" si="67"/>
        <v>3.5059706959706962E-3</v>
      </c>
      <c r="J635">
        <v>1.9527000000000001</v>
      </c>
      <c r="R635">
        <v>1789.0227782177294</v>
      </c>
      <c r="S635">
        <v>3.5059706959706962E-3</v>
      </c>
      <c r="U635">
        <v>2010</v>
      </c>
      <c r="V635">
        <v>502</v>
      </c>
      <c r="W635">
        <v>2</v>
      </c>
      <c r="X635">
        <v>2</v>
      </c>
      <c r="Y635">
        <v>88</v>
      </c>
      <c r="Z635">
        <v>0.33396500000000001</v>
      </c>
      <c r="AA635">
        <f t="shared" ref="AA635:AA675" si="69">AE635*1000</f>
        <v>641.66643725184008</v>
      </c>
      <c r="AB635">
        <f t="shared" si="68"/>
        <v>3.7950568181818185E-3</v>
      </c>
      <c r="AC635" s="35">
        <v>2.3832</v>
      </c>
      <c r="AD635">
        <v>9.5486076971999996</v>
      </c>
      <c r="AE635">
        <f t="shared" si="61"/>
        <v>0.64166643725184003</v>
      </c>
    </row>
    <row r="636" spans="3:31">
      <c r="C636">
        <v>2009</v>
      </c>
      <c r="D636" s="321">
        <v>3</v>
      </c>
      <c r="E636" s="127">
        <v>3</v>
      </c>
      <c r="F636" s="127">
        <v>91</v>
      </c>
      <c r="G636">
        <v>0.44234666666666667</v>
      </c>
      <c r="H636">
        <v>2194.2484517610428</v>
      </c>
      <c r="I636">
        <f t="shared" si="67"/>
        <v>4.8609523809523807E-3</v>
      </c>
      <c r="J636">
        <v>2.0552000000000001</v>
      </c>
      <c r="R636">
        <v>2194.2484517610428</v>
      </c>
      <c r="S636">
        <v>4.8609523809523807E-3</v>
      </c>
      <c r="U636">
        <v>2010</v>
      </c>
      <c r="V636">
        <v>502</v>
      </c>
      <c r="W636">
        <v>2</v>
      </c>
      <c r="X636">
        <v>3</v>
      </c>
      <c r="Y636">
        <v>88</v>
      </c>
      <c r="Z636">
        <v>0.323965</v>
      </c>
      <c r="AA636">
        <f t="shared" si="69"/>
        <v>1008.3961881484615</v>
      </c>
      <c r="AB636">
        <f t="shared" si="68"/>
        <v>3.6814204545454546E-3</v>
      </c>
      <c r="AC636" s="35">
        <v>2.4691000000000001</v>
      </c>
      <c r="AD636">
        <v>15.005895656971154</v>
      </c>
      <c r="AE636">
        <f t="shared" ref="AE636:AE675" si="70">AD636*60*1.12/1000</f>
        <v>1.0083961881484615</v>
      </c>
    </row>
    <row r="637" spans="3:31">
      <c r="C637">
        <v>2009</v>
      </c>
      <c r="D637" s="321">
        <v>3</v>
      </c>
      <c r="E637" s="127">
        <v>4</v>
      </c>
      <c r="F637" s="127">
        <v>91</v>
      </c>
      <c r="G637">
        <v>0.50834333333333326</v>
      </c>
      <c r="H637">
        <v>2871.177163120753</v>
      </c>
      <c r="I637">
        <f t="shared" si="67"/>
        <v>5.5861904761904755E-3</v>
      </c>
      <c r="J637">
        <v>1.9116</v>
      </c>
      <c r="R637">
        <v>2871.177163120753</v>
      </c>
      <c r="S637">
        <v>5.5861904761904755E-3</v>
      </c>
      <c r="U637">
        <v>2010</v>
      </c>
      <c r="V637">
        <v>502</v>
      </c>
      <c r="W637">
        <v>2</v>
      </c>
      <c r="X637">
        <v>4</v>
      </c>
      <c r="Y637">
        <v>88</v>
      </c>
      <c r="Z637">
        <v>0.46675999999999995</v>
      </c>
      <c r="AA637">
        <f t="shared" si="69"/>
        <v>1584.5567857854646</v>
      </c>
      <c r="AB637">
        <f t="shared" si="68"/>
        <v>5.3040909090909085E-3</v>
      </c>
      <c r="AC637" s="35">
        <v>2.6133000000000002</v>
      </c>
      <c r="AD637">
        <v>23.579714074188459</v>
      </c>
      <c r="AE637">
        <f t="shared" si="70"/>
        <v>1.5845567857854645</v>
      </c>
    </row>
    <row r="638" spans="3:31">
      <c r="C638">
        <v>2009</v>
      </c>
      <c r="D638" s="321">
        <v>3</v>
      </c>
      <c r="E638" s="127">
        <v>5</v>
      </c>
      <c r="F638" s="127">
        <v>91</v>
      </c>
      <c r="G638">
        <v>0.62760000000000005</v>
      </c>
      <c r="H638">
        <v>3509.2911547924077</v>
      </c>
      <c r="I638">
        <f t="shared" si="67"/>
        <v>6.896703296703297E-3</v>
      </c>
      <c r="J638">
        <v>2.1084000000000001</v>
      </c>
      <c r="R638">
        <v>3509.2911547924077</v>
      </c>
      <c r="S638">
        <v>6.896703296703297E-3</v>
      </c>
      <c r="U638">
        <v>2010</v>
      </c>
      <c r="V638">
        <v>502</v>
      </c>
      <c r="W638">
        <v>2</v>
      </c>
      <c r="X638">
        <v>5</v>
      </c>
      <c r="Y638">
        <v>88</v>
      </c>
      <c r="Z638">
        <v>0.57363500000000001</v>
      </c>
      <c r="AA638">
        <f t="shared" si="69"/>
        <v>1382.7229569526157</v>
      </c>
      <c r="AB638">
        <f t="shared" si="68"/>
        <v>6.5185795454545453E-3</v>
      </c>
      <c r="AC638" s="35">
        <v>2.3788999999999998</v>
      </c>
      <c r="AD638">
        <v>20.57623447846154</v>
      </c>
      <c r="AE638">
        <f t="shared" si="70"/>
        <v>1.3827229569526158</v>
      </c>
    </row>
    <row r="639" spans="3:31">
      <c r="C639">
        <v>2009</v>
      </c>
      <c r="D639" s="321">
        <v>3</v>
      </c>
      <c r="E639" s="127">
        <v>6</v>
      </c>
      <c r="F639" s="127">
        <v>91</v>
      </c>
      <c r="G639">
        <v>0.61635000000000006</v>
      </c>
      <c r="H639">
        <v>4181.5620997895503</v>
      </c>
      <c r="I639">
        <f t="shared" si="67"/>
        <v>6.7730769230769242E-3</v>
      </c>
      <c r="J639">
        <v>2.1913</v>
      </c>
      <c r="R639">
        <v>4181.5620997895503</v>
      </c>
      <c r="S639">
        <v>6.7730769230769242E-3</v>
      </c>
      <c r="U639">
        <v>2010</v>
      </c>
      <c r="V639">
        <v>502</v>
      </c>
      <c r="W639">
        <v>2</v>
      </c>
      <c r="X639">
        <v>6</v>
      </c>
      <c r="Y639">
        <v>88</v>
      </c>
      <c r="Z639">
        <v>0.72598000000000007</v>
      </c>
      <c r="AA639">
        <f t="shared" si="69"/>
        <v>2064.9152048732308</v>
      </c>
      <c r="AB639">
        <f t="shared" si="68"/>
        <v>8.2497727272727289E-3</v>
      </c>
      <c r="AC639" s="35">
        <v>2.4975999999999998</v>
      </c>
      <c r="AD639">
        <v>30.727904834423075</v>
      </c>
      <c r="AE639">
        <f t="shared" si="70"/>
        <v>2.0649152048732309</v>
      </c>
    </row>
    <row r="640" spans="3:31">
      <c r="C640">
        <v>2009</v>
      </c>
      <c r="D640" s="321">
        <v>3</v>
      </c>
      <c r="E640" s="127">
        <v>7</v>
      </c>
      <c r="F640" s="127">
        <v>91</v>
      </c>
      <c r="G640">
        <v>0.70614333333333335</v>
      </c>
      <c r="H640">
        <v>5406.5546531446244</v>
      </c>
      <c r="I640">
        <f t="shared" si="67"/>
        <v>7.7598168498168498E-3</v>
      </c>
      <c r="J640">
        <v>2.2599999999999998</v>
      </c>
      <c r="R640">
        <v>5406.5546531446244</v>
      </c>
      <c r="S640">
        <v>7.7598168498168498E-3</v>
      </c>
      <c r="U640">
        <v>2010</v>
      </c>
      <c r="V640">
        <v>502</v>
      </c>
      <c r="W640">
        <v>2</v>
      </c>
      <c r="X640">
        <v>7</v>
      </c>
      <c r="Y640">
        <v>88</v>
      </c>
      <c r="Z640">
        <v>0.75021000000000004</v>
      </c>
      <c r="AA640">
        <f t="shared" si="69"/>
        <v>2012.5901768592737</v>
      </c>
      <c r="AB640">
        <f t="shared" si="68"/>
        <v>8.5251136363636362E-3</v>
      </c>
      <c r="AC640" s="35">
        <v>2.5152999999999999</v>
      </c>
      <c r="AD640">
        <v>29.949258584215382</v>
      </c>
      <c r="AE640">
        <f t="shared" si="70"/>
        <v>2.0125901768592738</v>
      </c>
    </row>
    <row r="641" spans="3:31">
      <c r="C641">
        <v>2009</v>
      </c>
      <c r="D641" s="321">
        <v>4</v>
      </c>
      <c r="E641" s="127">
        <v>1</v>
      </c>
      <c r="F641" s="127">
        <v>91</v>
      </c>
      <c r="G641">
        <v>0.32890999999999998</v>
      </c>
      <c r="H641">
        <v>1433.4799458751295</v>
      </c>
      <c r="I641">
        <f t="shared" si="67"/>
        <v>3.6143956043956042E-3</v>
      </c>
      <c r="J641">
        <v>2.1880999999999999</v>
      </c>
      <c r="R641">
        <v>1433.4799458751295</v>
      </c>
      <c r="S641">
        <v>3.6143956043956042E-3</v>
      </c>
      <c r="U641">
        <v>2010</v>
      </c>
      <c r="V641">
        <v>502</v>
      </c>
      <c r="W641">
        <v>2</v>
      </c>
      <c r="X641">
        <v>8</v>
      </c>
      <c r="Y641" t="s">
        <v>17</v>
      </c>
      <c r="Z641" t="s">
        <v>17</v>
      </c>
      <c r="AA641">
        <f t="shared" si="69"/>
        <v>1922.8809792248867</v>
      </c>
      <c r="AB641" t="s">
        <v>17</v>
      </c>
      <c r="AC641" s="35">
        <v>2.7562000000000002</v>
      </c>
      <c r="AD641">
        <v>28.614300286084621</v>
      </c>
      <c r="AE641">
        <f t="shared" si="70"/>
        <v>1.9228809792248867</v>
      </c>
    </row>
    <row r="642" spans="3:31">
      <c r="C642">
        <v>2009</v>
      </c>
      <c r="D642" s="321">
        <v>4</v>
      </c>
      <c r="E642" s="127">
        <v>2</v>
      </c>
      <c r="F642" s="127">
        <v>91</v>
      </c>
      <c r="G642">
        <v>0.30939</v>
      </c>
      <c r="H642">
        <v>1484.7153758633642</v>
      </c>
      <c r="I642">
        <f t="shared" si="67"/>
        <v>3.3998901098901101E-3</v>
      </c>
      <c r="J642">
        <v>2.0804999999999998</v>
      </c>
      <c r="R642">
        <v>1484.7153758633642</v>
      </c>
      <c r="S642">
        <v>3.3998901098901101E-3</v>
      </c>
      <c r="U642">
        <v>2010</v>
      </c>
      <c r="V642">
        <v>502</v>
      </c>
      <c r="W642">
        <v>2</v>
      </c>
      <c r="X642">
        <v>9</v>
      </c>
      <c r="Y642" t="s">
        <v>17</v>
      </c>
      <c r="Z642" t="s">
        <v>17</v>
      </c>
      <c r="AA642">
        <f t="shared" si="69"/>
        <v>1804.4418011217231</v>
      </c>
      <c r="AB642" t="s">
        <v>17</v>
      </c>
      <c r="AC642" s="35">
        <v>2.6551</v>
      </c>
      <c r="AD642">
        <v>26.851812516692306</v>
      </c>
      <c r="AE642">
        <f t="shared" si="70"/>
        <v>1.8044418011217231</v>
      </c>
    </row>
    <row r="643" spans="3:31">
      <c r="C643">
        <v>2009</v>
      </c>
      <c r="D643" s="321">
        <v>4</v>
      </c>
      <c r="E643" s="127">
        <v>3</v>
      </c>
      <c r="F643" s="127">
        <v>91</v>
      </c>
      <c r="G643">
        <v>0.31944666666666666</v>
      </c>
      <c r="H643">
        <v>2015.7007411959814</v>
      </c>
      <c r="I643">
        <f t="shared" si="67"/>
        <v>3.5104029304029302E-3</v>
      </c>
      <c r="J643">
        <v>2.1473</v>
      </c>
      <c r="R643">
        <v>2015.7007411959814</v>
      </c>
      <c r="S643">
        <v>3.5104029304029302E-3</v>
      </c>
      <c r="U643">
        <v>2010</v>
      </c>
      <c r="V643">
        <v>502</v>
      </c>
      <c r="W643">
        <v>2</v>
      </c>
      <c r="X643">
        <v>10</v>
      </c>
      <c r="Y643" t="s">
        <v>17</v>
      </c>
      <c r="Z643" t="s">
        <v>17</v>
      </c>
      <c r="AA643">
        <f t="shared" si="69"/>
        <v>1644.3754503166526</v>
      </c>
      <c r="AB643" t="s">
        <v>17</v>
      </c>
      <c r="AC643" s="35">
        <v>2.5070000000000001</v>
      </c>
      <c r="AD643">
        <v>24.469872772569236</v>
      </c>
      <c r="AE643">
        <f t="shared" si="70"/>
        <v>1.6443754503166526</v>
      </c>
    </row>
    <row r="644" spans="3:31">
      <c r="C644">
        <v>2009</v>
      </c>
      <c r="D644" s="321">
        <v>4</v>
      </c>
      <c r="E644" s="127">
        <v>4</v>
      </c>
      <c r="F644" s="127">
        <v>91</v>
      </c>
      <c r="G644">
        <v>0.49402333333333331</v>
      </c>
      <c r="H644">
        <v>2840.1253873703081</v>
      </c>
      <c r="I644">
        <f t="shared" si="67"/>
        <v>5.4288278388278386E-3</v>
      </c>
      <c r="J644">
        <v>2.0093000000000001</v>
      </c>
      <c r="R644">
        <v>2840.1253873703081</v>
      </c>
      <c r="S644">
        <v>5.4288278388278386E-3</v>
      </c>
      <c r="U644">
        <v>2010</v>
      </c>
      <c r="V644">
        <v>502</v>
      </c>
      <c r="W644">
        <v>2</v>
      </c>
      <c r="X644">
        <v>11</v>
      </c>
      <c r="Y644" t="s">
        <v>17</v>
      </c>
      <c r="Z644" t="s">
        <v>17</v>
      </c>
      <c r="AA644">
        <f t="shared" si="69"/>
        <v>1532.9316901852803</v>
      </c>
      <c r="AB644" t="s">
        <v>17</v>
      </c>
      <c r="AC644" s="35">
        <v>2.5234000000000001</v>
      </c>
      <c r="AD644">
        <v>22.811483484900002</v>
      </c>
      <c r="AE644">
        <f t="shared" si="70"/>
        <v>1.5329316901852803</v>
      </c>
    </row>
    <row r="645" spans="3:31">
      <c r="C645">
        <v>2009</v>
      </c>
      <c r="D645" s="321">
        <v>4</v>
      </c>
      <c r="E645" s="127">
        <v>5</v>
      </c>
      <c r="F645" s="127">
        <v>91</v>
      </c>
      <c r="G645">
        <v>0.63392666666666664</v>
      </c>
      <c r="H645">
        <v>2840.1253873703081</v>
      </c>
      <c r="I645">
        <f t="shared" si="67"/>
        <v>6.9662271062271063E-3</v>
      </c>
      <c r="J645">
        <v>2.1526000000000001</v>
      </c>
      <c r="R645">
        <v>2840.1253873703081</v>
      </c>
      <c r="S645">
        <v>6.9662271062271063E-3</v>
      </c>
      <c r="U645">
        <v>2010</v>
      </c>
      <c r="V645">
        <v>502</v>
      </c>
      <c r="W645">
        <v>2</v>
      </c>
      <c r="X645">
        <v>12</v>
      </c>
      <c r="Y645" t="s">
        <v>17</v>
      </c>
      <c r="Z645" t="s">
        <v>17</v>
      </c>
      <c r="AA645">
        <f t="shared" si="69"/>
        <v>1766.2669000099206</v>
      </c>
      <c r="AB645" t="s">
        <v>17</v>
      </c>
      <c r="AC645" s="35">
        <v>2.4258000000000002</v>
      </c>
      <c r="AD645">
        <v>26.283733631100006</v>
      </c>
      <c r="AE645">
        <f t="shared" si="70"/>
        <v>1.7662669000099207</v>
      </c>
    </row>
    <row r="646" spans="3:31">
      <c r="C646">
        <v>2009</v>
      </c>
      <c r="D646" s="321">
        <v>4</v>
      </c>
      <c r="E646" s="127">
        <v>6</v>
      </c>
      <c r="F646" s="127">
        <v>91</v>
      </c>
      <c r="G646">
        <v>0.71806000000000003</v>
      </c>
      <c r="H646">
        <v>3909.8590619731526</v>
      </c>
      <c r="I646">
        <f t="shared" si="67"/>
        <v>7.8907692307692307E-3</v>
      </c>
      <c r="J646">
        <v>2.2888000000000002</v>
      </c>
      <c r="R646">
        <v>3909.8590619731526</v>
      </c>
      <c r="S646">
        <v>7.8907692307692307E-3</v>
      </c>
      <c r="U646">
        <v>2010</v>
      </c>
      <c r="V646">
        <v>502</v>
      </c>
      <c r="W646">
        <v>2</v>
      </c>
      <c r="X646">
        <v>13</v>
      </c>
      <c r="Y646" t="s">
        <v>17</v>
      </c>
      <c r="Z646" t="s">
        <v>17</v>
      </c>
      <c r="AA646">
        <f t="shared" si="69"/>
        <v>2102.7324156854397</v>
      </c>
      <c r="AB646" t="s">
        <v>17</v>
      </c>
      <c r="AC646" s="35">
        <v>2.4022999999999999</v>
      </c>
      <c r="AD646">
        <v>31.290660947699998</v>
      </c>
      <c r="AE646">
        <f t="shared" si="70"/>
        <v>2.1027324156854399</v>
      </c>
    </row>
    <row r="647" spans="3:31">
      <c r="C647">
        <v>2009</v>
      </c>
      <c r="D647" s="321">
        <v>4</v>
      </c>
      <c r="E647" s="127">
        <v>7</v>
      </c>
      <c r="F647" s="127">
        <v>91</v>
      </c>
      <c r="G647">
        <v>0.68529333333333342</v>
      </c>
      <c r="H647">
        <v>4819.6760914612069</v>
      </c>
      <c r="I647">
        <f t="shared" si="67"/>
        <v>7.530695970695972E-3</v>
      </c>
      <c r="J647">
        <v>2.056</v>
      </c>
      <c r="R647">
        <v>4819.6760914612069</v>
      </c>
      <c r="S647">
        <v>7.530695970695972E-3</v>
      </c>
      <c r="U647">
        <v>2010</v>
      </c>
      <c r="V647">
        <v>502</v>
      </c>
      <c r="W647">
        <v>2</v>
      </c>
      <c r="X647">
        <v>14</v>
      </c>
      <c r="Y647" t="s">
        <v>17</v>
      </c>
      <c r="Z647" t="s">
        <v>17</v>
      </c>
      <c r="AA647">
        <f t="shared" si="69"/>
        <v>1831.3160411913234</v>
      </c>
      <c r="AB647" t="s">
        <v>17</v>
      </c>
      <c r="AC647" s="35">
        <v>2.7111999999999998</v>
      </c>
      <c r="AD647">
        <v>27.25172680344231</v>
      </c>
      <c r="AE647">
        <f t="shared" si="70"/>
        <v>1.8313160411913234</v>
      </c>
    </row>
    <row r="648" spans="3:31">
      <c r="C648">
        <v>2009</v>
      </c>
      <c r="D648" s="321">
        <v>1</v>
      </c>
      <c r="E648" s="127">
        <v>1</v>
      </c>
      <c r="F648" s="127">
        <v>94</v>
      </c>
      <c r="G648">
        <v>0.26104333333333335</v>
      </c>
      <c r="H648">
        <v>1506.4516188886762</v>
      </c>
      <c r="I648">
        <f t="shared" si="67"/>
        <v>2.7770567375886525E-3</v>
      </c>
      <c r="J648">
        <v>2.1013000000000002</v>
      </c>
      <c r="R648">
        <v>1506.4516188886762</v>
      </c>
      <c r="S648">
        <v>2.7770567375886525E-3</v>
      </c>
      <c r="U648">
        <v>2010</v>
      </c>
      <c r="V648">
        <v>502</v>
      </c>
      <c r="W648">
        <v>3</v>
      </c>
      <c r="X648">
        <v>1</v>
      </c>
      <c r="Y648">
        <v>88</v>
      </c>
      <c r="Z648">
        <v>0.36150500000000002</v>
      </c>
      <c r="AA648">
        <f t="shared" si="69"/>
        <v>1244.0980542087138</v>
      </c>
      <c r="AB648">
        <f t="shared" ref="AB648:AB654" si="71">Z648/Y648</f>
        <v>4.108011363636364E-3</v>
      </c>
      <c r="AC648" s="35">
        <v>2.4739</v>
      </c>
      <c r="AD648">
        <v>18.513363901915383</v>
      </c>
      <c r="AE648">
        <f t="shared" si="70"/>
        <v>1.2440980542087139</v>
      </c>
    </row>
    <row r="649" spans="3:31">
      <c r="C649">
        <v>2009</v>
      </c>
      <c r="D649" s="321">
        <v>1</v>
      </c>
      <c r="E649" s="127">
        <v>2</v>
      </c>
      <c r="F649" s="127">
        <v>94</v>
      </c>
      <c r="G649">
        <v>0.21423333333333336</v>
      </c>
      <c r="H649">
        <v>1407.0859364872506</v>
      </c>
      <c r="I649">
        <f t="shared" si="67"/>
        <v>2.2790780141843975E-3</v>
      </c>
      <c r="J649">
        <v>2.0870000000000002</v>
      </c>
      <c r="R649">
        <v>1407.0859364872506</v>
      </c>
      <c r="S649">
        <v>2.2790780141843975E-3</v>
      </c>
      <c r="U649">
        <v>2010</v>
      </c>
      <c r="V649">
        <v>502</v>
      </c>
      <c r="W649">
        <v>3</v>
      </c>
      <c r="X649">
        <v>2</v>
      </c>
      <c r="Y649">
        <v>88</v>
      </c>
      <c r="Z649">
        <v>0.35816999999999999</v>
      </c>
      <c r="AA649">
        <f t="shared" si="69"/>
        <v>1020.6044122811815</v>
      </c>
      <c r="AB649">
        <f t="shared" si="71"/>
        <v>4.0701136363636365E-3</v>
      </c>
      <c r="AC649" s="35">
        <v>2.3435000000000001</v>
      </c>
      <c r="AD649">
        <v>15.187565658946152</v>
      </c>
      <c r="AE649">
        <f t="shared" si="70"/>
        <v>1.0206044122811815</v>
      </c>
    </row>
    <row r="650" spans="3:31">
      <c r="C650">
        <v>2009</v>
      </c>
      <c r="D650" s="321">
        <v>1</v>
      </c>
      <c r="E650" s="127">
        <v>3</v>
      </c>
      <c r="F650" s="127">
        <v>94</v>
      </c>
      <c r="G650">
        <v>0.34834999999999994</v>
      </c>
      <c r="H650">
        <v>1428.8221795125628</v>
      </c>
      <c r="I650">
        <f t="shared" si="67"/>
        <v>3.7058510638297865E-3</v>
      </c>
      <c r="J650">
        <v>2.0314000000000001</v>
      </c>
      <c r="R650">
        <v>1428.8221795125628</v>
      </c>
      <c r="S650">
        <v>3.7058510638297865E-3</v>
      </c>
      <c r="U650">
        <v>2010</v>
      </c>
      <c r="V650">
        <v>502</v>
      </c>
      <c r="W650">
        <v>3</v>
      </c>
      <c r="X650">
        <v>3</v>
      </c>
      <c r="Y650">
        <v>88</v>
      </c>
      <c r="Z650">
        <v>0.420765</v>
      </c>
      <c r="AA650">
        <f t="shared" si="69"/>
        <v>985.81110361698484</v>
      </c>
      <c r="AB650">
        <f t="shared" si="71"/>
        <v>4.7814204545454549E-3</v>
      </c>
      <c r="AC650" s="35">
        <v>2.2968999999999999</v>
      </c>
      <c r="AD650">
        <v>14.669808089538463</v>
      </c>
      <c r="AE650">
        <f t="shared" si="70"/>
        <v>0.98581110361698487</v>
      </c>
    </row>
    <row r="651" spans="3:31">
      <c r="C651">
        <v>2009</v>
      </c>
      <c r="D651" s="321">
        <v>1</v>
      </c>
      <c r="E651" s="127">
        <v>4</v>
      </c>
      <c r="F651" s="127">
        <v>94</v>
      </c>
      <c r="G651">
        <v>0.32777666666666666</v>
      </c>
      <c r="H651">
        <v>2380.5591062637154</v>
      </c>
      <c r="I651">
        <f t="shared" si="67"/>
        <v>3.4869858156028367E-3</v>
      </c>
      <c r="J651">
        <v>2.0882000000000001</v>
      </c>
      <c r="R651">
        <v>2380.5591062637154</v>
      </c>
      <c r="S651">
        <v>3.4869858156028367E-3</v>
      </c>
      <c r="U651">
        <v>2010</v>
      </c>
      <c r="V651">
        <v>502</v>
      </c>
      <c r="W651">
        <v>3</v>
      </c>
      <c r="X651">
        <v>4</v>
      </c>
      <c r="Y651">
        <v>88</v>
      </c>
      <c r="Z651">
        <v>0.5968</v>
      </c>
      <c r="AA651">
        <f t="shared" si="69"/>
        <v>1493.4092907376246</v>
      </c>
      <c r="AB651">
        <f t="shared" si="71"/>
        <v>6.7818181818181814E-3</v>
      </c>
      <c r="AC651" s="35">
        <v>2.3946000000000001</v>
      </c>
      <c r="AD651">
        <v>22.22335254073846</v>
      </c>
      <c r="AE651">
        <f t="shared" si="70"/>
        <v>1.4934092907376246</v>
      </c>
    </row>
    <row r="652" spans="3:31">
      <c r="C652">
        <v>2009</v>
      </c>
      <c r="D652" s="321">
        <v>1</v>
      </c>
      <c r="E652" s="127">
        <v>5</v>
      </c>
      <c r="F652" s="127">
        <v>94</v>
      </c>
      <c r="G652">
        <v>0.4069233333333333</v>
      </c>
      <c r="H652">
        <v>2416.2686483767275</v>
      </c>
      <c r="I652">
        <f t="shared" si="67"/>
        <v>4.3289716312056737E-3</v>
      </c>
      <c r="J652">
        <v>2.1533000000000002</v>
      </c>
      <c r="R652">
        <v>2416.2686483767275</v>
      </c>
      <c r="S652">
        <v>4.3289716312056737E-3</v>
      </c>
      <c r="U652">
        <v>2010</v>
      </c>
      <c r="V652">
        <v>502</v>
      </c>
      <c r="W652">
        <v>3</v>
      </c>
      <c r="X652">
        <v>5</v>
      </c>
      <c r="Y652">
        <v>88</v>
      </c>
      <c r="Z652">
        <v>0.61754500000000001</v>
      </c>
      <c r="AA652">
        <f t="shared" si="69"/>
        <v>1734.1553270935383</v>
      </c>
      <c r="AB652">
        <f t="shared" si="71"/>
        <v>7.0175568181818186E-3</v>
      </c>
      <c r="AC652" s="35">
        <v>2.3235000000000001</v>
      </c>
      <c r="AD652">
        <v>25.805882843653841</v>
      </c>
      <c r="AE652">
        <f t="shared" si="70"/>
        <v>1.7341553270935384</v>
      </c>
    </row>
    <row r="653" spans="3:31">
      <c r="C653">
        <v>2009</v>
      </c>
      <c r="D653" s="321">
        <v>1</v>
      </c>
      <c r="E653" s="127">
        <v>6</v>
      </c>
      <c r="F653" s="127">
        <v>94</v>
      </c>
      <c r="G653">
        <v>0.49045666666666671</v>
      </c>
      <c r="H653">
        <v>3113.3810139742277</v>
      </c>
      <c r="I653">
        <f t="shared" si="67"/>
        <v>5.2176241134751777E-3</v>
      </c>
      <c r="J653">
        <v>2.2052999999999998</v>
      </c>
      <c r="R653">
        <v>3113.3810139742277</v>
      </c>
      <c r="S653">
        <v>5.2176241134751777E-3</v>
      </c>
      <c r="U653">
        <v>2010</v>
      </c>
      <c r="V653">
        <v>502</v>
      </c>
      <c r="W653">
        <v>3</v>
      </c>
      <c r="X653">
        <v>6</v>
      </c>
      <c r="Y653">
        <v>88</v>
      </c>
      <c r="Z653">
        <v>0.64997499999999997</v>
      </c>
      <c r="AA653">
        <f t="shared" si="69"/>
        <v>1811.6546811885416</v>
      </c>
      <c r="AB653">
        <f t="shared" si="71"/>
        <v>7.3860795454545455E-3</v>
      </c>
      <c r="AC653" s="35">
        <v>2.4527000000000001</v>
      </c>
      <c r="AD653">
        <v>26.959147041496156</v>
      </c>
      <c r="AE653">
        <f t="shared" si="70"/>
        <v>1.8116546811885417</v>
      </c>
    </row>
    <row r="654" spans="3:31">
      <c r="C654">
        <v>2009</v>
      </c>
      <c r="D654" s="321">
        <v>1</v>
      </c>
      <c r="E654" s="127">
        <v>7</v>
      </c>
      <c r="F654" s="127">
        <v>94</v>
      </c>
      <c r="G654">
        <v>0.49359000000000003</v>
      </c>
      <c r="H654">
        <v>4195.5353988772522</v>
      </c>
      <c r="I654">
        <f t="shared" si="67"/>
        <v>5.2509574468085109E-3</v>
      </c>
      <c r="J654">
        <v>2.3382999999999998</v>
      </c>
      <c r="R654">
        <v>4195.5353988772522</v>
      </c>
      <c r="S654">
        <v>5.2509574468085109E-3</v>
      </c>
      <c r="U654">
        <v>2010</v>
      </c>
      <c r="V654">
        <v>502</v>
      </c>
      <c r="W654">
        <v>3</v>
      </c>
      <c r="X654">
        <v>7</v>
      </c>
      <c r="Y654">
        <v>88</v>
      </c>
      <c r="Z654">
        <v>0.73050499999999996</v>
      </c>
      <c r="AA654">
        <f t="shared" si="69"/>
        <v>2245.4693639062889</v>
      </c>
      <c r="AB654">
        <f t="shared" si="71"/>
        <v>8.3011931818181822E-3</v>
      </c>
      <c r="AC654" s="35">
        <v>2.4815999999999998</v>
      </c>
      <c r="AD654">
        <v>33.414722677176918</v>
      </c>
      <c r="AE654">
        <f t="shared" si="70"/>
        <v>2.245469363906289</v>
      </c>
    </row>
    <row r="655" spans="3:31">
      <c r="C655">
        <v>2009</v>
      </c>
      <c r="D655" s="321">
        <v>2</v>
      </c>
      <c r="E655" s="127">
        <v>1</v>
      </c>
      <c r="F655" s="127">
        <v>94</v>
      </c>
      <c r="G655">
        <v>0.25803666666666669</v>
      </c>
      <c r="H655">
        <v>1607.3698900776242</v>
      </c>
      <c r="I655">
        <f t="shared" si="67"/>
        <v>2.7450709219858159E-3</v>
      </c>
      <c r="J655">
        <v>2.3283</v>
      </c>
      <c r="R655">
        <v>1607.3698900776242</v>
      </c>
      <c r="S655">
        <v>2.7450709219858159E-3</v>
      </c>
      <c r="U655">
        <v>2010</v>
      </c>
      <c r="V655">
        <v>502</v>
      </c>
      <c r="W655">
        <v>3</v>
      </c>
      <c r="X655">
        <v>8</v>
      </c>
      <c r="Y655" t="s">
        <v>17</v>
      </c>
      <c r="Z655" t="s">
        <v>17</v>
      </c>
      <c r="AA655">
        <f t="shared" si="69"/>
        <v>1905.2479872177232</v>
      </c>
      <c r="AB655" t="s">
        <v>17</v>
      </c>
      <c r="AC655" s="35">
        <v>2.4689999999999999</v>
      </c>
      <c r="AD655">
        <v>28.351904571692309</v>
      </c>
      <c r="AE655">
        <f t="shared" si="70"/>
        <v>1.9052479872177233</v>
      </c>
    </row>
    <row r="656" spans="3:31">
      <c r="C656">
        <v>2009</v>
      </c>
      <c r="D656" s="321">
        <v>2</v>
      </c>
      <c r="E656" s="127">
        <v>2</v>
      </c>
      <c r="F656" s="127">
        <v>94</v>
      </c>
      <c r="G656">
        <v>0.28775666666666666</v>
      </c>
      <c r="H656">
        <v>1546.8189273642552</v>
      </c>
      <c r="I656">
        <f t="shared" si="67"/>
        <v>3.0612411347517728E-3</v>
      </c>
      <c r="J656">
        <v>2.1676000000000002</v>
      </c>
      <c r="R656">
        <v>1546.8189273642552</v>
      </c>
      <c r="S656">
        <v>3.0612411347517728E-3</v>
      </c>
      <c r="U656">
        <v>2010</v>
      </c>
      <c r="V656">
        <v>502</v>
      </c>
      <c r="W656">
        <v>3</v>
      </c>
      <c r="X656">
        <v>9</v>
      </c>
      <c r="Y656" t="s">
        <v>17</v>
      </c>
      <c r="Z656" t="s">
        <v>17</v>
      </c>
      <c r="AA656">
        <f t="shared" si="69"/>
        <v>1704.5840559259941</v>
      </c>
      <c r="AB656" t="s">
        <v>17</v>
      </c>
      <c r="AC656" s="35">
        <v>2.4590000000000001</v>
      </c>
      <c r="AD656">
        <v>25.365834165565385</v>
      </c>
      <c r="AE656">
        <f t="shared" si="70"/>
        <v>1.7045840559259942</v>
      </c>
    </row>
    <row r="657" spans="3:31">
      <c r="C657">
        <v>2009</v>
      </c>
      <c r="D657" s="321">
        <v>2</v>
      </c>
      <c r="E657" s="127">
        <v>3</v>
      </c>
      <c r="F657" s="127">
        <v>94</v>
      </c>
      <c r="G657">
        <v>0.35537333333333332</v>
      </c>
      <c r="H657">
        <v>2340.1917977881362</v>
      </c>
      <c r="I657">
        <f t="shared" si="67"/>
        <v>3.7805673758865245E-3</v>
      </c>
      <c r="J657">
        <v>1.9601999999999999</v>
      </c>
      <c r="R657">
        <v>2340.1917977881362</v>
      </c>
      <c r="S657">
        <v>3.7805673758865245E-3</v>
      </c>
      <c r="U657">
        <v>2010</v>
      </c>
      <c r="V657">
        <v>502</v>
      </c>
      <c r="W657">
        <v>3</v>
      </c>
      <c r="X657">
        <v>10</v>
      </c>
      <c r="Y657" t="s">
        <v>17</v>
      </c>
      <c r="Z657" t="s">
        <v>17</v>
      </c>
      <c r="AA657">
        <f t="shared" si="69"/>
        <v>1626.4268137570709</v>
      </c>
      <c r="AB657" t="s">
        <v>17</v>
      </c>
      <c r="AC657" s="35">
        <v>2.3822999999999999</v>
      </c>
      <c r="AD657">
        <v>24.20277996662308</v>
      </c>
      <c r="AE657">
        <f t="shared" si="70"/>
        <v>1.626426813757071</v>
      </c>
    </row>
    <row r="658" spans="3:31">
      <c r="C658">
        <v>2009</v>
      </c>
      <c r="D658" s="321">
        <v>2</v>
      </c>
      <c r="E658" s="127">
        <v>4</v>
      </c>
      <c r="F658" s="127">
        <v>94</v>
      </c>
      <c r="G658">
        <v>0.30737333333333333</v>
      </c>
      <c r="H658">
        <v>2052.9628720965156</v>
      </c>
      <c r="I658">
        <f t="shared" si="67"/>
        <v>3.2699290780141845E-3</v>
      </c>
      <c r="J658">
        <v>2.093</v>
      </c>
      <c r="R658">
        <v>2052.9628720965156</v>
      </c>
      <c r="S658">
        <v>3.2699290780141845E-3</v>
      </c>
      <c r="U658">
        <v>2010</v>
      </c>
      <c r="V658">
        <v>502</v>
      </c>
      <c r="W658">
        <v>3</v>
      </c>
      <c r="X658">
        <v>11</v>
      </c>
      <c r="Y658" t="s">
        <v>17</v>
      </c>
      <c r="Z658" t="s">
        <v>17</v>
      </c>
      <c r="AA658">
        <f t="shared" si="69"/>
        <v>1653.7291218201601</v>
      </c>
      <c r="AB658" t="s">
        <v>17</v>
      </c>
      <c r="AC658" s="35">
        <v>2.3209</v>
      </c>
      <c r="AD658">
        <v>24.609064312800001</v>
      </c>
      <c r="AE658">
        <f t="shared" si="70"/>
        <v>1.6537291218201602</v>
      </c>
    </row>
    <row r="659" spans="3:31">
      <c r="C659">
        <v>2009</v>
      </c>
      <c r="D659" s="321">
        <v>2</v>
      </c>
      <c r="E659" s="127">
        <v>5</v>
      </c>
      <c r="F659" s="127">
        <v>94</v>
      </c>
      <c r="G659">
        <v>0.48631000000000002</v>
      </c>
      <c r="H659">
        <v>2944.1488361342999</v>
      </c>
      <c r="I659">
        <f t="shared" si="67"/>
        <v>5.173510638297873E-3</v>
      </c>
      <c r="J659">
        <v>2.153</v>
      </c>
      <c r="R659">
        <v>2944.1488361342999</v>
      </c>
      <c r="S659">
        <v>5.173510638297873E-3</v>
      </c>
      <c r="U659">
        <v>2010</v>
      </c>
      <c r="V659">
        <v>502</v>
      </c>
      <c r="W659">
        <v>3</v>
      </c>
      <c r="X659">
        <v>12</v>
      </c>
      <c r="Y659" t="s">
        <v>17</v>
      </c>
      <c r="Z659" t="s">
        <v>17</v>
      </c>
      <c r="AA659">
        <f t="shared" si="69"/>
        <v>1703.0014628628189</v>
      </c>
      <c r="AB659" t="s">
        <v>17</v>
      </c>
      <c r="AC659" s="35">
        <v>2.3292000000000002</v>
      </c>
      <c r="AD659">
        <v>25.342283673553847</v>
      </c>
      <c r="AE659">
        <f t="shared" si="70"/>
        <v>1.7030014628628189</v>
      </c>
    </row>
    <row r="660" spans="3:31">
      <c r="C660">
        <v>2009</v>
      </c>
      <c r="D660" s="321">
        <v>2</v>
      </c>
      <c r="E660" s="127">
        <v>6</v>
      </c>
      <c r="F660" s="127">
        <v>94</v>
      </c>
      <c r="G660">
        <v>0.53350333333333333</v>
      </c>
      <c r="H660">
        <v>4209.5086979649532</v>
      </c>
      <c r="I660">
        <f t="shared" si="67"/>
        <v>5.6755673758865244E-3</v>
      </c>
      <c r="J660">
        <v>2.2330000000000001</v>
      </c>
      <c r="R660">
        <v>4209.5086979649532</v>
      </c>
      <c r="S660">
        <v>5.6755673758865244E-3</v>
      </c>
      <c r="U660">
        <v>2010</v>
      </c>
      <c r="V660">
        <v>502</v>
      </c>
      <c r="W660">
        <v>3</v>
      </c>
      <c r="X660">
        <v>13</v>
      </c>
      <c r="Y660" t="s">
        <v>17</v>
      </c>
      <c r="Z660" t="s">
        <v>17</v>
      </c>
      <c r="AA660">
        <f t="shared" si="69"/>
        <v>2139.2950359722954</v>
      </c>
      <c r="AB660" t="s">
        <v>17</v>
      </c>
      <c r="AC660" s="35">
        <v>2.5202</v>
      </c>
      <c r="AD660">
        <v>31.834747559111534</v>
      </c>
      <c r="AE660">
        <f t="shared" si="70"/>
        <v>2.1392950359722955</v>
      </c>
    </row>
    <row r="661" spans="3:31">
      <c r="C661">
        <v>2009</v>
      </c>
      <c r="D661" s="321">
        <v>2</v>
      </c>
      <c r="E661" s="127">
        <v>7</v>
      </c>
      <c r="F661" s="127">
        <v>94</v>
      </c>
      <c r="G661">
        <v>0.62263666666666662</v>
      </c>
      <c r="H661">
        <v>5234.2172977296514</v>
      </c>
      <c r="I661">
        <f t="shared" si="67"/>
        <v>6.6237943262411345E-3</v>
      </c>
      <c r="J661">
        <v>1.9278999999999999</v>
      </c>
      <c r="R661">
        <v>5234.2172977296514</v>
      </c>
      <c r="S661">
        <v>6.6237943262411345E-3</v>
      </c>
      <c r="U661">
        <v>2010</v>
      </c>
      <c r="V661">
        <v>502</v>
      </c>
      <c r="W661">
        <v>3</v>
      </c>
      <c r="X661">
        <v>14</v>
      </c>
      <c r="Y661" t="s">
        <v>17</v>
      </c>
      <c r="Z661" t="s">
        <v>17</v>
      </c>
      <c r="AA661">
        <f t="shared" si="69"/>
        <v>1806.5675229429048</v>
      </c>
      <c r="AB661" t="s">
        <v>17</v>
      </c>
      <c r="AC661" s="35">
        <v>2.5303</v>
      </c>
      <c r="AD661">
        <v>26.883445281888459</v>
      </c>
      <c r="AE661">
        <f t="shared" si="70"/>
        <v>1.8065675229429048</v>
      </c>
    </row>
    <row r="662" spans="3:31">
      <c r="C662">
        <v>2009</v>
      </c>
      <c r="D662" s="321">
        <v>3</v>
      </c>
      <c r="E662" s="127">
        <v>1</v>
      </c>
      <c r="F662" s="127">
        <v>94</v>
      </c>
      <c r="G662">
        <v>0.27650333333333332</v>
      </c>
      <c r="H662">
        <v>1770.3917127674622</v>
      </c>
      <c r="I662">
        <f t="shared" si="67"/>
        <v>2.9415248226950354E-3</v>
      </c>
      <c r="J662">
        <v>1.9601</v>
      </c>
      <c r="R662">
        <v>1770.3917127674622</v>
      </c>
      <c r="S662">
        <v>2.9415248226950354E-3</v>
      </c>
      <c r="U662">
        <v>2010</v>
      </c>
      <c r="V662">
        <v>502</v>
      </c>
      <c r="W662">
        <v>4</v>
      </c>
      <c r="X662">
        <v>1</v>
      </c>
      <c r="Y662">
        <v>88</v>
      </c>
      <c r="Z662">
        <v>0.40029000000000003</v>
      </c>
      <c r="AA662">
        <f t="shared" si="69"/>
        <v>946.11562369631997</v>
      </c>
      <c r="AB662">
        <f t="shared" ref="AB662:AB668" si="72">Z662/Y662</f>
        <v>4.5487500000000007E-3</v>
      </c>
      <c r="AC662" s="35">
        <v>2.4521000000000002</v>
      </c>
      <c r="AD662">
        <v>14.079101543099998</v>
      </c>
      <c r="AE662">
        <f t="shared" si="70"/>
        <v>0.94611562369631996</v>
      </c>
    </row>
    <row r="663" spans="3:31">
      <c r="C663">
        <v>2009</v>
      </c>
      <c r="D663" s="321">
        <v>3</v>
      </c>
      <c r="E663" s="127">
        <v>2</v>
      </c>
      <c r="F663" s="127">
        <v>94</v>
      </c>
      <c r="G663">
        <v>0.28314</v>
      </c>
      <c r="H663">
        <v>1789.0227782177294</v>
      </c>
      <c r="I663">
        <f t="shared" si="67"/>
        <v>3.0121276595744683E-3</v>
      </c>
      <c r="J663">
        <v>1.8244</v>
      </c>
      <c r="R663">
        <v>1789.0227782177294</v>
      </c>
      <c r="S663">
        <v>3.0121276595744683E-3</v>
      </c>
      <c r="U663">
        <v>2010</v>
      </c>
      <c r="V663">
        <v>502</v>
      </c>
      <c r="W663">
        <v>4</v>
      </c>
      <c r="X663">
        <v>2</v>
      </c>
      <c r="Y663">
        <v>88</v>
      </c>
      <c r="Z663">
        <v>0.379855</v>
      </c>
      <c r="AA663">
        <f t="shared" si="69"/>
        <v>1004.5262842876801</v>
      </c>
      <c r="AB663">
        <f t="shared" si="72"/>
        <v>4.3165340909090905E-3</v>
      </c>
      <c r="AC663" s="35">
        <v>2.2239</v>
      </c>
      <c r="AD663">
        <v>14.948307801899999</v>
      </c>
      <c r="AE663">
        <f t="shared" si="70"/>
        <v>1.0045262842876801</v>
      </c>
    </row>
    <row r="664" spans="3:31">
      <c r="C664">
        <v>2009</v>
      </c>
      <c r="D664" s="321">
        <v>3</v>
      </c>
      <c r="E664" s="127">
        <v>3</v>
      </c>
      <c r="F664" s="127">
        <v>94</v>
      </c>
      <c r="G664">
        <v>0.38484666666666661</v>
      </c>
      <c r="H664">
        <v>2194.2484517610428</v>
      </c>
      <c r="I664">
        <f t="shared" si="67"/>
        <v>4.0941134751773045E-3</v>
      </c>
      <c r="J664">
        <v>1.9847999999999999</v>
      </c>
      <c r="R664">
        <v>2194.2484517610428</v>
      </c>
      <c r="S664">
        <v>4.0941134751773045E-3</v>
      </c>
      <c r="U664">
        <v>2010</v>
      </c>
      <c r="V664">
        <v>502</v>
      </c>
      <c r="W664">
        <v>4</v>
      </c>
      <c r="X664">
        <v>3</v>
      </c>
      <c r="Y664">
        <v>88</v>
      </c>
      <c r="Z664">
        <v>0.4088</v>
      </c>
      <c r="AA664">
        <f t="shared" si="69"/>
        <v>1237.9027112276679</v>
      </c>
      <c r="AB664">
        <f t="shared" si="72"/>
        <v>4.6454545454545455E-3</v>
      </c>
      <c r="AC664" s="35">
        <v>2.3506999999999998</v>
      </c>
      <c r="AD664">
        <v>18.421171298030767</v>
      </c>
      <c r="AE664">
        <f t="shared" si="70"/>
        <v>1.2379027112276679</v>
      </c>
    </row>
    <row r="665" spans="3:31">
      <c r="C665">
        <v>2009</v>
      </c>
      <c r="D665" s="321">
        <v>3</v>
      </c>
      <c r="E665" s="127">
        <v>4</v>
      </c>
      <c r="F665" s="127">
        <v>94</v>
      </c>
      <c r="G665">
        <v>0.4372233333333333</v>
      </c>
      <c r="H665">
        <v>2871.177163120753</v>
      </c>
      <c r="I665">
        <f t="shared" si="67"/>
        <v>4.651312056737588E-3</v>
      </c>
      <c r="J665">
        <v>1.8995</v>
      </c>
      <c r="R665">
        <v>2871.177163120753</v>
      </c>
      <c r="S665">
        <v>4.651312056737588E-3</v>
      </c>
      <c r="U665">
        <v>2010</v>
      </c>
      <c r="V665">
        <v>502</v>
      </c>
      <c r="W665">
        <v>4</v>
      </c>
      <c r="X665">
        <v>4</v>
      </c>
      <c r="Y665">
        <v>88</v>
      </c>
      <c r="Z665">
        <v>0.60541</v>
      </c>
      <c r="AA665">
        <f t="shared" si="69"/>
        <v>1505.0615766576927</v>
      </c>
      <c r="AB665">
        <f t="shared" si="72"/>
        <v>6.8796590909090908E-3</v>
      </c>
      <c r="AC665" s="35">
        <v>2.4018000000000002</v>
      </c>
      <c r="AD665">
        <v>22.396749652644235</v>
      </c>
      <c r="AE665">
        <f t="shared" si="70"/>
        <v>1.5050615766576927</v>
      </c>
    </row>
    <row r="666" spans="3:31">
      <c r="C666">
        <v>2009</v>
      </c>
      <c r="D666" s="321">
        <v>3</v>
      </c>
      <c r="E666" s="127">
        <v>5</v>
      </c>
      <c r="F666" s="127">
        <v>94</v>
      </c>
      <c r="G666">
        <v>0.54065666666666667</v>
      </c>
      <c r="H666">
        <v>3509.2911547924077</v>
      </c>
      <c r="I666">
        <f t="shared" si="67"/>
        <v>5.7516666666666671E-3</v>
      </c>
      <c r="J666">
        <v>2.0154999999999998</v>
      </c>
      <c r="R666">
        <v>3509.2911547924077</v>
      </c>
      <c r="S666">
        <v>5.7516666666666671E-3</v>
      </c>
      <c r="U666">
        <v>2010</v>
      </c>
      <c r="V666">
        <v>502</v>
      </c>
      <c r="W666">
        <v>4</v>
      </c>
      <c r="X666">
        <v>5</v>
      </c>
      <c r="Y666">
        <v>88</v>
      </c>
      <c r="Z666">
        <v>0.60311999999999999</v>
      </c>
      <c r="AA666">
        <f t="shared" si="69"/>
        <v>1643.556388285883</v>
      </c>
      <c r="AB666">
        <f t="shared" si="72"/>
        <v>6.8536363636363638E-3</v>
      </c>
      <c r="AC666" s="35">
        <v>1.9459</v>
      </c>
      <c r="AD666">
        <v>24.457684349492304</v>
      </c>
      <c r="AE666">
        <f t="shared" si="70"/>
        <v>1.643556388285883</v>
      </c>
    </row>
    <row r="667" spans="3:31">
      <c r="C667">
        <v>2009</v>
      </c>
      <c r="D667" s="321">
        <v>3</v>
      </c>
      <c r="E667" s="127">
        <v>6</v>
      </c>
      <c r="F667" s="127">
        <v>94</v>
      </c>
      <c r="G667">
        <v>0.5579966666666667</v>
      </c>
      <c r="H667">
        <v>4181.5620997895503</v>
      </c>
      <c r="I667">
        <f t="shared" si="67"/>
        <v>5.9361347517730501E-3</v>
      </c>
      <c r="J667">
        <v>2.2906</v>
      </c>
      <c r="R667">
        <v>4181.5620997895503</v>
      </c>
      <c r="S667">
        <v>5.9361347517730501E-3</v>
      </c>
      <c r="U667">
        <v>2010</v>
      </c>
      <c r="V667">
        <v>502</v>
      </c>
      <c r="W667">
        <v>4</v>
      </c>
      <c r="X667">
        <v>6</v>
      </c>
      <c r="Y667">
        <v>88</v>
      </c>
      <c r="Z667">
        <v>0.72387500000000005</v>
      </c>
      <c r="AA667">
        <f t="shared" si="69"/>
        <v>2088.2289701920986</v>
      </c>
      <c r="AB667">
        <f t="shared" si="72"/>
        <v>8.2258522727272736E-3</v>
      </c>
      <c r="AC667" s="35">
        <v>2.1614</v>
      </c>
      <c r="AD667">
        <v>31.074835865953844</v>
      </c>
      <c r="AE667">
        <f t="shared" si="70"/>
        <v>2.0882289701920986</v>
      </c>
    </row>
    <row r="668" spans="3:31">
      <c r="C668">
        <v>2009</v>
      </c>
      <c r="D668" s="321">
        <v>3</v>
      </c>
      <c r="E668" s="127">
        <v>7</v>
      </c>
      <c r="F668" s="127">
        <v>94</v>
      </c>
      <c r="G668">
        <v>0.59568666666666659</v>
      </c>
      <c r="H668">
        <v>5406.5546531446244</v>
      </c>
      <c r="I668">
        <f t="shared" si="67"/>
        <v>6.3370921985815591E-3</v>
      </c>
      <c r="J668">
        <v>2.2378999999999998</v>
      </c>
      <c r="R668">
        <v>5406.5546531446244</v>
      </c>
      <c r="S668">
        <v>6.3370921985815591E-3</v>
      </c>
      <c r="U668">
        <v>2010</v>
      </c>
      <c r="V668">
        <v>502</v>
      </c>
      <c r="W668">
        <v>4</v>
      </c>
      <c r="X668">
        <v>7</v>
      </c>
      <c r="Y668">
        <v>88</v>
      </c>
      <c r="Z668">
        <v>0.75976500000000002</v>
      </c>
      <c r="AA668">
        <f t="shared" si="69"/>
        <v>2070.3446066403694</v>
      </c>
      <c r="AB668">
        <f t="shared" si="72"/>
        <v>8.6336931818181816E-3</v>
      </c>
      <c r="AC668" s="35">
        <v>2.6646000000000001</v>
      </c>
      <c r="AD668">
        <v>30.808699503576921</v>
      </c>
      <c r="AE668">
        <f t="shared" si="70"/>
        <v>2.0703446066403695</v>
      </c>
    </row>
    <row r="669" spans="3:31">
      <c r="C669">
        <v>2009</v>
      </c>
      <c r="D669" s="321">
        <v>4</v>
      </c>
      <c r="E669" s="127">
        <v>1</v>
      </c>
      <c r="F669" s="127">
        <v>94</v>
      </c>
      <c r="G669">
        <v>0.30001000000000005</v>
      </c>
      <c r="H669">
        <v>1433.4799458751295</v>
      </c>
      <c r="I669">
        <f t="shared" si="67"/>
        <v>3.1915957446808515E-3</v>
      </c>
      <c r="J669">
        <v>2.2524000000000002</v>
      </c>
      <c r="R669">
        <v>1433.4799458751295</v>
      </c>
      <c r="S669">
        <v>3.1915957446808515E-3</v>
      </c>
      <c r="U669">
        <v>2010</v>
      </c>
      <c r="V669">
        <v>502</v>
      </c>
      <c r="W669">
        <v>4</v>
      </c>
      <c r="X669">
        <v>8</v>
      </c>
      <c r="Y669" t="s">
        <v>17</v>
      </c>
      <c r="Z669" t="s">
        <v>17</v>
      </c>
      <c r="AA669">
        <f t="shared" si="69"/>
        <v>1624.4510029454218</v>
      </c>
      <c r="AB669" t="s">
        <v>17</v>
      </c>
      <c r="AC669" s="35">
        <v>2.3860999999999999</v>
      </c>
      <c r="AD669">
        <v>24.173378020021158</v>
      </c>
      <c r="AE669">
        <f t="shared" si="70"/>
        <v>1.6244510029454218</v>
      </c>
    </row>
    <row r="670" spans="3:31">
      <c r="C670">
        <v>2009</v>
      </c>
      <c r="D670" s="321">
        <v>4</v>
      </c>
      <c r="E670" s="127">
        <v>2</v>
      </c>
      <c r="F670" s="127">
        <v>94</v>
      </c>
      <c r="G670">
        <v>0.27925333333333335</v>
      </c>
      <c r="H670">
        <v>1484.7153758633642</v>
      </c>
      <c r="I670">
        <f t="shared" si="67"/>
        <v>2.970780141843972E-3</v>
      </c>
      <c r="J670">
        <v>2.1339999999999999</v>
      </c>
      <c r="R670">
        <v>1484.7153758633642</v>
      </c>
      <c r="S670">
        <v>2.970780141843972E-3</v>
      </c>
      <c r="U670">
        <v>2010</v>
      </c>
      <c r="V670">
        <v>502</v>
      </c>
      <c r="W670">
        <v>4</v>
      </c>
      <c r="X670">
        <v>9</v>
      </c>
      <c r="Y670" t="s">
        <v>17</v>
      </c>
      <c r="Z670" t="s">
        <v>17</v>
      </c>
      <c r="AA670">
        <f t="shared" si="69"/>
        <v>1604.9381967297973</v>
      </c>
      <c r="AB670" t="s">
        <v>17</v>
      </c>
      <c r="AC670" s="35">
        <v>2.4538000000000002</v>
      </c>
      <c r="AD670">
        <v>23.883008879907695</v>
      </c>
      <c r="AE670">
        <f t="shared" si="70"/>
        <v>1.6049381967297973</v>
      </c>
    </row>
    <row r="671" spans="3:31">
      <c r="C671">
        <v>2009</v>
      </c>
      <c r="D671" s="321">
        <v>4</v>
      </c>
      <c r="E671" s="127">
        <v>3</v>
      </c>
      <c r="F671" s="127">
        <v>94</v>
      </c>
      <c r="G671">
        <v>0.29633000000000004</v>
      </c>
      <c r="H671">
        <v>2015.7007411959814</v>
      </c>
      <c r="I671">
        <f t="shared" si="67"/>
        <v>3.1524468085106388E-3</v>
      </c>
      <c r="J671">
        <v>2.1760999999999999</v>
      </c>
      <c r="R671">
        <v>2015.7007411959814</v>
      </c>
      <c r="S671">
        <v>3.1524468085106388E-3</v>
      </c>
      <c r="U671">
        <v>2010</v>
      </c>
      <c r="V671">
        <v>502</v>
      </c>
      <c r="W671">
        <v>4</v>
      </c>
      <c r="X671">
        <v>10</v>
      </c>
      <c r="Y671" t="s">
        <v>17</v>
      </c>
      <c r="Z671" t="s">
        <v>17</v>
      </c>
      <c r="AA671">
        <f t="shared" si="69"/>
        <v>1882.2641845562589</v>
      </c>
      <c r="AB671" t="s">
        <v>17</v>
      </c>
      <c r="AC671" s="35">
        <v>2.3382000000000001</v>
      </c>
      <c r="AD671">
        <v>28.00988369875385</v>
      </c>
      <c r="AE671">
        <f t="shared" si="70"/>
        <v>1.8822641845562589</v>
      </c>
    </row>
    <row r="672" spans="3:31">
      <c r="C672">
        <v>2009</v>
      </c>
      <c r="D672" s="321">
        <v>4</v>
      </c>
      <c r="E672" s="127">
        <v>4</v>
      </c>
      <c r="F672" s="127">
        <v>94</v>
      </c>
      <c r="G672">
        <v>0.41722666666666663</v>
      </c>
      <c r="H672">
        <v>2840.1253873703081</v>
      </c>
      <c r="I672">
        <f t="shared" si="67"/>
        <v>4.438581560283688E-3</v>
      </c>
      <c r="J672">
        <v>2.0903</v>
      </c>
      <c r="R672">
        <v>2840.1253873703081</v>
      </c>
      <c r="S672">
        <v>4.438581560283688E-3</v>
      </c>
      <c r="U672">
        <v>2010</v>
      </c>
      <c r="V672">
        <v>502</v>
      </c>
      <c r="W672">
        <v>4</v>
      </c>
      <c r="X672">
        <v>11</v>
      </c>
      <c r="Y672" t="s">
        <v>17</v>
      </c>
      <c r="Z672" t="s">
        <v>17</v>
      </c>
      <c r="AA672">
        <f t="shared" si="69"/>
        <v>1540.205868038234</v>
      </c>
      <c r="AB672" t="s">
        <v>17</v>
      </c>
      <c r="AC672" s="35">
        <v>2.4413999999999998</v>
      </c>
      <c r="AD672">
        <v>22.919730179140387</v>
      </c>
      <c r="AE672">
        <f t="shared" si="70"/>
        <v>1.540205868038234</v>
      </c>
    </row>
    <row r="673" spans="3:31">
      <c r="C673">
        <v>2009</v>
      </c>
      <c r="D673" s="321">
        <v>4</v>
      </c>
      <c r="E673" s="127">
        <v>5</v>
      </c>
      <c r="F673" s="127">
        <v>94</v>
      </c>
      <c r="G673">
        <v>0.53524000000000005</v>
      </c>
      <c r="H673">
        <v>2840.1253873703081</v>
      </c>
      <c r="I673">
        <f t="shared" si="67"/>
        <v>5.6940425531914899E-3</v>
      </c>
      <c r="J673">
        <v>2.1772999999999998</v>
      </c>
      <c r="R673">
        <v>2840.1253873703081</v>
      </c>
      <c r="S673">
        <v>5.6940425531914899E-3</v>
      </c>
      <c r="U673">
        <v>2010</v>
      </c>
      <c r="V673">
        <v>502</v>
      </c>
      <c r="W673">
        <v>4</v>
      </c>
      <c r="X673">
        <v>12</v>
      </c>
      <c r="Y673" t="s">
        <v>17</v>
      </c>
      <c r="Z673" t="s">
        <v>17</v>
      </c>
      <c r="AA673">
        <f t="shared" si="69"/>
        <v>1654.2906361283081</v>
      </c>
      <c r="AB673" t="s">
        <v>17</v>
      </c>
      <c r="AC673" s="35">
        <v>2.4388000000000001</v>
      </c>
      <c r="AD673">
        <v>24.617420180480774</v>
      </c>
      <c r="AE673">
        <f t="shared" si="70"/>
        <v>1.6542906361283081</v>
      </c>
    </row>
    <row r="674" spans="3:31">
      <c r="C674">
        <v>2009</v>
      </c>
      <c r="D674" s="321">
        <v>4</v>
      </c>
      <c r="E674" s="127">
        <v>6</v>
      </c>
      <c r="F674" s="127">
        <v>94</v>
      </c>
      <c r="G674">
        <v>0.61336333333333337</v>
      </c>
      <c r="H674">
        <v>3909.8590619731526</v>
      </c>
      <c r="I674">
        <f t="shared" si="67"/>
        <v>6.5251418439716312E-3</v>
      </c>
      <c r="J674">
        <v>2.2911999999999999</v>
      </c>
      <c r="R674">
        <v>3909.8590619731526</v>
      </c>
      <c r="S674">
        <v>6.5251418439716312E-3</v>
      </c>
      <c r="U674">
        <v>2010</v>
      </c>
      <c r="V674">
        <v>502</v>
      </c>
      <c r="W674">
        <v>4</v>
      </c>
      <c r="X674">
        <v>13</v>
      </c>
      <c r="Y674" t="s">
        <v>17</v>
      </c>
      <c r="Z674" t="s">
        <v>17</v>
      </c>
      <c r="AA674">
        <f t="shared" si="69"/>
        <v>2314.174526379692</v>
      </c>
      <c r="AB674" t="s">
        <v>17</v>
      </c>
      <c r="AC674" s="35">
        <v>2.3904000000000001</v>
      </c>
      <c r="AD674">
        <v>34.437120928269223</v>
      </c>
      <c r="AE674">
        <f t="shared" si="70"/>
        <v>2.3141745263796918</v>
      </c>
    </row>
    <row r="675" spans="3:31">
      <c r="C675">
        <v>2009</v>
      </c>
      <c r="D675" s="321">
        <v>4</v>
      </c>
      <c r="E675" s="127">
        <v>7</v>
      </c>
      <c r="F675" s="127">
        <v>94</v>
      </c>
      <c r="G675">
        <v>0.5963533333333334</v>
      </c>
      <c r="H675">
        <v>4819.6760914612069</v>
      </c>
      <c r="I675">
        <f t="shared" si="67"/>
        <v>6.3441843971631211E-3</v>
      </c>
      <c r="J675">
        <v>2.1675</v>
      </c>
      <c r="R675">
        <v>4819.6760914612069</v>
      </c>
      <c r="S675">
        <v>6.3441843971631211E-3</v>
      </c>
      <c r="U675">
        <v>2010</v>
      </c>
      <c r="V675">
        <v>502</v>
      </c>
      <c r="W675">
        <v>4</v>
      </c>
      <c r="X675">
        <v>14</v>
      </c>
      <c r="Y675" t="s">
        <v>17</v>
      </c>
      <c r="Z675" t="s">
        <v>17</v>
      </c>
      <c r="AA675">
        <f t="shared" si="69"/>
        <v>1519.4508292826586</v>
      </c>
      <c r="AB675" t="s">
        <v>17</v>
      </c>
      <c r="AC675" s="35">
        <v>2.2562000000000002</v>
      </c>
      <c r="AD675">
        <v>22.610875435753844</v>
      </c>
      <c r="AE675">
        <f t="shared" si="70"/>
        <v>1.5194508292826585</v>
      </c>
    </row>
    <row r="676" spans="3:31">
      <c r="C676">
        <v>2009</v>
      </c>
      <c r="D676" s="321">
        <v>1</v>
      </c>
      <c r="E676" s="127">
        <v>1</v>
      </c>
      <c r="F676" s="127">
        <v>97</v>
      </c>
      <c r="G676">
        <v>0.24516333333333332</v>
      </c>
      <c r="H676">
        <v>1506.4516188886762</v>
      </c>
      <c r="I676">
        <f t="shared" si="67"/>
        <v>2.5274570446735395E-3</v>
      </c>
      <c r="J676">
        <v>1.9814000000000001</v>
      </c>
      <c r="R676">
        <v>1506.4516188886762</v>
      </c>
      <c r="S676">
        <v>2.5274570446735395E-3</v>
      </c>
    </row>
    <row r="677" spans="3:31">
      <c r="C677">
        <v>2009</v>
      </c>
      <c r="D677" s="321">
        <v>1</v>
      </c>
      <c r="E677" s="127">
        <v>2</v>
      </c>
      <c r="F677" s="127">
        <v>97</v>
      </c>
      <c r="G677">
        <v>0.20894666666666664</v>
      </c>
      <c r="H677">
        <v>1407.0859364872506</v>
      </c>
      <c r="I677">
        <f t="shared" si="67"/>
        <v>2.1540893470790375E-3</v>
      </c>
      <c r="J677">
        <v>1.9080999999999999</v>
      </c>
      <c r="R677">
        <v>1407.0859364872506</v>
      </c>
      <c r="S677">
        <v>2.1540893470790375E-3</v>
      </c>
    </row>
    <row r="678" spans="3:31">
      <c r="C678">
        <v>2009</v>
      </c>
      <c r="D678" s="321">
        <v>1</v>
      </c>
      <c r="E678" s="127">
        <v>3</v>
      </c>
      <c r="F678" s="127">
        <v>97</v>
      </c>
      <c r="G678">
        <v>0.33904000000000001</v>
      </c>
      <c r="H678">
        <v>1428.8221795125628</v>
      </c>
      <c r="I678">
        <f t="shared" si="67"/>
        <v>3.495257731958763E-3</v>
      </c>
      <c r="J678">
        <v>1.9875</v>
      </c>
      <c r="R678">
        <v>1428.8221795125628</v>
      </c>
      <c r="S678">
        <v>3.495257731958763E-3</v>
      </c>
    </row>
    <row r="679" spans="3:31">
      <c r="C679">
        <v>2009</v>
      </c>
      <c r="D679" s="321">
        <v>1</v>
      </c>
      <c r="E679" s="127">
        <v>4</v>
      </c>
      <c r="F679" s="127">
        <v>97</v>
      </c>
      <c r="G679">
        <v>0.31536999999999998</v>
      </c>
      <c r="H679">
        <v>2380.5591062637154</v>
      </c>
      <c r="I679">
        <f t="shared" si="67"/>
        <v>3.2512371134020617E-3</v>
      </c>
      <c r="J679">
        <v>2.1248</v>
      </c>
      <c r="R679">
        <v>2380.5591062637154</v>
      </c>
      <c r="S679">
        <v>3.2512371134020617E-3</v>
      </c>
    </row>
    <row r="680" spans="3:31">
      <c r="C680">
        <v>2009</v>
      </c>
      <c r="D680" s="321">
        <v>1</v>
      </c>
      <c r="E680" s="127">
        <v>5</v>
      </c>
      <c r="F680" s="127">
        <v>97</v>
      </c>
      <c r="G680">
        <v>0.40264000000000005</v>
      </c>
      <c r="H680">
        <v>2416.2686483767275</v>
      </c>
      <c r="I680">
        <f t="shared" si="67"/>
        <v>4.1509278350515466E-3</v>
      </c>
      <c r="J680">
        <v>2.3026</v>
      </c>
      <c r="R680">
        <v>2416.2686483767275</v>
      </c>
      <c r="S680">
        <v>4.1509278350515466E-3</v>
      </c>
    </row>
    <row r="681" spans="3:31">
      <c r="C681">
        <v>2009</v>
      </c>
      <c r="D681" s="321">
        <v>1</v>
      </c>
      <c r="E681" s="127">
        <v>6</v>
      </c>
      <c r="F681" s="127">
        <v>97</v>
      </c>
      <c r="G681">
        <v>0.46665333333333336</v>
      </c>
      <c r="H681">
        <v>3113.3810139742277</v>
      </c>
      <c r="I681">
        <f t="shared" si="67"/>
        <v>4.8108591065292097E-3</v>
      </c>
      <c r="J681">
        <v>2.3347000000000002</v>
      </c>
      <c r="R681">
        <v>3113.3810139742277</v>
      </c>
      <c r="S681">
        <v>4.8108591065292097E-3</v>
      </c>
    </row>
    <row r="682" spans="3:31">
      <c r="C682">
        <v>2009</v>
      </c>
      <c r="D682" s="321">
        <v>1</v>
      </c>
      <c r="E682" s="127">
        <v>7</v>
      </c>
      <c r="F682" s="127">
        <v>97</v>
      </c>
      <c r="G682">
        <v>0.49364666666666662</v>
      </c>
      <c r="H682">
        <v>4195.5353988772522</v>
      </c>
      <c r="I682">
        <f t="shared" si="67"/>
        <v>5.0891408934707902E-3</v>
      </c>
      <c r="J682">
        <v>2.3921000000000001</v>
      </c>
      <c r="R682">
        <v>4195.5353988772522</v>
      </c>
      <c r="S682">
        <v>5.0891408934707902E-3</v>
      </c>
    </row>
    <row r="683" spans="3:31">
      <c r="C683">
        <v>2009</v>
      </c>
      <c r="D683" s="321">
        <v>2</v>
      </c>
      <c r="E683" s="127">
        <v>1</v>
      </c>
      <c r="F683" s="127">
        <v>97</v>
      </c>
      <c r="G683">
        <v>0.26042333333333328</v>
      </c>
      <c r="H683">
        <v>1607.3698900776242</v>
      </c>
      <c r="I683">
        <f t="shared" si="67"/>
        <v>2.6847766323024051E-3</v>
      </c>
      <c r="J683">
        <v>2.403</v>
      </c>
      <c r="R683">
        <v>1607.3698900776242</v>
      </c>
      <c r="S683">
        <v>2.6847766323024051E-3</v>
      </c>
    </row>
    <row r="684" spans="3:31">
      <c r="C684">
        <v>2009</v>
      </c>
      <c r="D684" s="321">
        <v>2</v>
      </c>
      <c r="E684" s="127">
        <v>2</v>
      </c>
      <c r="F684" s="127">
        <v>97</v>
      </c>
      <c r="G684">
        <v>0.28341333333333329</v>
      </c>
      <c r="H684">
        <v>1546.8189273642552</v>
      </c>
      <c r="I684">
        <f t="shared" si="67"/>
        <v>2.9217869415807556E-3</v>
      </c>
      <c r="J684">
        <v>2.2553000000000001</v>
      </c>
      <c r="R684">
        <v>1546.8189273642552</v>
      </c>
      <c r="S684">
        <v>2.9217869415807556E-3</v>
      </c>
    </row>
    <row r="685" spans="3:31">
      <c r="C685">
        <v>2009</v>
      </c>
      <c r="D685" s="321">
        <v>2</v>
      </c>
      <c r="E685" s="127">
        <v>3</v>
      </c>
      <c r="F685" s="127">
        <v>97</v>
      </c>
      <c r="G685">
        <v>0.36176000000000003</v>
      </c>
      <c r="H685">
        <v>2340.1917977881362</v>
      </c>
      <c r="I685">
        <f t="shared" si="67"/>
        <v>3.7294845360824743E-3</v>
      </c>
      <c r="J685">
        <v>2.2157</v>
      </c>
      <c r="R685">
        <v>2340.1917977881362</v>
      </c>
      <c r="S685">
        <v>3.7294845360824743E-3</v>
      </c>
    </row>
    <row r="686" spans="3:31">
      <c r="C686">
        <v>2009</v>
      </c>
      <c r="D686" s="321">
        <v>2</v>
      </c>
      <c r="E686" s="127">
        <v>4</v>
      </c>
      <c r="F686" s="127">
        <v>97</v>
      </c>
      <c r="G686">
        <v>0.3024</v>
      </c>
      <c r="H686">
        <v>2052.9628720965156</v>
      </c>
      <c r="I686">
        <f t="shared" si="67"/>
        <v>3.1175257731958761E-3</v>
      </c>
      <c r="J686">
        <v>2.3268</v>
      </c>
      <c r="R686">
        <v>2052.9628720965156</v>
      </c>
      <c r="S686">
        <v>3.1175257731958761E-3</v>
      </c>
    </row>
    <row r="687" spans="3:31">
      <c r="C687">
        <v>2009</v>
      </c>
      <c r="D687" s="321">
        <v>2</v>
      </c>
      <c r="E687" s="127">
        <v>5</v>
      </c>
      <c r="F687" s="127">
        <v>97</v>
      </c>
      <c r="G687">
        <v>0.50187333333333339</v>
      </c>
      <c r="H687">
        <v>2944.1488361342999</v>
      </c>
      <c r="I687">
        <f t="shared" si="67"/>
        <v>5.1739518900343652E-3</v>
      </c>
      <c r="J687">
        <v>2.1606999999999998</v>
      </c>
      <c r="R687">
        <v>2944.1488361342999</v>
      </c>
      <c r="S687">
        <v>5.1739518900343652E-3</v>
      </c>
    </row>
    <row r="688" spans="3:31">
      <c r="C688">
        <v>2009</v>
      </c>
      <c r="D688" s="321">
        <v>2</v>
      </c>
      <c r="E688" s="127">
        <v>6</v>
      </c>
      <c r="F688" s="127">
        <v>97</v>
      </c>
      <c r="G688">
        <v>0.56006</v>
      </c>
      <c r="H688">
        <v>4209.5086979649532</v>
      </c>
      <c r="I688">
        <f t="shared" si="67"/>
        <v>5.7738144329896905E-3</v>
      </c>
      <c r="J688">
        <v>2.3711000000000002</v>
      </c>
      <c r="R688">
        <v>4209.5086979649532</v>
      </c>
      <c r="S688">
        <v>5.7738144329896905E-3</v>
      </c>
    </row>
    <row r="689" spans="3:19">
      <c r="C689">
        <v>2009</v>
      </c>
      <c r="D689" s="321">
        <v>2</v>
      </c>
      <c r="E689" s="127">
        <v>7</v>
      </c>
      <c r="F689" s="127">
        <v>97</v>
      </c>
      <c r="G689">
        <v>0.66148333333333342</v>
      </c>
      <c r="H689">
        <v>5234.2172977296514</v>
      </c>
      <c r="I689">
        <f t="shared" si="67"/>
        <v>6.8194158075601382E-3</v>
      </c>
      <c r="J689">
        <v>2.1116999999999999</v>
      </c>
      <c r="R689">
        <v>5234.2172977296514</v>
      </c>
      <c r="S689">
        <v>6.8194158075601382E-3</v>
      </c>
    </row>
    <row r="690" spans="3:19">
      <c r="C690">
        <v>2009</v>
      </c>
      <c r="D690" s="321">
        <v>3</v>
      </c>
      <c r="E690" s="127">
        <v>1</v>
      </c>
      <c r="F690" s="127">
        <v>97</v>
      </c>
      <c r="G690">
        <v>0.26854666666666666</v>
      </c>
      <c r="H690">
        <v>1770.3917127674622</v>
      </c>
      <c r="I690">
        <f t="shared" si="67"/>
        <v>2.7685223367697595E-3</v>
      </c>
      <c r="J690">
        <v>1.9313</v>
      </c>
      <c r="R690">
        <v>1770.3917127674622</v>
      </c>
      <c r="S690">
        <v>2.7685223367697595E-3</v>
      </c>
    </row>
    <row r="691" spans="3:19">
      <c r="C691">
        <v>2009</v>
      </c>
      <c r="D691" s="321">
        <v>3</v>
      </c>
      <c r="E691" s="127">
        <v>2</v>
      </c>
      <c r="F691" s="127">
        <v>97</v>
      </c>
      <c r="G691">
        <v>0.27840999999999999</v>
      </c>
      <c r="H691">
        <v>1789.0227782177294</v>
      </c>
      <c r="I691">
        <f t="shared" si="67"/>
        <v>2.8702061855670103E-3</v>
      </c>
      <c r="J691">
        <v>1.9527000000000001</v>
      </c>
      <c r="R691">
        <v>1789.0227782177294</v>
      </c>
      <c r="S691">
        <v>2.8702061855670103E-3</v>
      </c>
    </row>
    <row r="692" spans="3:19">
      <c r="C692">
        <v>2009</v>
      </c>
      <c r="D692" s="321">
        <v>3</v>
      </c>
      <c r="E692" s="127">
        <v>3</v>
      </c>
      <c r="F692" s="127">
        <v>97</v>
      </c>
      <c r="G692">
        <v>0.37960666666666665</v>
      </c>
      <c r="H692">
        <v>2194.2484517610428</v>
      </c>
      <c r="I692">
        <f t="shared" ref="I692:I755" si="73">G692/F692</f>
        <v>3.9134707903780066E-3</v>
      </c>
      <c r="J692">
        <v>2.0552000000000001</v>
      </c>
      <c r="R692">
        <v>2194.2484517610428</v>
      </c>
      <c r="S692">
        <v>3.9134707903780066E-3</v>
      </c>
    </row>
    <row r="693" spans="3:19">
      <c r="C693">
        <v>2009</v>
      </c>
      <c r="D693" s="321">
        <v>3</v>
      </c>
      <c r="E693" s="127">
        <v>4</v>
      </c>
      <c r="F693" s="127">
        <v>97</v>
      </c>
      <c r="G693">
        <v>0.42903666666666668</v>
      </c>
      <c r="H693">
        <v>2871.177163120753</v>
      </c>
      <c r="I693">
        <f t="shared" si="73"/>
        <v>4.4230584192439864E-3</v>
      </c>
      <c r="J693">
        <v>1.9116</v>
      </c>
      <c r="R693">
        <v>2871.177163120753</v>
      </c>
      <c r="S693">
        <v>4.4230584192439864E-3</v>
      </c>
    </row>
    <row r="694" spans="3:19">
      <c r="C694">
        <v>2009</v>
      </c>
      <c r="D694" s="321">
        <v>3</v>
      </c>
      <c r="E694" s="127">
        <v>5</v>
      </c>
      <c r="F694" s="127">
        <v>97</v>
      </c>
      <c r="G694">
        <v>0.54042666666666672</v>
      </c>
      <c r="H694">
        <v>3509.2911547924077</v>
      </c>
      <c r="I694">
        <f t="shared" si="73"/>
        <v>5.5714089347079047E-3</v>
      </c>
      <c r="J694">
        <v>2.1084000000000001</v>
      </c>
      <c r="R694">
        <v>3509.2911547924077</v>
      </c>
      <c r="S694">
        <v>5.5714089347079047E-3</v>
      </c>
    </row>
    <row r="695" spans="3:19">
      <c r="C695">
        <v>2009</v>
      </c>
      <c r="D695" s="321">
        <v>3</v>
      </c>
      <c r="E695" s="127">
        <v>6</v>
      </c>
      <c r="F695" s="127">
        <v>97</v>
      </c>
      <c r="G695">
        <v>0.55220333333333338</v>
      </c>
      <c r="H695">
        <v>4181.5620997895503</v>
      </c>
      <c r="I695">
        <f t="shared" si="73"/>
        <v>5.6928178694158078E-3</v>
      </c>
      <c r="J695">
        <v>2.1913</v>
      </c>
      <c r="R695">
        <v>4181.5620997895503</v>
      </c>
      <c r="S695">
        <v>5.6928178694158078E-3</v>
      </c>
    </row>
    <row r="696" spans="3:19">
      <c r="C696">
        <v>2009</v>
      </c>
      <c r="D696" s="321">
        <v>3</v>
      </c>
      <c r="E696" s="127">
        <v>7</v>
      </c>
      <c r="F696" s="127">
        <v>97</v>
      </c>
      <c r="G696">
        <v>0.62375999999999998</v>
      </c>
      <c r="H696">
        <v>5406.5546531446244</v>
      </c>
      <c r="I696">
        <f t="shared" si="73"/>
        <v>6.4305154639175254E-3</v>
      </c>
      <c r="J696">
        <v>2.2599999999999998</v>
      </c>
      <c r="R696">
        <v>5406.5546531446244</v>
      </c>
      <c r="S696">
        <v>6.4305154639175254E-3</v>
      </c>
    </row>
    <row r="697" spans="3:19">
      <c r="C697">
        <v>2009</v>
      </c>
      <c r="D697" s="321">
        <v>4</v>
      </c>
      <c r="E697" s="127">
        <v>1</v>
      </c>
      <c r="F697" s="127">
        <v>97</v>
      </c>
      <c r="G697">
        <v>0.29320999999999997</v>
      </c>
      <c r="H697">
        <v>1433.4799458751295</v>
      </c>
      <c r="I697">
        <f t="shared" si="73"/>
        <v>3.0227835051546388E-3</v>
      </c>
      <c r="J697">
        <v>2.1880999999999999</v>
      </c>
      <c r="R697">
        <v>1433.4799458751295</v>
      </c>
      <c r="S697">
        <v>3.0227835051546388E-3</v>
      </c>
    </row>
    <row r="698" spans="3:19">
      <c r="C698">
        <v>2009</v>
      </c>
      <c r="D698" s="321">
        <v>4</v>
      </c>
      <c r="E698" s="127">
        <v>2</v>
      </c>
      <c r="F698" s="127">
        <v>97</v>
      </c>
      <c r="G698">
        <v>0.27569333333333335</v>
      </c>
      <c r="H698">
        <v>1484.7153758633642</v>
      </c>
      <c r="I698">
        <f t="shared" si="73"/>
        <v>2.8421993127147769E-3</v>
      </c>
      <c r="J698">
        <v>2.0804999999999998</v>
      </c>
      <c r="R698">
        <v>1484.7153758633642</v>
      </c>
      <c r="S698">
        <v>2.8421993127147769E-3</v>
      </c>
    </row>
    <row r="699" spans="3:19">
      <c r="C699">
        <v>2009</v>
      </c>
      <c r="D699" s="321">
        <v>4</v>
      </c>
      <c r="E699" s="127">
        <v>3</v>
      </c>
      <c r="F699" s="127">
        <v>97</v>
      </c>
      <c r="G699">
        <v>0.28900666666666669</v>
      </c>
      <c r="H699">
        <v>2015.7007411959814</v>
      </c>
      <c r="I699">
        <f t="shared" si="73"/>
        <v>2.9794501718213061E-3</v>
      </c>
      <c r="J699">
        <v>2.1473</v>
      </c>
      <c r="R699">
        <v>2015.7007411959814</v>
      </c>
      <c r="S699">
        <v>2.9794501718213061E-3</v>
      </c>
    </row>
    <row r="700" spans="3:19">
      <c r="C700">
        <v>2009</v>
      </c>
      <c r="D700" s="321">
        <v>4</v>
      </c>
      <c r="E700" s="127">
        <v>4</v>
      </c>
      <c r="F700" s="127">
        <v>97</v>
      </c>
      <c r="G700">
        <v>0.43075999999999998</v>
      </c>
      <c r="H700">
        <v>2840.1253873703081</v>
      </c>
      <c r="I700">
        <f t="shared" si="73"/>
        <v>4.4408247422680408E-3</v>
      </c>
      <c r="J700">
        <v>2.0093000000000001</v>
      </c>
      <c r="R700">
        <v>2840.1253873703081</v>
      </c>
      <c r="S700">
        <v>4.4408247422680408E-3</v>
      </c>
    </row>
    <row r="701" spans="3:19">
      <c r="C701">
        <v>2009</v>
      </c>
      <c r="D701" s="321">
        <v>4</v>
      </c>
      <c r="E701" s="127">
        <v>5</v>
      </c>
      <c r="F701" s="127">
        <v>97</v>
      </c>
      <c r="G701">
        <v>0.56595999999999991</v>
      </c>
      <c r="H701">
        <v>2840.1253873703081</v>
      </c>
      <c r="I701">
        <f t="shared" si="73"/>
        <v>5.834639175257731E-3</v>
      </c>
      <c r="J701">
        <v>2.1526000000000001</v>
      </c>
      <c r="R701">
        <v>2840.1253873703081</v>
      </c>
      <c r="S701">
        <v>5.834639175257731E-3</v>
      </c>
    </row>
    <row r="702" spans="3:19">
      <c r="C702">
        <v>2009</v>
      </c>
      <c r="D702" s="321">
        <v>4</v>
      </c>
      <c r="E702" s="127">
        <v>6</v>
      </c>
      <c r="F702" s="127">
        <v>97</v>
      </c>
      <c r="G702">
        <v>0.63839666666666661</v>
      </c>
      <c r="H702">
        <v>3909.8590619731526</v>
      </c>
      <c r="I702">
        <f t="shared" si="73"/>
        <v>6.5814089347079035E-3</v>
      </c>
      <c r="J702">
        <v>2.2888000000000002</v>
      </c>
      <c r="R702">
        <v>3909.8590619731526</v>
      </c>
      <c r="S702">
        <v>6.5814089347079035E-3</v>
      </c>
    </row>
    <row r="703" spans="3:19">
      <c r="C703">
        <v>2009</v>
      </c>
      <c r="D703" s="321">
        <v>4</v>
      </c>
      <c r="E703" s="127">
        <v>7</v>
      </c>
      <c r="F703" s="127">
        <v>97</v>
      </c>
      <c r="G703">
        <v>0.60609666666666662</v>
      </c>
      <c r="H703">
        <v>4819.6760914612069</v>
      </c>
      <c r="I703">
        <f t="shared" si="73"/>
        <v>6.2484192439862538E-3</v>
      </c>
      <c r="J703">
        <v>2.056</v>
      </c>
      <c r="R703">
        <v>4819.6760914612069</v>
      </c>
      <c r="S703">
        <v>6.2484192439862538E-3</v>
      </c>
    </row>
    <row r="704" spans="3:19">
      <c r="C704">
        <v>2009</v>
      </c>
      <c r="D704" s="321">
        <v>1</v>
      </c>
      <c r="E704" s="127">
        <v>1</v>
      </c>
      <c r="F704" s="127">
        <v>102</v>
      </c>
      <c r="G704">
        <v>0.27936</v>
      </c>
      <c r="H704">
        <v>1506.4516188886762</v>
      </c>
      <c r="I704">
        <f t="shared" si="73"/>
        <v>2.7388235294117645E-3</v>
      </c>
      <c r="R704">
        <v>1506.4516188886762</v>
      </c>
      <c r="S704">
        <v>2.7388235294117645E-3</v>
      </c>
    </row>
    <row r="705" spans="3:19">
      <c r="C705">
        <v>2009</v>
      </c>
      <c r="D705" s="321">
        <v>1</v>
      </c>
      <c r="E705" s="127">
        <v>2</v>
      </c>
      <c r="F705" s="127">
        <v>102</v>
      </c>
      <c r="G705">
        <v>0.23750000000000002</v>
      </c>
      <c r="H705">
        <v>1407.0859364872506</v>
      </c>
      <c r="I705">
        <f t="shared" si="73"/>
        <v>2.3284313725490196E-3</v>
      </c>
      <c r="R705">
        <v>1407.0859364872506</v>
      </c>
      <c r="S705">
        <v>2.3284313725490196E-3</v>
      </c>
    </row>
    <row r="706" spans="3:19">
      <c r="C706">
        <v>2009</v>
      </c>
      <c r="D706" s="321">
        <v>1</v>
      </c>
      <c r="E706" s="127">
        <v>3</v>
      </c>
      <c r="F706" s="127">
        <v>102</v>
      </c>
      <c r="G706">
        <v>0.3808766666666667</v>
      </c>
      <c r="H706">
        <v>1428.8221795125628</v>
      </c>
      <c r="I706">
        <f t="shared" si="73"/>
        <v>3.7340849673202616E-3</v>
      </c>
      <c r="R706">
        <v>1428.8221795125628</v>
      </c>
      <c r="S706">
        <v>3.7340849673202616E-3</v>
      </c>
    </row>
    <row r="707" spans="3:19">
      <c r="C707">
        <v>2009</v>
      </c>
      <c r="D707" s="321">
        <v>1</v>
      </c>
      <c r="E707" s="127">
        <v>4</v>
      </c>
      <c r="F707" s="127">
        <v>102</v>
      </c>
      <c r="G707">
        <v>0.35829666666666665</v>
      </c>
      <c r="H707">
        <v>2380.5591062637154</v>
      </c>
      <c r="I707">
        <f t="shared" si="73"/>
        <v>3.5127124183006535E-3</v>
      </c>
      <c r="R707">
        <v>2380.5591062637154</v>
      </c>
      <c r="S707">
        <v>3.5127124183006535E-3</v>
      </c>
    </row>
    <row r="708" spans="3:19">
      <c r="C708">
        <v>2009</v>
      </c>
      <c r="D708" s="321">
        <v>1</v>
      </c>
      <c r="E708" s="127">
        <v>5</v>
      </c>
      <c r="F708" s="127">
        <v>102</v>
      </c>
      <c r="G708">
        <v>0.45581333333333335</v>
      </c>
      <c r="H708">
        <v>2416.2686483767275</v>
      </c>
      <c r="I708">
        <f t="shared" si="73"/>
        <v>4.4687581699346408E-3</v>
      </c>
      <c r="R708">
        <v>2416.2686483767275</v>
      </c>
      <c r="S708">
        <v>4.4687581699346408E-3</v>
      </c>
    </row>
    <row r="709" spans="3:19">
      <c r="C709">
        <v>2009</v>
      </c>
      <c r="D709" s="321">
        <v>1</v>
      </c>
      <c r="E709" s="127">
        <v>6</v>
      </c>
      <c r="F709" s="127">
        <v>102</v>
      </c>
      <c r="G709">
        <v>0.53195666666666674</v>
      </c>
      <c r="H709">
        <v>3113.3810139742277</v>
      </c>
      <c r="I709">
        <f t="shared" si="73"/>
        <v>5.2152614379084973E-3</v>
      </c>
      <c r="R709">
        <v>3113.3810139742277</v>
      </c>
      <c r="S709">
        <v>5.2152614379084973E-3</v>
      </c>
    </row>
    <row r="710" spans="3:19">
      <c r="C710">
        <v>2009</v>
      </c>
      <c r="D710" s="321">
        <v>1</v>
      </c>
      <c r="E710" s="127">
        <v>7</v>
      </c>
      <c r="F710" s="127">
        <v>102</v>
      </c>
      <c r="G710">
        <v>0.57001666666666673</v>
      </c>
      <c r="H710">
        <v>4195.5353988772522</v>
      </c>
      <c r="I710">
        <f t="shared" si="73"/>
        <v>5.5883986928104579E-3</v>
      </c>
      <c r="R710">
        <v>4195.5353988772522</v>
      </c>
      <c r="S710">
        <v>5.5883986928104579E-3</v>
      </c>
    </row>
    <row r="711" spans="3:19">
      <c r="C711">
        <v>2009</v>
      </c>
      <c r="D711" s="321">
        <v>2</v>
      </c>
      <c r="E711" s="127">
        <v>1</v>
      </c>
      <c r="F711" s="127">
        <v>102</v>
      </c>
      <c r="G711">
        <v>0.29194333333333333</v>
      </c>
      <c r="H711">
        <v>1607.3698900776242</v>
      </c>
      <c r="I711">
        <f t="shared" si="73"/>
        <v>2.8621895424836602E-3</v>
      </c>
      <c r="R711">
        <v>1607.3698900776242</v>
      </c>
      <c r="S711">
        <v>2.8621895424836602E-3</v>
      </c>
    </row>
    <row r="712" spans="3:19">
      <c r="C712">
        <v>2009</v>
      </c>
      <c r="D712" s="321">
        <v>2</v>
      </c>
      <c r="E712" s="127">
        <v>2</v>
      </c>
      <c r="F712" s="127">
        <v>102</v>
      </c>
      <c r="G712">
        <v>0.32094333333333336</v>
      </c>
      <c r="H712">
        <v>1546.8189273642552</v>
      </c>
      <c r="I712">
        <f t="shared" si="73"/>
        <v>3.1465032679738564E-3</v>
      </c>
      <c r="R712">
        <v>1546.8189273642552</v>
      </c>
      <c r="S712">
        <v>3.1465032679738564E-3</v>
      </c>
    </row>
    <row r="713" spans="3:19">
      <c r="C713">
        <v>2009</v>
      </c>
      <c r="D713" s="321">
        <v>2</v>
      </c>
      <c r="E713" s="127">
        <v>3</v>
      </c>
      <c r="F713" s="127">
        <v>102</v>
      </c>
      <c r="G713">
        <v>0.40887333333333337</v>
      </c>
      <c r="H713">
        <v>2340.1917977881362</v>
      </c>
      <c r="I713">
        <f t="shared" si="73"/>
        <v>4.0085620915032679E-3</v>
      </c>
      <c r="R713">
        <v>2340.1917977881362</v>
      </c>
      <c r="S713">
        <v>4.0085620915032679E-3</v>
      </c>
    </row>
    <row r="714" spans="3:19">
      <c r="C714">
        <v>2009</v>
      </c>
      <c r="D714" s="321">
        <v>2</v>
      </c>
      <c r="E714" s="127">
        <v>4</v>
      </c>
      <c r="F714" s="127">
        <v>102</v>
      </c>
      <c r="G714">
        <v>0.33687666666666666</v>
      </c>
      <c r="H714">
        <v>2052.9628720965156</v>
      </c>
      <c r="I714">
        <f t="shared" si="73"/>
        <v>3.3027124183006534E-3</v>
      </c>
      <c r="R714">
        <v>2052.9628720965156</v>
      </c>
      <c r="S714">
        <v>3.3027124183006534E-3</v>
      </c>
    </row>
    <row r="715" spans="3:19">
      <c r="C715">
        <v>2009</v>
      </c>
      <c r="D715" s="321">
        <v>2</v>
      </c>
      <c r="E715" s="127">
        <v>5</v>
      </c>
      <c r="F715" s="127">
        <v>102</v>
      </c>
      <c r="G715">
        <v>0.58394000000000001</v>
      </c>
      <c r="H715">
        <v>2944.1488361342999</v>
      </c>
      <c r="I715">
        <f t="shared" si="73"/>
        <v>5.7249019607843142E-3</v>
      </c>
      <c r="R715">
        <v>2944.1488361342999</v>
      </c>
      <c r="S715">
        <v>5.7249019607843142E-3</v>
      </c>
    </row>
    <row r="716" spans="3:19">
      <c r="C716">
        <v>2009</v>
      </c>
      <c r="D716" s="321">
        <v>2</v>
      </c>
      <c r="E716" s="127">
        <v>6</v>
      </c>
      <c r="F716" s="127">
        <v>102</v>
      </c>
      <c r="G716">
        <v>0.63349</v>
      </c>
      <c r="H716">
        <v>4209.5086979649532</v>
      </c>
      <c r="I716">
        <f t="shared" si="73"/>
        <v>6.2106862745098038E-3</v>
      </c>
      <c r="R716">
        <v>4209.5086979649532</v>
      </c>
      <c r="S716">
        <v>6.2106862745098038E-3</v>
      </c>
    </row>
    <row r="717" spans="3:19">
      <c r="C717">
        <v>2009</v>
      </c>
      <c r="D717" s="321">
        <v>2</v>
      </c>
      <c r="E717" s="127">
        <v>7</v>
      </c>
      <c r="F717" s="127">
        <v>102</v>
      </c>
      <c r="G717">
        <v>0.77048000000000005</v>
      </c>
      <c r="H717">
        <v>5234.2172977296514</v>
      </c>
      <c r="I717">
        <f t="shared" si="73"/>
        <v>7.5537254901960789E-3</v>
      </c>
      <c r="R717">
        <v>5234.2172977296514</v>
      </c>
      <c r="S717">
        <v>7.5537254901960789E-3</v>
      </c>
    </row>
    <row r="718" spans="3:19">
      <c r="C718">
        <v>2009</v>
      </c>
      <c r="D718" s="321">
        <v>3</v>
      </c>
      <c r="E718" s="127">
        <v>1</v>
      </c>
      <c r="F718" s="127">
        <v>102</v>
      </c>
      <c r="G718">
        <v>0.30109000000000002</v>
      </c>
      <c r="H718">
        <v>1770.3917127674622</v>
      </c>
      <c r="I718">
        <f t="shared" si="73"/>
        <v>2.9518627450980397E-3</v>
      </c>
      <c r="R718">
        <v>1770.3917127674622</v>
      </c>
      <c r="S718">
        <v>2.9518627450980397E-3</v>
      </c>
    </row>
    <row r="719" spans="3:19">
      <c r="C719">
        <v>2009</v>
      </c>
      <c r="D719" s="321">
        <v>3</v>
      </c>
      <c r="E719" s="127">
        <v>2</v>
      </c>
      <c r="F719" s="127">
        <v>102</v>
      </c>
      <c r="G719">
        <v>0.29843666666666668</v>
      </c>
      <c r="H719">
        <v>1789.0227782177294</v>
      </c>
      <c r="I719">
        <f t="shared" si="73"/>
        <v>2.9258496732026146E-3</v>
      </c>
      <c r="R719">
        <v>1789.0227782177294</v>
      </c>
      <c r="S719">
        <v>2.9258496732026146E-3</v>
      </c>
    </row>
    <row r="720" spans="3:19">
      <c r="C720">
        <v>2009</v>
      </c>
      <c r="D720" s="321">
        <v>3</v>
      </c>
      <c r="E720" s="127">
        <v>3</v>
      </c>
      <c r="F720" s="127">
        <v>102</v>
      </c>
      <c r="G720">
        <v>0.42802333333333326</v>
      </c>
      <c r="H720">
        <v>2194.2484517610428</v>
      </c>
      <c r="I720">
        <f t="shared" si="73"/>
        <v>4.1963071895424831E-3</v>
      </c>
      <c r="R720">
        <v>2194.2484517610428</v>
      </c>
      <c r="S720">
        <v>4.1963071895424831E-3</v>
      </c>
    </row>
    <row r="721" spans="3:19">
      <c r="C721">
        <v>2009</v>
      </c>
      <c r="D721" s="321">
        <v>3</v>
      </c>
      <c r="E721" s="127">
        <v>4</v>
      </c>
      <c r="F721" s="127">
        <v>102</v>
      </c>
      <c r="G721">
        <v>0.50137666666666669</v>
      </c>
      <c r="H721">
        <v>2871.177163120753</v>
      </c>
      <c r="I721">
        <f t="shared" si="73"/>
        <v>4.9154575163398691E-3</v>
      </c>
      <c r="R721">
        <v>2871.177163120753</v>
      </c>
      <c r="S721">
        <v>4.9154575163398691E-3</v>
      </c>
    </row>
    <row r="722" spans="3:19">
      <c r="C722">
        <v>2009</v>
      </c>
      <c r="D722" s="321">
        <v>3</v>
      </c>
      <c r="E722" s="127">
        <v>5</v>
      </c>
      <c r="F722" s="127">
        <v>102</v>
      </c>
      <c r="G722">
        <v>0.60621333333333327</v>
      </c>
      <c r="H722">
        <v>3509.2911547924077</v>
      </c>
      <c r="I722">
        <f t="shared" si="73"/>
        <v>5.9432679738562087E-3</v>
      </c>
      <c r="R722">
        <v>3509.2911547924077</v>
      </c>
      <c r="S722">
        <v>5.9432679738562087E-3</v>
      </c>
    </row>
    <row r="723" spans="3:19">
      <c r="C723">
        <v>2009</v>
      </c>
      <c r="D723" s="321">
        <v>3</v>
      </c>
      <c r="E723" s="127">
        <v>6</v>
      </c>
      <c r="F723" s="127">
        <v>102</v>
      </c>
      <c r="G723">
        <v>0.63002000000000002</v>
      </c>
      <c r="H723">
        <v>4181.5620997895503</v>
      </c>
      <c r="I723">
        <f t="shared" si="73"/>
        <v>6.1766666666666671E-3</v>
      </c>
      <c r="R723">
        <v>4181.5620997895503</v>
      </c>
      <c r="S723">
        <v>6.1766666666666671E-3</v>
      </c>
    </row>
    <row r="724" spans="3:19">
      <c r="C724">
        <v>2009</v>
      </c>
      <c r="D724" s="321">
        <v>3</v>
      </c>
      <c r="E724" s="127">
        <v>7</v>
      </c>
      <c r="F724" s="127">
        <v>102</v>
      </c>
      <c r="G724">
        <v>0.70982999999999985</v>
      </c>
      <c r="H724">
        <v>5406.5546531446244</v>
      </c>
      <c r="I724">
        <f t="shared" si="73"/>
        <v>6.9591176470588222E-3</v>
      </c>
      <c r="R724">
        <v>5406.5546531446244</v>
      </c>
      <c r="S724">
        <v>6.9591176470588222E-3</v>
      </c>
    </row>
    <row r="725" spans="3:19">
      <c r="C725">
        <v>2009</v>
      </c>
      <c r="D725" s="321">
        <v>4</v>
      </c>
      <c r="E725" s="127">
        <v>1</v>
      </c>
      <c r="F725" s="127">
        <v>102</v>
      </c>
      <c r="G725">
        <v>0.33982666666666667</v>
      </c>
      <c r="H725">
        <v>1433.4799458751295</v>
      </c>
      <c r="I725">
        <f t="shared" si="73"/>
        <v>3.3316339869281044E-3</v>
      </c>
      <c r="R725">
        <v>1433.4799458751295</v>
      </c>
      <c r="S725">
        <v>3.3316339869281044E-3</v>
      </c>
    </row>
    <row r="726" spans="3:19">
      <c r="C726">
        <v>2009</v>
      </c>
      <c r="D726" s="321">
        <v>4</v>
      </c>
      <c r="E726" s="127">
        <v>2</v>
      </c>
      <c r="F726" s="127">
        <v>102</v>
      </c>
      <c r="G726">
        <v>0.31143666666666664</v>
      </c>
      <c r="H726">
        <v>1484.7153758633642</v>
      </c>
      <c r="I726">
        <f t="shared" si="73"/>
        <v>3.0533006535947709E-3</v>
      </c>
      <c r="R726">
        <v>1484.7153758633642</v>
      </c>
      <c r="S726">
        <v>3.0533006535947709E-3</v>
      </c>
    </row>
    <row r="727" spans="3:19">
      <c r="C727">
        <v>2009</v>
      </c>
      <c r="D727" s="321">
        <v>4</v>
      </c>
      <c r="E727" s="127">
        <v>3</v>
      </c>
      <c r="F727" s="127">
        <v>102</v>
      </c>
      <c r="G727">
        <v>0.32490333333333332</v>
      </c>
      <c r="H727">
        <v>2015.7007411959814</v>
      </c>
      <c r="I727">
        <f t="shared" si="73"/>
        <v>3.1853267973856207E-3</v>
      </c>
      <c r="R727">
        <v>2015.7007411959814</v>
      </c>
      <c r="S727">
        <v>3.1853267973856207E-3</v>
      </c>
    </row>
    <row r="728" spans="3:19">
      <c r="C728">
        <v>2009</v>
      </c>
      <c r="D728" s="321">
        <v>4</v>
      </c>
      <c r="E728" s="127">
        <v>4</v>
      </c>
      <c r="F728" s="127">
        <v>102</v>
      </c>
      <c r="G728">
        <v>0.48761333333333329</v>
      </c>
      <c r="H728">
        <v>2840.1253873703081</v>
      </c>
      <c r="I728">
        <f t="shared" si="73"/>
        <v>4.7805228758169933E-3</v>
      </c>
      <c r="R728">
        <v>2840.1253873703081</v>
      </c>
      <c r="S728">
        <v>4.7805228758169933E-3</v>
      </c>
    </row>
    <row r="729" spans="3:19">
      <c r="C729">
        <v>2009</v>
      </c>
      <c r="D729" s="321">
        <v>4</v>
      </c>
      <c r="E729" s="127">
        <v>5</v>
      </c>
      <c r="F729" s="127">
        <v>102</v>
      </c>
      <c r="G729">
        <v>0.64891999999999994</v>
      </c>
      <c r="H729">
        <v>2840.1253873703081</v>
      </c>
      <c r="I729">
        <f t="shared" si="73"/>
        <v>6.3619607843137249E-3</v>
      </c>
      <c r="R729">
        <v>2840.1253873703081</v>
      </c>
      <c r="S729">
        <v>6.3619607843137249E-3</v>
      </c>
    </row>
    <row r="730" spans="3:19">
      <c r="C730">
        <v>2009</v>
      </c>
      <c r="D730" s="321">
        <v>4</v>
      </c>
      <c r="E730" s="127">
        <v>6</v>
      </c>
      <c r="F730" s="127">
        <v>102</v>
      </c>
      <c r="G730">
        <v>0.72369666666666665</v>
      </c>
      <c r="H730">
        <v>3909.8590619731526</v>
      </c>
      <c r="I730">
        <f t="shared" si="73"/>
        <v>7.0950653594771236E-3</v>
      </c>
      <c r="R730">
        <v>3909.8590619731526</v>
      </c>
      <c r="S730">
        <v>7.0950653594771236E-3</v>
      </c>
    </row>
    <row r="731" spans="3:19">
      <c r="C731">
        <v>2009</v>
      </c>
      <c r="D731" s="321">
        <v>4</v>
      </c>
      <c r="E731" s="127">
        <v>7</v>
      </c>
      <c r="F731" s="127">
        <v>102</v>
      </c>
      <c r="G731">
        <v>0.69732666666666665</v>
      </c>
      <c r="H731">
        <v>4819.6760914612069</v>
      </c>
      <c r="I731">
        <f t="shared" si="73"/>
        <v>6.8365359477124184E-3</v>
      </c>
      <c r="R731">
        <v>4819.6760914612069</v>
      </c>
      <c r="S731">
        <v>6.8365359477124184E-3</v>
      </c>
    </row>
    <row r="732" spans="3:19">
      <c r="C732">
        <v>2009</v>
      </c>
      <c r="D732" s="321">
        <v>1</v>
      </c>
      <c r="E732" s="127">
        <v>1</v>
      </c>
      <c r="F732">
        <v>108</v>
      </c>
      <c r="G732">
        <v>0.28406999999999999</v>
      </c>
      <c r="H732">
        <v>1506.4516188886762</v>
      </c>
      <c r="I732">
        <f t="shared" si="73"/>
        <v>2.6302777777777778E-3</v>
      </c>
      <c r="R732">
        <v>1506.4516188886762</v>
      </c>
      <c r="S732">
        <v>2.6302777777777778E-3</v>
      </c>
    </row>
    <row r="733" spans="3:19">
      <c r="C733">
        <v>2009</v>
      </c>
      <c r="D733" s="321">
        <v>1</v>
      </c>
      <c r="E733" s="127">
        <v>2</v>
      </c>
      <c r="F733">
        <v>108</v>
      </c>
      <c r="G733">
        <v>0.23278666666666667</v>
      </c>
      <c r="H733">
        <v>1407.0859364872506</v>
      </c>
      <c r="I733">
        <f t="shared" si="73"/>
        <v>2.1554320987654321E-3</v>
      </c>
      <c r="R733">
        <v>1407.0859364872506</v>
      </c>
      <c r="S733">
        <v>2.1554320987654321E-3</v>
      </c>
    </row>
    <row r="734" spans="3:19">
      <c r="C734">
        <v>2009</v>
      </c>
      <c r="D734" s="321">
        <v>1</v>
      </c>
      <c r="E734" s="127">
        <v>3</v>
      </c>
      <c r="F734">
        <v>108</v>
      </c>
      <c r="G734">
        <v>0.3889333333333333</v>
      </c>
      <c r="H734">
        <v>1428.8221795125628</v>
      </c>
      <c r="I734">
        <f t="shared" si="73"/>
        <v>3.6012345679012343E-3</v>
      </c>
      <c r="R734">
        <v>1428.8221795125628</v>
      </c>
      <c r="S734">
        <v>3.6012345679012343E-3</v>
      </c>
    </row>
    <row r="735" spans="3:19">
      <c r="C735">
        <v>2009</v>
      </c>
      <c r="D735" s="321">
        <v>1</v>
      </c>
      <c r="E735" s="127">
        <v>4</v>
      </c>
      <c r="F735">
        <v>108</v>
      </c>
      <c r="G735">
        <v>0.34089666666666668</v>
      </c>
      <c r="H735">
        <v>2380.5591062637154</v>
      </c>
      <c r="I735">
        <f t="shared" si="73"/>
        <v>3.1564506172839508E-3</v>
      </c>
      <c r="R735">
        <v>2380.5591062637154</v>
      </c>
      <c r="S735">
        <v>3.1564506172839508E-3</v>
      </c>
    </row>
    <row r="736" spans="3:19">
      <c r="C736">
        <v>2009</v>
      </c>
      <c r="D736" s="321">
        <v>1</v>
      </c>
      <c r="E736" s="127">
        <v>5</v>
      </c>
      <c r="F736">
        <v>108</v>
      </c>
      <c r="G736">
        <v>0.43186999999999998</v>
      </c>
      <c r="H736">
        <v>2416.2686483767275</v>
      </c>
      <c r="I736">
        <f t="shared" si="73"/>
        <v>3.9987962962962963E-3</v>
      </c>
      <c r="R736">
        <v>2416.2686483767275</v>
      </c>
      <c r="S736">
        <v>3.9987962962962963E-3</v>
      </c>
    </row>
    <row r="737" spans="3:19">
      <c r="C737">
        <v>2009</v>
      </c>
      <c r="D737" s="321">
        <v>1</v>
      </c>
      <c r="E737" s="127">
        <v>6</v>
      </c>
      <c r="F737">
        <v>108</v>
      </c>
      <c r="G737">
        <v>0.51697666666666664</v>
      </c>
      <c r="H737">
        <v>3113.3810139742277</v>
      </c>
      <c r="I737">
        <f t="shared" si="73"/>
        <v>4.786820987654321E-3</v>
      </c>
      <c r="R737">
        <v>3113.3810139742277</v>
      </c>
      <c r="S737">
        <v>4.786820987654321E-3</v>
      </c>
    </row>
    <row r="738" spans="3:19">
      <c r="C738">
        <v>2009</v>
      </c>
      <c r="D738" s="321">
        <v>1</v>
      </c>
      <c r="E738" s="127">
        <v>7</v>
      </c>
      <c r="F738">
        <v>108</v>
      </c>
      <c r="G738">
        <v>0.53612333333333329</v>
      </c>
      <c r="H738">
        <v>4195.5353988772522</v>
      </c>
      <c r="I738">
        <f t="shared" si="73"/>
        <v>4.9641049382716041E-3</v>
      </c>
      <c r="R738">
        <v>4195.5353988772522</v>
      </c>
      <c r="S738">
        <v>4.9641049382716041E-3</v>
      </c>
    </row>
    <row r="739" spans="3:19">
      <c r="C739">
        <v>2009</v>
      </c>
      <c r="D739" s="321">
        <v>2</v>
      </c>
      <c r="E739" s="127">
        <v>1</v>
      </c>
      <c r="F739">
        <v>108</v>
      </c>
      <c r="G739">
        <v>0.28138333333333332</v>
      </c>
      <c r="H739">
        <v>1607.3698900776242</v>
      </c>
      <c r="I739">
        <f t="shared" si="73"/>
        <v>2.6054012345679009E-3</v>
      </c>
      <c r="R739">
        <v>1607.3698900776242</v>
      </c>
      <c r="S739">
        <v>2.6054012345679009E-3</v>
      </c>
    </row>
    <row r="740" spans="3:19">
      <c r="C740">
        <v>2009</v>
      </c>
      <c r="D740" s="321">
        <v>2</v>
      </c>
      <c r="E740" s="127">
        <v>2</v>
      </c>
      <c r="F740">
        <v>108</v>
      </c>
      <c r="G740">
        <v>0.32075999999999999</v>
      </c>
      <c r="H740">
        <v>1546.8189273642552</v>
      </c>
      <c r="I740">
        <f t="shared" si="73"/>
        <v>2.97E-3</v>
      </c>
      <c r="R740">
        <v>1546.8189273642552</v>
      </c>
      <c r="S740">
        <v>2.97E-3</v>
      </c>
    </row>
    <row r="741" spans="3:19">
      <c r="C741">
        <v>2009</v>
      </c>
      <c r="D741" s="321">
        <v>2</v>
      </c>
      <c r="E741" s="127">
        <v>3</v>
      </c>
      <c r="F741">
        <v>108</v>
      </c>
      <c r="G741">
        <v>0.39044999999999996</v>
      </c>
      <c r="H741">
        <v>2340.1917977881362</v>
      </c>
      <c r="I741">
        <f t="shared" si="73"/>
        <v>3.6152777777777776E-3</v>
      </c>
      <c r="R741">
        <v>2340.1917977881362</v>
      </c>
      <c r="S741">
        <v>3.6152777777777776E-3</v>
      </c>
    </row>
    <row r="742" spans="3:19">
      <c r="C742">
        <v>2009</v>
      </c>
      <c r="D742" s="321">
        <v>2</v>
      </c>
      <c r="E742" s="127">
        <v>4</v>
      </c>
      <c r="F742">
        <v>108</v>
      </c>
      <c r="G742">
        <v>0.34674666666666659</v>
      </c>
      <c r="H742">
        <v>2052.9628720965156</v>
      </c>
      <c r="I742">
        <f t="shared" si="73"/>
        <v>3.2106172839506167E-3</v>
      </c>
      <c r="R742">
        <v>2052.9628720965156</v>
      </c>
      <c r="S742">
        <v>3.2106172839506167E-3</v>
      </c>
    </row>
    <row r="743" spans="3:19">
      <c r="C743">
        <v>2009</v>
      </c>
      <c r="D743" s="321">
        <v>2</v>
      </c>
      <c r="E743" s="127">
        <v>5</v>
      </c>
      <c r="F743">
        <v>108</v>
      </c>
      <c r="G743">
        <v>0.54633999999999994</v>
      </c>
      <c r="H743">
        <v>2944.1488361342999</v>
      </c>
      <c r="I743">
        <f t="shared" si="73"/>
        <v>5.0587037037037033E-3</v>
      </c>
      <c r="R743">
        <v>2944.1488361342999</v>
      </c>
      <c r="S743">
        <v>5.0587037037037033E-3</v>
      </c>
    </row>
    <row r="744" spans="3:19">
      <c r="C744">
        <v>2009</v>
      </c>
      <c r="D744" s="321">
        <v>2</v>
      </c>
      <c r="E744" s="127">
        <v>6</v>
      </c>
      <c r="F744">
        <v>108</v>
      </c>
      <c r="G744">
        <v>0.62393333333333334</v>
      </c>
      <c r="H744">
        <v>4209.5086979649532</v>
      </c>
      <c r="I744">
        <f t="shared" si="73"/>
        <v>5.7771604938271605E-3</v>
      </c>
      <c r="R744">
        <v>4209.5086979649532</v>
      </c>
      <c r="S744">
        <v>5.7771604938271605E-3</v>
      </c>
    </row>
    <row r="745" spans="3:19">
      <c r="C745">
        <v>2009</v>
      </c>
      <c r="D745" s="321">
        <v>2</v>
      </c>
      <c r="E745" s="127">
        <v>7</v>
      </c>
      <c r="F745">
        <v>108</v>
      </c>
      <c r="G745">
        <v>0.75885333333333327</v>
      </c>
      <c r="H745">
        <v>5234.2172977296514</v>
      </c>
      <c r="I745">
        <f t="shared" si="73"/>
        <v>7.0264197530864195E-3</v>
      </c>
      <c r="R745">
        <v>5234.2172977296514</v>
      </c>
      <c r="S745">
        <v>7.0264197530864195E-3</v>
      </c>
    </row>
    <row r="746" spans="3:19">
      <c r="C746">
        <v>2009</v>
      </c>
      <c r="D746" s="321">
        <v>3</v>
      </c>
      <c r="E746" s="127">
        <v>1</v>
      </c>
      <c r="F746">
        <v>108</v>
      </c>
      <c r="G746">
        <v>0.29546</v>
      </c>
      <c r="H746">
        <v>1770.3917127674622</v>
      </c>
      <c r="I746">
        <f t="shared" si="73"/>
        <v>2.7357407407407408E-3</v>
      </c>
      <c r="R746">
        <v>1770.3917127674622</v>
      </c>
      <c r="S746">
        <v>2.7357407407407408E-3</v>
      </c>
    </row>
    <row r="747" spans="3:19">
      <c r="C747">
        <v>2009</v>
      </c>
      <c r="D747" s="321">
        <v>3</v>
      </c>
      <c r="E747" s="127">
        <v>2</v>
      </c>
      <c r="F747">
        <v>108</v>
      </c>
      <c r="G747">
        <v>0.29293333333333332</v>
      </c>
      <c r="H747">
        <v>1789.0227782177294</v>
      </c>
      <c r="I747">
        <f t="shared" si="73"/>
        <v>2.7123456790123456E-3</v>
      </c>
      <c r="R747">
        <v>1789.0227782177294</v>
      </c>
      <c r="S747">
        <v>2.7123456790123456E-3</v>
      </c>
    </row>
    <row r="748" spans="3:19">
      <c r="C748">
        <v>2009</v>
      </c>
      <c r="D748" s="321">
        <v>3</v>
      </c>
      <c r="E748" s="127">
        <v>3</v>
      </c>
      <c r="F748">
        <v>108</v>
      </c>
      <c r="G748">
        <v>0.43085000000000001</v>
      </c>
      <c r="H748">
        <v>2194.2484517610428</v>
      </c>
      <c r="I748">
        <f t="shared" si="73"/>
        <v>3.9893518518518516E-3</v>
      </c>
      <c r="R748">
        <v>2194.2484517610428</v>
      </c>
      <c r="S748">
        <v>3.9893518518518516E-3</v>
      </c>
    </row>
    <row r="749" spans="3:19">
      <c r="C749">
        <v>2009</v>
      </c>
      <c r="D749" s="321">
        <v>3</v>
      </c>
      <c r="E749" s="127">
        <v>4</v>
      </c>
      <c r="F749">
        <v>108</v>
      </c>
      <c r="G749">
        <v>0.48791999999999996</v>
      </c>
      <c r="H749">
        <v>2871.177163120753</v>
      </c>
      <c r="I749">
        <f t="shared" si="73"/>
        <v>4.5177777777777777E-3</v>
      </c>
      <c r="R749">
        <v>2871.177163120753</v>
      </c>
      <c r="S749">
        <v>4.5177777777777777E-3</v>
      </c>
    </row>
    <row r="750" spans="3:19">
      <c r="C750">
        <v>2009</v>
      </c>
      <c r="D750" s="321">
        <v>3</v>
      </c>
      <c r="E750" s="127">
        <v>5</v>
      </c>
      <c r="F750">
        <v>108</v>
      </c>
      <c r="G750">
        <v>0.59749333333333332</v>
      </c>
      <c r="H750">
        <v>3509.2911547924077</v>
      </c>
      <c r="I750">
        <f t="shared" si="73"/>
        <v>5.5323456790123456E-3</v>
      </c>
      <c r="R750">
        <v>3509.2911547924077</v>
      </c>
      <c r="S750">
        <v>5.5323456790123456E-3</v>
      </c>
    </row>
    <row r="751" spans="3:19">
      <c r="C751">
        <v>2009</v>
      </c>
      <c r="D751" s="321">
        <v>3</v>
      </c>
      <c r="E751" s="127">
        <v>6</v>
      </c>
      <c r="F751">
        <v>108</v>
      </c>
      <c r="G751">
        <v>0.63373999999999997</v>
      </c>
      <c r="H751">
        <v>4181.5620997895503</v>
      </c>
      <c r="I751">
        <f t="shared" si="73"/>
        <v>5.8679629629629628E-3</v>
      </c>
      <c r="R751">
        <v>4181.5620997895503</v>
      </c>
      <c r="S751">
        <v>5.8679629629629628E-3</v>
      </c>
    </row>
    <row r="752" spans="3:19">
      <c r="C752">
        <v>2009</v>
      </c>
      <c r="D752" s="321">
        <v>3</v>
      </c>
      <c r="E752" s="127">
        <v>7</v>
      </c>
      <c r="F752">
        <v>108</v>
      </c>
      <c r="G752">
        <v>0.68015666666666663</v>
      </c>
      <c r="H752">
        <v>5406.5546531446244</v>
      </c>
      <c r="I752">
        <f t="shared" si="73"/>
        <v>6.2977469135802469E-3</v>
      </c>
      <c r="R752">
        <v>5406.5546531446244</v>
      </c>
      <c r="S752">
        <v>6.2977469135802469E-3</v>
      </c>
    </row>
    <row r="753" spans="3:19">
      <c r="C753">
        <v>2009</v>
      </c>
      <c r="D753" s="321">
        <v>4</v>
      </c>
      <c r="E753" s="127">
        <v>1</v>
      </c>
      <c r="F753">
        <v>108</v>
      </c>
      <c r="G753">
        <v>0.3366533333333333</v>
      </c>
      <c r="H753">
        <v>1433.4799458751295</v>
      </c>
      <c r="I753">
        <f t="shared" si="73"/>
        <v>3.11716049382716E-3</v>
      </c>
      <c r="R753">
        <v>1433.4799458751295</v>
      </c>
      <c r="S753">
        <v>3.11716049382716E-3</v>
      </c>
    </row>
    <row r="754" spans="3:19">
      <c r="C754">
        <v>2009</v>
      </c>
      <c r="D754" s="321">
        <v>4</v>
      </c>
      <c r="E754" s="127">
        <v>2</v>
      </c>
      <c r="F754">
        <v>108</v>
      </c>
      <c r="G754">
        <v>0.30491666666666667</v>
      </c>
      <c r="H754">
        <v>1484.7153758633642</v>
      </c>
      <c r="I754">
        <f t="shared" si="73"/>
        <v>2.8233024691358024E-3</v>
      </c>
      <c r="R754">
        <v>1484.7153758633642</v>
      </c>
      <c r="S754">
        <v>2.8233024691358024E-3</v>
      </c>
    </row>
    <row r="755" spans="3:19">
      <c r="C755">
        <v>2009</v>
      </c>
      <c r="D755" s="321">
        <v>4</v>
      </c>
      <c r="E755" s="127">
        <v>3</v>
      </c>
      <c r="F755">
        <v>108</v>
      </c>
      <c r="G755">
        <v>0.32818666666666668</v>
      </c>
      <c r="H755">
        <v>2015.7007411959814</v>
      </c>
      <c r="I755">
        <f t="shared" si="73"/>
        <v>3.0387654320987658E-3</v>
      </c>
      <c r="R755">
        <v>2015.7007411959814</v>
      </c>
      <c r="S755">
        <v>3.0387654320987658E-3</v>
      </c>
    </row>
    <row r="756" spans="3:19">
      <c r="C756">
        <v>2009</v>
      </c>
      <c r="D756" s="321">
        <v>4</v>
      </c>
      <c r="E756" s="127">
        <v>4</v>
      </c>
      <c r="F756">
        <v>108</v>
      </c>
      <c r="G756">
        <v>0.4648033333333334</v>
      </c>
      <c r="H756">
        <v>2840.1253873703081</v>
      </c>
      <c r="I756">
        <f t="shared" ref="I756:I819" si="74">G756/F756</f>
        <v>4.3037345679012356E-3</v>
      </c>
      <c r="R756">
        <v>2840.1253873703081</v>
      </c>
      <c r="S756">
        <v>4.3037345679012356E-3</v>
      </c>
    </row>
    <row r="757" spans="3:19">
      <c r="C757">
        <v>2009</v>
      </c>
      <c r="D757" s="321">
        <v>4</v>
      </c>
      <c r="E757" s="127">
        <v>5</v>
      </c>
      <c r="F757">
        <v>108</v>
      </c>
      <c r="G757">
        <v>0.60871999999999993</v>
      </c>
      <c r="H757">
        <v>2840.1253873703081</v>
      </c>
      <c r="I757">
        <f t="shared" si="74"/>
        <v>5.6362962962962955E-3</v>
      </c>
      <c r="R757">
        <v>2840.1253873703081</v>
      </c>
      <c r="S757">
        <v>5.6362962962962955E-3</v>
      </c>
    </row>
    <row r="758" spans="3:19">
      <c r="C758">
        <v>2009</v>
      </c>
      <c r="D758" s="321">
        <v>4</v>
      </c>
      <c r="E758" s="127">
        <v>6</v>
      </c>
      <c r="F758">
        <v>108</v>
      </c>
      <c r="G758">
        <v>0.68822666666666665</v>
      </c>
      <c r="H758">
        <v>3909.8590619731526</v>
      </c>
      <c r="I758">
        <f t="shared" si="74"/>
        <v>6.3724691358024686E-3</v>
      </c>
      <c r="R758">
        <v>3909.8590619731526</v>
      </c>
      <c r="S758">
        <v>6.3724691358024686E-3</v>
      </c>
    </row>
    <row r="759" spans="3:19">
      <c r="C759">
        <v>2009</v>
      </c>
      <c r="D759" s="321">
        <v>4</v>
      </c>
      <c r="E759" s="127">
        <v>7</v>
      </c>
      <c r="F759">
        <v>108</v>
      </c>
      <c r="G759">
        <v>0.69562666666666662</v>
      </c>
      <c r="H759">
        <v>4819.6760914612069</v>
      </c>
      <c r="I759">
        <f t="shared" si="74"/>
        <v>6.4409876543209876E-3</v>
      </c>
      <c r="R759">
        <v>4819.6760914612069</v>
      </c>
      <c r="S759">
        <v>6.4409876543209876E-3</v>
      </c>
    </row>
    <row r="760" spans="3:19">
      <c r="C760">
        <v>2009</v>
      </c>
      <c r="D760" s="321">
        <v>1</v>
      </c>
      <c r="E760" s="127">
        <v>1</v>
      </c>
      <c r="F760">
        <v>115</v>
      </c>
      <c r="G760">
        <v>0.25768666666666667</v>
      </c>
      <c r="H760">
        <v>1506.4516188886762</v>
      </c>
      <c r="I760">
        <f t="shared" si="74"/>
        <v>2.2407536231884057E-3</v>
      </c>
      <c r="R760">
        <v>1506.4516188886762</v>
      </c>
      <c r="S760">
        <v>2.2407536231884057E-3</v>
      </c>
    </row>
    <row r="761" spans="3:19">
      <c r="C761">
        <v>2009</v>
      </c>
      <c r="D761" s="321">
        <v>1</v>
      </c>
      <c r="E761" s="127">
        <v>2</v>
      </c>
      <c r="F761">
        <v>115</v>
      </c>
      <c r="G761">
        <v>0.21230333333333337</v>
      </c>
      <c r="H761">
        <v>1407.0859364872506</v>
      </c>
      <c r="I761">
        <f t="shared" si="74"/>
        <v>1.8461159420289858E-3</v>
      </c>
      <c r="R761">
        <v>1407.0859364872506</v>
      </c>
      <c r="S761">
        <v>1.8461159420289858E-3</v>
      </c>
    </row>
    <row r="762" spans="3:19">
      <c r="C762">
        <v>2009</v>
      </c>
      <c r="D762" s="321">
        <v>1</v>
      </c>
      <c r="E762" s="127">
        <v>3</v>
      </c>
      <c r="F762">
        <v>115</v>
      </c>
      <c r="G762">
        <v>0.35108333333333336</v>
      </c>
      <c r="H762">
        <v>1428.8221795125628</v>
      </c>
      <c r="I762">
        <f t="shared" si="74"/>
        <v>3.0528985507246378E-3</v>
      </c>
      <c r="R762">
        <v>1428.8221795125628</v>
      </c>
      <c r="S762">
        <v>3.0528985507246378E-3</v>
      </c>
    </row>
    <row r="763" spans="3:19">
      <c r="C763">
        <v>2009</v>
      </c>
      <c r="D763" s="321">
        <v>1</v>
      </c>
      <c r="E763" s="127">
        <v>4</v>
      </c>
      <c r="F763">
        <v>115</v>
      </c>
      <c r="G763">
        <v>0.29981333333333332</v>
      </c>
      <c r="H763">
        <v>2380.5591062637154</v>
      </c>
      <c r="I763">
        <f t="shared" si="74"/>
        <v>2.6070724637681157E-3</v>
      </c>
      <c r="R763">
        <v>2380.5591062637154</v>
      </c>
      <c r="S763">
        <v>2.6070724637681157E-3</v>
      </c>
    </row>
    <row r="764" spans="3:19">
      <c r="C764">
        <v>2009</v>
      </c>
      <c r="D764" s="321">
        <v>1</v>
      </c>
      <c r="E764" s="127">
        <v>5</v>
      </c>
      <c r="F764">
        <v>115</v>
      </c>
      <c r="G764">
        <v>0.39119333333333334</v>
      </c>
      <c r="H764">
        <v>2416.2686483767275</v>
      </c>
      <c r="I764">
        <f t="shared" si="74"/>
        <v>3.4016811594202901E-3</v>
      </c>
      <c r="R764">
        <v>2416.2686483767275</v>
      </c>
      <c r="S764">
        <v>3.4016811594202901E-3</v>
      </c>
    </row>
    <row r="765" spans="3:19">
      <c r="C765">
        <v>2009</v>
      </c>
      <c r="D765" s="321">
        <v>1</v>
      </c>
      <c r="E765" s="127">
        <v>6</v>
      </c>
      <c r="F765">
        <v>115</v>
      </c>
      <c r="G765">
        <v>0.44697333333333339</v>
      </c>
      <c r="H765">
        <v>3113.3810139742277</v>
      </c>
      <c r="I765">
        <f t="shared" si="74"/>
        <v>3.8867246376811599E-3</v>
      </c>
      <c r="R765">
        <v>3113.3810139742277</v>
      </c>
      <c r="S765">
        <v>3.8867246376811599E-3</v>
      </c>
    </row>
    <row r="766" spans="3:19">
      <c r="C766">
        <v>2009</v>
      </c>
      <c r="D766" s="321">
        <v>1</v>
      </c>
      <c r="E766" s="127">
        <v>7</v>
      </c>
      <c r="F766">
        <v>115</v>
      </c>
      <c r="G766">
        <v>0.5107033333333334</v>
      </c>
      <c r="H766">
        <v>4195.5353988772522</v>
      </c>
      <c r="I766">
        <f t="shared" si="74"/>
        <v>4.4408985507246382E-3</v>
      </c>
      <c r="R766">
        <v>4195.5353988772522</v>
      </c>
      <c r="S766">
        <v>4.4408985507246382E-3</v>
      </c>
    </row>
    <row r="767" spans="3:19">
      <c r="C767">
        <v>2009</v>
      </c>
      <c r="D767" s="321">
        <v>2</v>
      </c>
      <c r="E767" s="127">
        <v>1</v>
      </c>
      <c r="F767">
        <v>115</v>
      </c>
      <c r="G767">
        <v>0.25581999999999999</v>
      </c>
      <c r="H767">
        <v>1607.3698900776242</v>
      </c>
      <c r="I767">
        <f t="shared" si="74"/>
        <v>2.2245217391304345E-3</v>
      </c>
      <c r="R767">
        <v>1607.3698900776242</v>
      </c>
      <c r="S767">
        <v>2.2245217391304345E-3</v>
      </c>
    </row>
    <row r="768" spans="3:19">
      <c r="C768">
        <v>2009</v>
      </c>
      <c r="D768" s="321">
        <v>2</v>
      </c>
      <c r="E768" s="127">
        <v>2</v>
      </c>
      <c r="F768">
        <v>115</v>
      </c>
      <c r="G768">
        <v>0.28182333333333331</v>
      </c>
      <c r="H768">
        <v>1546.8189273642552</v>
      </c>
      <c r="I768">
        <f t="shared" si="74"/>
        <v>2.45063768115942E-3</v>
      </c>
      <c r="R768">
        <v>1546.8189273642552</v>
      </c>
      <c r="S768">
        <v>2.45063768115942E-3</v>
      </c>
    </row>
    <row r="769" spans="3:19">
      <c r="C769">
        <v>2009</v>
      </c>
      <c r="D769" s="321">
        <v>2</v>
      </c>
      <c r="E769" s="127">
        <v>3</v>
      </c>
      <c r="F769">
        <v>115</v>
      </c>
      <c r="G769">
        <v>0.33029333333333333</v>
      </c>
      <c r="H769">
        <v>2340.1917977881362</v>
      </c>
      <c r="I769">
        <f t="shared" si="74"/>
        <v>2.8721159420289854E-3</v>
      </c>
      <c r="R769">
        <v>2340.1917977881362</v>
      </c>
      <c r="S769">
        <v>2.8721159420289854E-3</v>
      </c>
    </row>
    <row r="770" spans="3:19">
      <c r="C770">
        <v>2009</v>
      </c>
      <c r="D770" s="321">
        <v>2</v>
      </c>
      <c r="E770" s="127">
        <v>4</v>
      </c>
      <c r="F770">
        <v>115</v>
      </c>
      <c r="G770">
        <v>0.30519666666666662</v>
      </c>
      <c r="H770">
        <v>2052.9628720965156</v>
      </c>
      <c r="I770">
        <f t="shared" si="74"/>
        <v>2.6538840579710139E-3</v>
      </c>
      <c r="R770">
        <v>2052.9628720965156</v>
      </c>
      <c r="S770">
        <v>2.6538840579710139E-3</v>
      </c>
    </row>
    <row r="771" spans="3:19">
      <c r="C771">
        <v>2009</v>
      </c>
      <c r="D771" s="321">
        <v>2</v>
      </c>
      <c r="E771" s="127">
        <v>5</v>
      </c>
      <c r="F771">
        <v>115</v>
      </c>
      <c r="G771">
        <v>0.50812333333333326</v>
      </c>
      <c r="H771">
        <v>2944.1488361342999</v>
      </c>
      <c r="I771">
        <f t="shared" si="74"/>
        <v>4.4184637681159416E-3</v>
      </c>
      <c r="R771">
        <v>2944.1488361342999</v>
      </c>
      <c r="S771">
        <v>4.4184637681159416E-3</v>
      </c>
    </row>
    <row r="772" spans="3:19">
      <c r="C772">
        <v>2009</v>
      </c>
      <c r="D772" s="321">
        <v>2</v>
      </c>
      <c r="E772" s="127">
        <v>6</v>
      </c>
      <c r="F772">
        <v>115</v>
      </c>
      <c r="G772">
        <v>0.56611666666666671</v>
      </c>
      <c r="H772">
        <v>4209.5086979649532</v>
      </c>
      <c r="I772">
        <f t="shared" si="74"/>
        <v>4.9227536231884065E-3</v>
      </c>
      <c r="R772">
        <v>4209.5086979649532</v>
      </c>
      <c r="S772">
        <v>4.9227536231884065E-3</v>
      </c>
    </row>
    <row r="773" spans="3:19">
      <c r="C773">
        <v>2009</v>
      </c>
      <c r="D773" s="321">
        <v>2</v>
      </c>
      <c r="E773" s="127">
        <v>7</v>
      </c>
      <c r="F773">
        <v>115</v>
      </c>
      <c r="G773">
        <v>0.74867333333333319</v>
      </c>
      <c r="H773">
        <v>5234.2172977296514</v>
      </c>
      <c r="I773">
        <f t="shared" si="74"/>
        <v>6.5102028985507231E-3</v>
      </c>
      <c r="R773">
        <v>5234.2172977296514</v>
      </c>
      <c r="S773">
        <v>6.5102028985507231E-3</v>
      </c>
    </row>
    <row r="774" spans="3:19">
      <c r="C774">
        <v>2009</v>
      </c>
      <c r="D774" s="321">
        <v>3</v>
      </c>
      <c r="E774" s="127">
        <v>1</v>
      </c>
      <c r="F774">
        <v>115</v>
      </c>
      <c r="G774">
        <v>0.26873999999999998</v>
      </c>
      <c r="H774">
        <v>1770.3917127674622</v>
      </c>
      <c r="I774">
        <f t="shared" si="74"/>
        <v>2.3368695652173912E-3</v>
      </c>
      <c r="R774">
        <v>1770.3917127674622</v>
      </c>
      <c r="S774">
        <v>2.3368695652173912E-3</v>
      </c>
    </row>
    <row r="775" spans="3:19">
      <c r="C775">
        <v>2009</v>
      </c>
      <c r="D775" s="321">
        <v>3</v>
      </c>
      <c r="E775" s="127">
        <v>2</v>
      </c>
      <c r="F775">
        <v>115</v>
      </c>
      <c r="G775">
        <v>0.25223000000000001</v>
      </c>
      <c r="H775">
        <v>1789.0227782177294</v>
      </c>
      <c r="I775">
        <f t="shared" si="74"/>
        <v>2.193304347826087E-3</v>
      </c>
      <c r="R775">
        <v>1789.0227782177294</v>
      </c>
      <c r="S775">
        <v>2.193304347826087E-3</v>
      </c>
    </row>
    <row r="776" spans="3:19">
      <c r="C776">
        <v>2009</v>
      </c>
      <c r="D776" s="321">
        <v>3</v>
      </c>
      <c r="E776" s="127">
        <v>3</v>
      </c>
      <c r="F776">
        <v>115</v>
      </c>
      <c r="G776">
        <v>0.39688666666666667</v>
      </c>
      <c r="H776">
        <v>2194.2484517610428</v>
      </c>
      <c r="I776">
        <f t="shared" si="74"/>
        <v>3.4511884057971016E-3</v>
      </c>
      <c r="R776">
        <v>2194.2484517610428</v>
      </c>
      <c r="S776">
        <v>3.4511884057971016E-3</v>
      </c>
    </row>
    <row r="777" spans="3:19">
      <c r="C777">
        <v>2009</v>
      </c>
      <c r="D777" s="321">
        <v>3</v>
      </c>
      <c r="E777" s="127">
        <v>4</v>
      </c>
      <c r="F777">
        <v>115</v>
      </c>
      <c r="G777">
        <v>0.42418666666666666</v>
      </c>
      <c r="H777">
        <v>2871.177163120753</v>
      </c>
      <c r="I777">
        <f t="shared" si="74"/>
        <v>3.6885797101449277E-3</v>
      </c>
      <c r="R777">
        <v>2871.177163120753</v>
      </c>
      <c r="S777">
        <v>3.6885797101449277E-3</v>
      </c>
    </row>
    <row r="778" spans="3:19">
      <c r="C778">
        <v>2009</v>
      </c>
      <c r="D778" s="321">
        <v>3</v>
      </c>
      <c r="E778" s="127">
        <v>5</v>
      </c>
      <c r="F778">
        <v>115</v>
      </c>
      <c r="G778">
        <v>0.55742333333333338</v>
      </c>
      <c r="H778">
        <v>3509.2911547924077</v>
      </c>
      <c r="I778">
        <f t="shared" si="74"/>
        <v>4.8471594202898552E-3</v>
      </c>
      <c r="R778">
        <v>3509.2911547924077</v>
      </c>
      <c r="S778">
        <v>4.8471594202898552E-3</v>
      </c>
    </row>
    <row r="779" spans="3:19">
      <c r="C779">
        <v>2009</v>
      </c>
      <c r="D779" s="321">
        <v>3</v>
      </c>
      <c r="E779" s="127">
        <v>6</v>
      </c>
      <c r="F779">
        <v>115</v>
      </c>
      <c r="G779">
        <v>0.57656999999999992</v>
      </c>
      <c r="H779">
        <v>4181.5620997895503</v>
      </c>
      <c r="I779">
        <f t="shared" si="74"/>
        <v>5.0136521739130423E-3</v>
      </c>
      <c r="R779">
        <v>4181.5620997895503</v>
      </c>
      <c r="S779">
        <v>5.0136521739130423E-3</v>
      </c>
    </row>
    <row r="780" spans="3:19">
      <c r="C780">
        <v>2009</v>
      </c>
      <c r="D780" s="321">
        <v>3</v>
      </c>
      <c r="E780" s="127">
        <v>7</v>
      </c>
      <c r="F780">
        <v>115</v>
      </c>
      <c r="G780">
        <v>0.6078933333333334</v>
      </c>
      <c r="H780">
        <v>5406.5546531446244</v>
      </c>
      <c r="I780">
        <f t="shared" si="74"/>
        <v>5.2860289855072469E-3</v>
      </c>
      <c r="R780">
        <v>5406.5546531446244</v>
      </c>
      <c r="S780">
        <v>5.2860289855072469E-3</v>
      </c>
    </row>
    <row r="781" spans="3:19">
      <c r="C781">
        <v>2009</v>
      </c>
      <c r="D781" s="321">
        <v>4</v>
      </c>
      <c r="E781" s="127">
        <v>1</v>
      </c>
      <c r="F781">
        <v>115</v>
      </c>
      <c r="G781">
        <v>0.29823</v>
      </c>
      <c r="H781">
        <v>1433.4799458751295</v>
      </c>
      <c r="I781">
        <f t="shared" si="74"/>
        <v>2.5933043478260868E-3</v>
      </c>
      <c r="R781">
        <v>1433.4799458751295</v>
      </c>
      <c r="S781">
        <v>2.5933043478260868E-3</v>
      </c>
    </row>
    <row r="782" spans="3:19">
      <c r="C782">
        <v>2009</v>
      </c>
      <c r="D782" s="321">
        <v>4</v>
      </c>
      <c r="E782" s="127">
        <v>2</v>
      </c>
      <c r="F782">
        <v>115</v>
      </c>
      <c r="G782">
        <v>0.27301999999999998</v>
      </c>
      <c r="H782">
        <v>1484.7153758633642</v>
      </c>
      <c r="I782">
        <f t="shared" si="74"/>
        <v>2.3740869565217391E-3</v>
      </c>
      <c r="R782">
        <v>1484.7153758633642</v>
      </c>
      <c r="S782">
        <v>2.3740869565217391E-3</v>
      </c>
    </row>
    <row r="783" spans="3:19">
      <c r="C783">
        <v>2009</v>
      </c>
      <c r="D783" s="321">
        <v>4</v>
      </c>
      <c r="E783" s="127">
        <v>3</v>
      </c>
      <c r="F783">
        <v>115</v>
      </c>
      <c r="G783">
        <v>0.29582666666666668</v>
      </c>
      <c r="H783">
        <v>2015.7007411959814</v>
      </c>
      <c r="I783">
        <f t="shared" si="74"/>
        <v>2.5724057971014493E-3</v>
      </c>
      <c r="R783">
        <v>2015.7007411959814</v>
      </c>
      <c r="S783">
        <v>2.5724057971014493E-3</v>
      </c>
    </row>
    <row r="784" spans="3:19">
      <c r="C784">
        <v>2009</v>
      </c>
      <c r="D784" s="321">
        <v>4</v>
      </c>
      <c r="E784" s="127">
        <v>4</v>
      </c>
      <c r="F784">
        <v>115</v>
      </c>
      <c r="G784">
        <v>0.38660333333333335</v>
      </c>
      <c r="H784">
        <v>2840.1253873703081</v>
      </c>
      <c r="I784">
        <f t="shared" si="74"/>
        <v>3.3617681159420292E-3</v>
      </c>
      <c r="R784">
        <v>2840.1253873703081</v>
      </c>
      <c r="S784">
        <v>3.3617681159420292E-3</v>
      </c>
    </row>
    <row r="785" spans="3:19">
      <c r="C785">
        <v>2009</v>
      </c>
      <c r="D785" s="321">
        <v>4</v>
      </c>
      <c r="E785" s="127">
        <v>5</v>
      </c>
      <c r="F785">
        <v>115</v>
      </c>
      <c r="G785">
        <v>0.53960666666666668</v>
      </c>
      <c r="H785">
        <v>2840.1253873703081</v>
      </c>
      <c r="I785">
        <f t="shared" si="74"/>
        <v>4.6922318840579708E-3</v>
      </c>
      <c r="R785">
        <v>2840.1253873703081</v>
      </c>
      <c r="S785">
        <v>4.6922318840579708E-3</v>
      </c>
    </row>
    <row r="786" spans="3:19">
      <c r="C786">
        <v>2009</v>
      </c>
      <c r="D786" s="321">
        <v>4</v>
      </c>
      <c r="E786" s="127">
        <v>6</v>
      </c>
      <c r="F786">
        <v>115</v>
      </c>
      <c r="G786">
        <v>0.59419333333333324</v>
      </c>
      <c r="H786">
        <v>3909.8590619731526</v>
      </c>
      <c r="I786">
        <f t="shared" si="74"/>
        <v>5.1668985507246365E-3</v>
      </c>
      <c r="R786">
        <v>3909.8590619731526</v>
      </c>
      <c r="S786">
        <v>5.1668985507246365E-3</v>
      </c>
    </row>
    <row r="787" spans="3:19">
      <c r="C787">
        <v>2009</v>
      </c>
      <c r="D787" s="321">
        <v>4</v>
      </c>
      <c r="E787" s="127">
        <v>7</v>
      </c>
      <c r="F787">
        <v>115</v>
      </c>
      <c r="G787">
        <v>0.59177333333333337</v>
      </c>
      <c r="H787">
        <v>4819.6760914612069</v>
      </c>
      <c r="I787">
        <f t="shared" si="74"/>
        <v>5.1458550724637689E-3</v>
      </c>
      <c r="R787">
        <v>4819.6760914612069</v>
      </c>
      <c r="S787">
        <v>5.1458550724637689E-3</v>
      </c>
    </row>
    <row r="788" spans="3:19">
      <c r="C788">
        <v>2009</v>
      </c>
      <c r="D788" s="321">
        <v>1</v>
      </c>
      <c r="E788" s="127">
        <v>1</v>
      </c>
      <c r="F788">
        <v>120</v>
      </c>
      <c r="G788">
        <v>0.32677666666666666</v>
      </c>
      <c r="H788">
        <v>1506.4516188886762</v>
      </c>
      <c r="I788">
        <f t="shared" si="74"/>
        <v>2.7231388888888887E-3</v>
      </c>
      <c r="R788">
        <v>1506.4516188886762</v>
      </c>
      <c r="S788">
        <v>2.7231388888888887E-3</v>
      </c>
    </row>
    <row r="789" spans="3:19">
      <c r="C789">
        <v>2009</v>
      </c>
      <c r="D789" s="321">
        <v>1</v>
      </c>
      <c r="E789" s="127">
        <v>2</v>
      </c>
      <c r="F789">
        <v>120</v>
      </c>
      <c r="G789">
        <v>0.23460999999999999</v>
      </c>
      <c r="H789">
        <v>1407.0859364872506</v>
      </c>
      <c r="I789">
        <f t="shared" si="74"/>
        <v>1.9550833333333334E-3</v>
      </c>
      <c r="R789">
        <v>1407.0859364872506</v>
      </c>
      <c r="S789">
        <v>1.9550833333333334E-3</v>
      </c>
    </row>
    <row r="790" spans="3:19">
      <c r="C790">
        <v>2009</v>
      </c>
      <c r="D790" s="321">
        <v>1</v>
      </c>
      <c r="E790" s="127">
        <v>3</v>
      </c>
      <c r="F790">
        <v>120</v>
      </c>
      <c r="G790">
        <v>0.42964666666666668</v>
      </c>
      <c r="H790">
        <v>1428.8221795125628</v>
      </c>
      <c r="I790">
        <f t="shared" si="74"/>
        <v>3.580388888888889E-3</v>
      </c>
      <c r="R790">
        <v>1428.8221795125628</v>
      </c>
      <c r="S790">
        <v>3.580388888888889E-3</v>
      </c>
    </row>
    <row r="791" spans="3:19">
      <c r="C791">
        <v>2009</v>
      </c>
      <c r="D791" s="321">
        <v>1</v>
      </c>
      <c r="E791" s="127">
        <v>4</v>
      </c>
      <c r="F791">
        <v>120</v>
      </c>
      <c r="G791">
        <v>0.32111000000000001</v>
      </c>
      <c r="H791">
        <v>2380.5591062637154</v>
      </c>
      <c r="I791">
        <f t="shared" si="74"/>
        <v>2.6759166666666667E-3</v>
      </c>
      <c r="R791">
        <v>2380.5591062637154</v>
      </c>
      <c r="S791">
        <v>2.6759166666666667E-3</v>
      </c>
    </row>
    <row r="792" spans="3:19">
      <c r="C792">
        <v>2009</v>
      </c>
      <c r="D792" s="321">
        <v>1</v>
      </c>
      <c r="E792" s="127">
        <v>5</v>
      </c>
      <c r="F792">
        <v>120</v>
      </c>
      <c r="G792">
        <v>0.44946000000000003</v>
      </c>
      <c r="H792">
        <v>2416.2686483767275</v>
      </c>
      <c r="I792">
        <f t="shared" si="74"/>
        <v>3.7455000000000001E-3</v>
      </c>
      <c r="R792">
        <v>2416.2686483767275</v>
      </c>
      <c r="S792">
        <v>3.7455000000000001E-3</v>
      </c>
    </row>
    <row r="793" spans="3:19">
      <c r="C793">
        <v>2009</v>
      </c>
      <c r="D793" s="321">
        <v>1</v>
      </c>
      <c r="E793" s="127">
        <v>6</v>
      </c>
      <c r="F793">
        <v>120</v>
      </c>
      <c r="G793">
        <v>0.48039666666666664</v>
      </c>
      <c r="H793">
        <v>3113.3810139742277</v>
      </c>
      <c r="I793">
        <f t="shared" si="74"/>
        <v>4.0033055555555551E-3</v>
      </c>
      <c r="R793">
        <v>3113.3810139742277</v>
      </c>
      <c r="S793">
        <v>4.0033055555555551E-3</v>
      </c>
    </row>
    <row r="794" spans="3:19">
      <c r="C794">
        <v>2009</v>
      </c>
      <c r="D794" s="321">
        <v>1</v>
      </c>
      <c r="E794" s="127">
        <v>7</v>
      </c>
      <c r="F794">
        <v>120</v>
      </c>
      <c r="G794">
        <v>0.55873333333333342</v>
      </c>
      <c r="H794">
        <v>4195.5353988772522</v>
      </c>
      <c r="I794">
        <f t="shared" si="74"/>
        <v>4.6561111111111117E-3</v>
      </c>
      <c r="R794">
        <v>4195.5353988772522</v>
      </c>
      <c r="S794">
        <v>4.6561111111111117E-3</v>
      </c>
    </row>
    <row r="795" spans="3:19">
      <c r="C795">
        <v>2009</v>
      </c>
      <c r="D795" s="321">
        <v>2</v>
      </c>
      <c r="E795" s="127">
        <v>1</v>
      </c>
      <c r="F795">
        <v>120</v>
      </c>
      <c r="G795">
        <v>0.28162333333333334</v>
      </c>
      <c r="H795">
        <v>1607.3698900776242</v>
      </c>
      <c r="I795">
        <f t="shared" si="74"/>
        <v>2.3468611111111112E-3</v>
      </c>
      <c r="R795">
        <v>1607.3698900776242</v>
      </c>
      <c r="S795">
        <v>2.3468611111111112E-3</v>
      </c>
    </row>
    <row r="796" spans="3:19">
      <c r="C796">
        <v>2009</v>
      </c>
      <c r="D796" s="321">
        <v>2</v>
      </c>
      <c r="E796" s="127">
        <v>2</v>
      </c>
      <c r="F796">
        <v>120</v>
      </c>
      <c r="G796">
        <v>0.35423999999999994</v>
      </c>
      <c r="H796">
        <v>1546.8189273642552</v>
      </c>
      <c r="I796">
        <f t="shared" si="74"/>
        <v>2.9519999999999993E-3</v>
      </c>
      <c r="R796">
        <v>1546.8189273642552</v>
      </c>
      <c r="S796">
        <v>2.9519999999999993E-3</v>
      </c>
    </row>
    <row r="797" spans="3:19">
      <c r="C797">
        <v>2009</v>
      </c>
      <c r="D797" s="321">
        <v>2</v>
      </c>
      <c r="E797" s="127">
        <v>3</v>
      </c>
      <c r="F797">
        <v>120</v>
      </c>
      <c r="G797">
        <v>0.36874333333333337</v>
      </c>
      <c r="H797">
        <v>2340.1917977881362</v>
      </c>
      <c r="I797">
        <f t="shared" si="74"/>
        <v>3.0728611111111113E-3</v>
      </c>
      <c r="R797">
        <v>2340.1917977881362</v>
      </c>
      <c r="S797">
        <v>3.0728611111111113E-3</v>
      </c>
    </row>
    <row r="798" spans="3:19">
      <c r="C798">
        <v>2009</v>
      </c>
      <c r="D798" s="321">
        <v>2</v>
      </c>
      <c r="E798" s="127">
        <v>4</v>
      </c>
      <c r="F798">
        <v>120</v>
      </c>
      <c r="G798">
        <v>0.33511333333333332</v>
      </c>
      <c r="H798">
        <v>2052.9628720965156</v>
      </c>
      <c r="I798">
        <f t="shared" si="74"/>
        <v>2.7926111111111112E-3</v>
      </c>
      <c r="R798">
        <v>2052.9628720965156</v>
      </c>
      <c r="S798">
        <v>2.7926111111111112E-3</v>
      </c>
    </row>
    <row r="799" spans="3:19">
      <c r="C799">
        <v>2009</v>
      </c>
      <c r="D799" s="321">
        <v>2</v>
      </c>
      <c r="E799" s="127">
        <v>5</v>
      </c>
      <c r="F799">
        <v>120</v>
      </c>
      <c r="G799">
        <v>0.57990333333333333</v>
      </c>
      <c r="H799">
        <v>2944.1488361342999</v>
      </c>
      <c r="I799">
        <f t="shared" si="74"/>
        <v>4.8325277777777776E-3</v>
      </c>
      <c r="R799">
        <v>2944.1488361342999</v>
      </c>
      <c r="S799">
        <v>4.8325277777777776E-3</v>
      </c>
    </row>
    <row r="800" spans="3:19">
      <c r="C800">
        <v>2009</v>
      </c>
      <c r="D800" s="321">
        <v>2</v>
      </c>
      <c r="E800" s="127">
        <v>6</v>
      </c>
      <c r="F800">
        <v>120</v>
      </c>
      <c r="G800">
        <v>0.66736000000000006</v>
      </c>
      <c r="H800">
        <v>4209.5086979649532</v>
      </c>
      <c r="I800">
        <f t="shared" si="74"/>
        <v>5.5613333333333339E-3</v>
      </c>
      <c r="R800">
        <v>4209.5086979649532</v>
      </c>
      <c r="S800">
        <v>5.5613333333333339E-3</v>
      </c>
    </row>
    <row r="801" spans="3:19">
      <c r="C801">
        <v>2009</v>
      </c>
      <c r="D801" s="321">
        <v>2</v>
      </c>
      <c r="E801" s="127">
        <v>7</v>
      </c>
      <c r="F801">
        <v>120</v>
      </c>
      <c r="G801">
        <v>0.79128333333333334</v>
      </c>
      <c r="H801">
        <v>5234.2172977296514</v>
      </c>
      <c r="I801">
        <f t="shared" si="74"/>
        <v>6.5940277777777776E-3</v>
      </c>
      <c r="R801">
        <v>5234.2172977296514</v>
      </c>
      <c r="S801">
        <v>6.5940277777777776E-3</v>
      </c>
    </row>
    <row r="802" spans="3:19">
      <c r="C802">
        <v>2009</v>
      </c>
      <c r="D802" s="321">
        <v>3</v>
      </c>
      <c r="E802" s="127">
        <v>1</v>
      </c>
      <c r="F802">
        <v>120</v>
      </c>
      <c r="G802">
        <v>0.29957666666666666</v>
      </c>
      <c r="H802">
        <v>1770.3917127674622</v>
      </c>
      <c r="I802">
        <f t="shared" si="74"/>
        <v>2.496472222222222E-3</v>
      </c>
      <c r="R802">
        <v>1770.3917127674622</v>
      </c>
      <c r="S802">
        <v>2.496472222222222E-3</v>
      </c>
    </row>
    <row r="803" spans="3:19">
      <c r="C803">
        <v>2009</v>
      </c>
      <c r="D803" s="321">
        <v>3</v>
      </c>
      <c r="E803" s="127">
        <v>2</v>
      </c>
      <c r="F803">
        <v>120</v>
      </c>
      <c r="G803">
        <v>0.28935</v>
      </c>
      <c r="H803">
        <v>1789.0227782177294</v>
      </c>
      <c r="I803">
        <f t="shared" si="74"/>
        <v>2.4112499999999998E-3</v>
      </c>
      <c r="R803">
        <v>1789.0227782177294</v>
      </c>
      <c r="S803">
        <v>2.4112499999999998E-3</v>
      </c>
    </row>
    <row r="804" spans="3:19">
      <c r="C804">
        <v>2009</v>
      </c>
      <c r="D804" s="321">
        <v>3</v>
      </c>
      <c r="E804" s="127">
        <v>3</v>
      </c>
      <c r="F804">
        <v>120</v>
      </c>
      <c r="G804">
        <v>0.48613333333333336</v>
      </c>
      <c r="H804">
        <v>2194.2484517610428</v>
      </c>
      <c r="I804">
        <f t="shared" si="74"/>
        <v>4.0511111111111112E-3</v>
      </c>
      <c r="R804">
        <v>2194.2484517610428</v>
      </c>
      <c r="S804">
        <v>4.0511111111111112E-3</v>
      </c>
    </row>
    <row r="805" spans="3:19">
      <c r="C805">
        <v>2009</v>
      </c>
      <c r="D805" s="321">
        <v>3</v>
      </c>
      <c r="E805" s="127">
        <v>4</v>
      </c>
      <c r="F805">
        <v>120</v>
      </c>
      <c r="G805">
        <v>0.53006666666666657</v>
      </c>
      <c r="H805">
        <v>2871.177163120753</v>
      </c>
      <c r="I805">
        <f t="shared" si="74"/>
        <v>4.4172222222222217E-3</v>
      </c>
      <c r="R805">
        <v>2871.177163120753</v>
      </c>
      <c r="S805">
        <v>4.4172222222222217E-3</v>
      </c>
    </row>
    <row r="806" spans="3:19">
      <c r="C806">
        <v>2009</v>
      </c>
      <c r="D806" s="321">
        <v>3</v>
      </c>
      <c r="E806" s="127">
        <v>5</v>
      </c>
      <c r="F806">
        <v>120</v>
      </c>
      <c r="G806">
        <v>0.65865333333333342</v>
      </c>
      <c r="H806">
        <v>3509.2911547924077</v>
      </c>
      <c r="I806">
        <f t="shared" si="74"/>
        <v>5.4887777777777782E-3</v>
      </c>
      <c r="R806">
        <v>3509.2911547924077</v>
      </c>
      <c r="S806">
        <v>5.4887777777777782E-3</v>
      </c>
    </row>
    <row r="807" spans="3:19">
      <c r="C807">
        <v>2009</v>
      </c>
      <c r="D807" s="321">
        <v>3</v>
      </c>
      <c r="E807" s="127">
        <v>6</v>
      </c>
      <c r="F807">
        <v>120</v>
      </c>
      <c r="G807">
        <v>0.66978666666666664</v>
      </c>
      <c r="H807">
        <v>4181.5620997895503</v>
      </c>
      <c r="I807">
        <f t="shared" si="74"/>
        <v>5.5815555555555557E-3</v>
      </c>
      <c r="R807">
        <v>4181.5620997895503</v>
      </c>
      <c r="S807">
        <v>5.5815555555555557E-3</v>
      </c>
    </row>
    <row r="808" spans="3:19">
      <c r="C808">
        <v>2009</v>
      </c>
      <c r="D808" s="321">
        <v>3</v>
      </c>
      <c r="E808" s="127">
        <v>7</v>
      </c>
      <c r="F808">
        <v>120</v>
      </c>
      <c r="G808">
        <v>0.6655833333333333</v>
      </c>
      <c r="H808">
        <v>5406.5546531446244</v>
      </c>
      <c r="I808">
        <f t="shared" si="74"/>
        <v>5.5465277777777778E-3</v>
      </c>
      <c r="R808">
        <v>5406.5546531446244</v>
      </c>
      <c r="S808">
        <v>5.5465277777777778E-3</v>
      </c>
    </row>
    <row r="809" spans="3:19">
      <c r="C809">
        <v>2009</v>
      </c>
      <c r="D809" s="321">
        <v>4</v>
      </c>
      <c r="E809" s="127">
        <v>1</v>
      </c>
      <c r="F809">
        <v>120</v>
      </c>
      <c r="G809">
        <v>0.38565333333333335</v>
      </c>
      <c r="H809">
        <v>1433.4799458751295</v>
      </c>
      <c r="I809">
        <f t="shared" si="74"/>
        <v>3.2137777777777781E-3</v>
      </c>
      <c r="R809">
        <v>1433.4799458751295</v>
      </c>
      <c r="S809">
        <v>3.2137777777777781E-3</v>
      </c>
    </row>
    <row r="810" spans="3:19">
      <c r="C810">
        <v>2009</v>
      </c>
      <c r="D810" s="321">
        <v>4</v>
      </c>
      <c r="E810" s="127">
        <v>2</v>
      </c>
      <c r="F810">
        <v>120</v>
      </c>
      <c r="G810">
        <v>0.35840333333333335</v>
      </c>
      <c r="H810">
        <v>1484.7153758633642</v>
      </c>
      <c r="I810">
        <f t="shared" si="74"/>
        <v>2.9866944444444446E-3</v>
      </c>
      <c r="R810">
        <v>1484.7153758633642</v>
      </c>
      <c r="S810">
        <v>2.9866944444444446E-3</v>
      </c>
    </row>
    <row r="811" spans="3:19">
      <c r="C811">
        <v>2009</v>
      </c>
      <c r="D811" s="321">
        <v>4</v>
      </c>
      <c r="E811" s="127">
        <v>3</v>
      </c>
      <c r="F811">
        <v>120</v>
      </c>
      <c r="G811">
        <v>0.37343666666666664</v>
      </c>
      <c r="H811">
        <v>2015.7007411959814</v>
      </c>
      <c r="I811">
        <f t="shared" si="74"/>
        <v>3.1119722222222221E-3</v>
      </c>
      <c r="R811">
        <v>2015.7007411959814</v>
      </c>
      <c r="S811">
        <v>3.1119722222222221E-3</v>
      </c>
    </row>
    <row r="812" spans="3:19">
      <c r="C812">
        <v>2009</v>
      </c>
      <c r="D812" s="321">
        <v>4</v>
      </c>
      <c r="E812" s="127">
        <v>4</v>
      </c>
      <c r="F812">
        <v>120</v>
      </c>
      <c r="G812">
        <v>0.48853666666666662</v>
      </c>
      <c r="H812">
        <v>2840.1253873703081</v>
      </c>
      <c r="I812">
        <f t="shared" si="74"/>
        <v>4.0711388888888889E-3</v>
      </c>
      <c r="R812">
        <v>2840.1253873703081</v>
      </c>
      <c r="S812">
        <v>4.0711388888888889E-3</v>
      </c>
    </row>
    <row r="813" spans="3:19">
      <c r="C813">
        <v>2009</v>
      </c>
      <c r="D813" s="321">
        <v>4</v>
      </c>
      <c r="E813" s="127">
        <v>5</v>
      </c>
      <c r="F813">
        <v>120</v>
      </c>
      <c r="G813">
        <v>0.63452666666666668</v>
      </c>
      <c r="H813">
        <v>2840.1253873703081</v>
      </c>
      <c r="I813">
        <f t="shared" si="74"/>
        <v>5.2877222222222223E-3</v>
      </c>
      <c r="R813">
        <v>2840.1253873703081</v>
      </c>
      <c r="S813">
        <v>5.2877222222222223E-3</v>
      </c>
    </row>
    <row r="814" spans="3:19">
      <c r="C814">
        <v>2009</v>
      </c>
      <c r="D814" s="321">
        <v>4</v>
      </c>
      <c r="E814" s="127">
        <v>6</v>
      </c>
      <c r="F814">
        <v>120</v>
      </c>
      <c r="G814">
        <v>0.68503999999999998</v>
      </c>
      <c r="H814">
        <v>3909.8590619731526</v>
      </c>
      <c r="I814">
        <f t="shared" si="74"/>
        <v>5.7086666666666666E-3</v>
      </c>
      <c r="R814">
        <v>3909.8590619731526</v>
      </c>
      <c r="S814">
        <v>5.7086666666666666E-3</v>
      </c>
    </row>
    <row r="815" spans="3:19">
      <c r="C815">
        <v>2009</v>
      </c>
      <c r="D815" s="321">
        <v>4</v>
      </c>
      <c r="E815" s="127">
        <v>7</v>
      </c>
      <c r="F815">
        <v>120</v>
      </c>
      <c r="G815">
        <v>0.67808666666666673</v>
      </c>
      <c r="H815">
        <v>4819.6760914612069</v>
      </c>
      <c r="I815">
        <f t="shared" si="74"/>
        <v>5.6507222222222228E-3</v>
      </c>
      <c r="R815">
        <v>4819.6760914612069</v>
      </c>
      <c r="S815">
        <v>5.6507222222222228E-3</v>
      </c>
    </row>
    <row r="816" spans="3:19">
      <c r="C816">
        <v>2009</v>
      </c>
      <c r="D816" s="321">
        <v>1</v>
      </c>
      <c r="E816" s="127">
        <v>1</v>
      </c>
      <c r="F816">
        <v>126</v>
      </c>
      <c r="G816">
        <v>0.22865333333333335</v>
      </c>
      <c r="H816">
        <v>1506.4516188886762</v>
      </c>
      <c r="I816">
        <f t="shared" si="74"/>
        <v>1.8147089947089948E-3</v>
      </c>
      <c r="R816">
        <v>1506.4516188886762</v>
      </c>
      <c r="S816">
        <v>1.8147089947089948E-3</v>
      </c>
    </row>
    <row r="817" spans="3:19">
      <c r="C817">
        <v>2009</v>
      </c>
      <c r="D817" s="321">
        <v>1</v>
      </c>
      <c r="E817" s="127">
        <v>2</v>
      </c>
      <c r="F817">
        <v>126</v>
      </c>
      <c r="G817">
        <v>0.18834333333333333</v>
      </c>
      <c r="H817">
        <v>1407.0859364872506</v>
      </c>
      <c r="I817">
        <f t="shared" si="74"/>
        <v>1.4947883597883598E-3</v>
      </c>
      <c r="R817">
        <v>1407.0859364872506</v>
      </c>
      <c r="S817">
        <v>1.4947883597883598E-3</v>
      </c>
    </row>
    <row r="818" spans="3:19">
      <c r="C818">
        <v>2009</v>
      </c>
      <c r="D818" s="321">
        <v>1</v>
      </c>
      <c r="E818" s="127">
        <v>3</v>
      </c>
      <c r="F818">
        <v>126</v>
      </c>
      <c r="G818">
        <v>0.30237333333333333</v>
      </c>
      <c r="H818">
        <v>1428.8221795125628</v>
      </c>
      <c r="I818">
        <f t="shared" si="74"/>
        <v>2.3997883597883596E-3</v>
      </c>
      <c r="R818">
        <v>1428.8221795125628</v>
      </c>
      <c r="S818">
        <v>2.3997883597883596E-3</v>
      </c>
    </row>
    <row r="819" spans="3:19">
      <c r="C819">
        <v>2009</v>
      </c>
      <c r="D819" s="321">
        <v>1</v>
      </c>
      <c r="E819" s="127">
        <v>4</v>
      </c>
      <c r="F819">
        <v>126</v>
      </c>
      <c r="G819">
        <v>0.25927000000000006</v>
      </c>
      <c r="H819">
        <v>2380.5591062637154</v>
      </c>
      <c r="I819">
        <f t="shared" si="74"/>
        <v>2.0576984126984129E-3</v>
      </c>
      <c r="R819">
        <v>2380.5591062637154</v>
      </c>
      <c r="S819">
        <v>2.0576984126984129E-3</v>
      </c>
    </row>
    <row r="820" spans="3:19">
      <c r="C820">
        <v>2009</v>
      </c>
      <c r="D820" s="321">
        <v>1</v>
      </c>
      <c r="E820" s="127">
        <v>5</v>
      </c>
      <c r="F820">
        <v>126</v>
      </c>
      <c r="G820">
        <v>0.34600333333333327</v>
      </c>
      <c r="H820">
        <v>2416.2686483767275</v>
      </c>
      <c r="I820">
        <f t="shared" ref="I820:I871" si="75">G820/F820</f>
        <v>2.7460582010582005E-3</v>
      </c>
      <c r="R820">
        <v>2416.2686483767275</v>
      </c>
      <c r="S820">
        <v>2.7460582010582005E-3</v>
      </c>
    </row>
    <row r="821" spans="3:19">
      <c r="C821">
        <v>2009</v>
      </c>
      <c r="D821" s="321">
        <v>1</v>
      </c>
      <c r="E821" s="127">
        <v>6</v>
      </c>
      <c r="F821">
        <v>126</v>
      </c>
      <c r="G821">
        <v>0.4029666666666667</v>
      </c>
      <c r="H821">
        <v>3113.3810139742277</v>
      </c>
      <c r="I821">
        <f t="shared" si="75"/>
        <v>3.1981481481481483E-3</v>
      </c>
      <c r="R821">
        <v>3113.3810139742277</v>
      </c>
      <c r="S821">
        <v>3.1981481481481483E-3</v>
      </c>
    </row>
    <row r="822" spans="3:19">
      <c r="C822">
        <v>2009</v>
      </c>
      <c r="D822" s="321">
        <v>1</v>
      </c>
      <c r="E822" s="127">
        <v>7</v>
      </c>
      <c r="F822">
        <v>126</v>
      </c>
      <c r="G822">
        <v>0.45493</v>
      </c>
      <c r="H822">
        <v>4195.5353988772522</v>
      </c>
      <c r="I822">
        <f t="shared" si="75"/>
        <v>3.6105555555555557E-3</v>
      </c>
      <c r="R822">
        <v>4195.5353988772522</v>
      </c>
      <c r="S822">
        <v>3.6105555555555557E-3</v>
      </c>
    </row>
    <row r="823" spans="3:19">
      <c r="C823">
        <v>2009</v>
      </c>
      <c r="D823" s="321">
        <v>2</v>
      </c>
      <c r="E823" s="127">
        <v>1</v>
      </c>
      <c r="F823">
        <v>126</v>
      </c>
      <c r="G823">
        <v>0.21357666666666666</v>
      </c>
      <c r="H823">
        <v>1607.3698900776242</v>
      </c>
      <c r="I823">
        <f t="shared" si="75"/>
        <v>1.69505291005291E-3</v>
      </c>
      <c r="R823">
        <v>1607.3698900776242</v>
      </c>
      <c r="S823">
        <v>1.69505291005291E-3</v>
      </c>
    </row>
    <row r="824" spans="3:19">
      <c r="C824">
        <v>2009</v>
      </c>
      <c r="D824" s="321">
        <v>2</v>
      </c>
      <c r="E824" s="127">
        <v>2</v>
      </c>
      <c r="F824">
        <v>126</v>
      </c>
      <c r="G824">
        <v>0.24949333333333334</v>
      </c>
      <c r="H824">
        <v>1546.8189273642552</v>
      </c>
      <c r="I824">
        <f t="shared" si="75"/>
        <v>1.9801058201058203E-3</v>
      </c>
      <c r="R824">
        <v>1546.8189273642552</v>
      </c>
      <c r="S824">
        <v>1.9801058201058203E-3</v>
      </c>
    </row>
    <row r="825" spans="3:19">
      <c r="C825">
        <v>2009</v>
      </c>
      <c r="D825" s="321">
        <v>2</v>
      </c>
      <c r="E825" s="127">
        <v>3</v>
      </c>
      <c r="F825">
        <v>126</v>
      </c>
      <c r="G825">
        <v>0.29184666666666664</v>
      </c>
      <c r="H825">
        <v>2340.1917977881362</v>
      </c>
      <c r="I825">
        <f t="shared" si="75"/>
        <v>2.3162433862433862E-3</v>
      </c>
      <c r="R825">
        <v>2340.1917977881362</v>
      </c>
      <c r="S825">
        <v>2.3162433862433862E-3</v>
      </c>
    </row>
    <row r="826" spans="3:19">
      <c r="C826">
        <v>2009</v>
      </c>
      <c r="D826" s="321">
        <v>2</v>
      </c>
      <c r="E826" s="127">
        <v>4</v>
      </c>
      <c r="F826">
        <v>126</v>
      </c>
      <c r="G826">
        <v>0.26396666666666668</v>
      </c>
      <c r="H826">
        <v>2052.9628720965156</v>
      </c>
      <c r="I826">
        <f t="shared" si="75"/>
        <v>2.094973544973545E-3</v>
      </c>
      <c r="R826">
        <v>2052.9628720965156</v>
      </c>
      <c r="S826">
        <v>2.094973544973545E-3</v>
      </c>
    </row>
    <row r="827" spans="3:19">
      <c r="C827">
        <v>2009</v>
      </c>
      <c r="D827" s="321">
        <v>2</v>
      </c>
      <c r="E827" s="127">
        <v>5</v>
      </c>
      <c r="F827">
        <v>126</v>
      </c>
      <c r="G827">
        <v>0.44546999999999998</v>
      </c>
      <c r="H827">
        <v>2944.1488361342999</v>
      </c>
      <c r="I827">
        <f t="shared" si="75"/>
        <v>3.5354761904761904E-3</v>
      </c>
      <c r="R827">
        <v>2944.1488361342999</v>
      </c>
      <c r="S827">
        <v>3.5354761904761904E-3</v>
      </c>
    </row>
    <row r="828" spans="3:19">
      <c r="C828">
        <v>2009</v>
      </c>
      <c r="D828" s="321">
        <v>2</v>
      </c>
      <c r="E828" s="127">
        <v>6</v>
      </c>
      <c r="F828">
        <v>126</v>
      </c>
      <c r="G828">
        <v>0.52965333333333342</v>
      </c>
      <c r="H828">
        <v>4209.5086979649532</v>
      </c>
      <c r="I828">
        <f t="shared" si="75"/>
        <v>4.203597883597884E-3</v>
      </c>
      <c r="R828">
        <v>4209.5086979649532</v>
      </c>
      <c r="S828">
        <v>4.203597883597884E-3</v>
      </c>
    </row>
    <row r="829" spans="3:19">
      <c r="C829">
        <v>2009</v>
      </c>
      <c r="D829" s="321">
        <v>2</v>
      </c>
      <c r="E829" s="127">
        <v>7</v>
      </c>
      <c r="F829">
        <v>126</v>
      </c>
      <c r="G829">
        <v>0.70186333333333328</v>
      </c>
      <c r="H829">
        <v>5234.2172977296514</v>
      </c>
      <c r="I829">
        <f t="shared" si="75"/>
        <v>5.5703439153439145E-3</v>
      </c>
      <c r="R829">
        <v>5234.2172977296514</v>
      </c>
      <c r="S829">
        <v>5.5703439153439145E-3</v>
      </c>
    </row>
    <row r="830" spans="3:19">
      <c r="C830">
        <v>2009</v>
      </c>
      <c r="D830" s="321">
        <v>3</v>
      </c>
      <c r="E830" s="127">
        <v>1</v>
      </c>
      <c r="F830">
        <v>126</v>
      </c>
      <c r="G830">
        <v>0.22388333333333335</v>
      </c>
      <c r="H830">
        <v>1770.3917127674622</v>
      </c>
      <c r="I830">
        <f t="shared" si="75"/>
        <v>1.7768518518518519E-3</v>
      </c>
      <c r="R830">
        <v>1770.3917127674622</v>
      </c>
      <c r="S830">
        <v>1.7768518518518519E-3</v>
      </c>
    </row>
    <row r="831" spans="3:19">
      <c r="C831">
        <v>2009</v>
      </c>
      <c r="D831" s="321">
        <v>3</v>
      </c>
      <c r="E831" s="127">
        <v>2</v>
      </c>
      <c r="F831">
        <v>126</v>
      </c>
      <c r="G831">
        <v>0.22399999999999998</v>
      </c>
      <c r="H831">
        <v>1789.0227782177294</v>
      </c>
      <c r="I831">
        <f t="shared" si="75"/>
        <v>1.7777777777777776E-3</v>
      </c>
      <c r="R831">
        <v>1789.0227782177294</v>
      </c>
      <c r="S831">
        <v>1.7777777777777776E-3</v>
      </c>
    </row>
    <row r="832" spans="3:19">
      <c r="C832">
        <v>2009</v>
      </c>
      <c r="D832" s="321">
        <v>3</v>
      </c>
      <c r="E832" s="127">
        <v>3</v>
      </c>
      <c r="F832">
        <v>126</v>
      </c>
      <c r="G832">
        <v>0.37088000000000004</v>
      </c>
      <c r="H832">
        <v>2194.2484517610428</v>
      </c>
      <c r="I832">
        <f t="shared" si="75"/>
        <v>2.9434920634920638E-3</v>
      </c>
      <c r="R832">
        <v>2194.2484517610428</v>
      </c>
      <c r="S832">
        <v>2.9434920634920638E-3</v>
      </c>
    </row>
    <row r="833" spans="3:19">
      <c r="C833">
        <v>2009</v>
      </c>
      <c r="D833" s="321">
        <v>3</v>
      </c>
      <c r="E833" s="127">
        <v>4</v>
      </c>
      <c r="F833">
        <v>126</v>
      </c>
      <c r="G833">
        <v>0.39437000000000005</v>
      </c>
      <c r="H833">
        <v>2871.177163120753</v>
      </c>
      <c r="I833">
        <f t="shared" si="75"/>
        <v>3.1299206349206352E-3</v>
      </c>
      <c r="R833">
        <v>2871.177163120753</v>
      </c>
      <c r="S833">
        <v>3.1299206349206352E-3</v>
      </c>
    </row>
    <row r="834" spans="3:19">
      <c r="C834">
        <v>2009</v>
      </c>
      <c r="D834" s="321">
        <v>3</v>
      </c>
      <c r="E834" s="127">
        <v>5</v>
      </c>
      <c r="F834">
        <v>126</v>
      </c>
      <c r="G834">
        <v>0.54576333333333338</v>
      </c>
      <c r="H834">
        <v>3509.2911547924077</v>
      </c>
      <c r="I834">
        <f t="shared" si="75"/>
        <v>4.3314550264550271E-3</v>
      </c>
      <c r="R834">
        <v>3509.2911547924077</v>
      </c>
      <c r="S834">
        <v>4.3314550264550271E-3</v>
      </c>
    </row>
    <row r="835" spans="3:19">
      <c r="C835">
        <v>2009</v>
      </c>
      <c r="D835" s="321">
        <v>3</v>
      </c>
      <c r="E835" s="127">
        <v>6</v>
      </c>
      <c r="F835">
        <v>126</v>
      </c>
      <c r="G835">
        <v>0.55040999999999995</v>
      </c>
      <c r="H835">
        <v>4181.5620997895503</v>
      </c>
      <c r="I835">
        <f t="shared" si="75"/>
        <v>4.3683333333333326E-3</v>
      </c>
      <c r="R835">
        <v>4181.5620997895503</v>
      </c>
      <c r="S835">
        <v>4.3683333333333326E-3</v>
      </c>
    </row>
    <row r="836" spans="3:19">
      <c r="C836">
        <v>2009</v>
      </c>
      <c r="D836" s="321">
        <v>3</v>
      </c>
      <c r="E836" s="127">
        <v>7</v>
      </c>
      <c r="F836">
        <v>126</v>
      </c>
      <c r="G836">
        <v>0.58562999999999998</v>
      </c>
      <c r="H836">
        <v>5406.5546531446244</v>
      </c>
      <c r="I836">
        <f t="shared" si="75"/>
        <v>4.6478571428571428E-3</v>
      </c>
      <c r="R836">
        <v>5406.5546531446244</v>
      </c>
      <c r="S836">
        <v>4.6478571428571428E-3</v>
      </c>
    </row>
    <row r="837" spans="3:19">
      <c r="C837">
        <v>2009</v>
      </c>
      <c r="D837" s="321">
        <v>4</v>
      </c>
      <c r="E837" s="127">
        <v>1</v>
      </c>
      <c r="F837">
        <v>126</v>
      </c>
      <c r="G837">
        <v>0.25877666666666665</v>
      </c>
      <c r="H837">
        <v>1433.4799458751295</v>
      </c>
      <c r="I837">
        <f t="shared" si="75"/>
        <v>2.0537830687830686E-3</v>
      </c>
      <c r="R837">
        <v>1433.4799458751295</v>
      </c>
      <c r="S837">
        <v>2.0537830687830686E-3</v>
      </c>
    </row>
    <row r="838" spans="3:19">
      <c r="C838">
        <v>2009</v>
      </c>
      <c r="D838" s="321">
        <v>4</v>
      </c>
      <c r="E838" s="127">
        <v>2</v>
      </c>
      <c r="F838">
        <v>126</v>
      </c>
      <c r="G838">
        <v>0.25147666666666668</v>
      </c>
      <c r="H838">
        <v>1484.7153758633642</v>
      </c>
      <c r="I838">
        <f t="shared" si="75"/>
        <v>1.9958465608465609E-3</v>
      </c>
      <c r="R838">
        <v>1484.7153758633642</v>
      </c>
      <c r="S838">
        <v>1.9958465608465609E-3</v>
      </c>
    </row>
    <row r="839" spans="3:19">
      <c r="C839">
        <v>2009</v>
      </c>
      <c r="D839" s="321">
        <v>4</v>
      </c>
      <c r="E839" s="127">
        <v>3</v>
      </c>
      <c r="F839">
        <v>126</v>
      </c>
      <c r="G839">
        <v>0.27504666666666666</v>
      </c>
      <c r="H839">
        <v>2015.7007411959814</v>
      </c>
      <c r="I839">
        <f t="shared" si="75"/>
        <v>2.1829100529100528E-3</v>
      </c>
      <c r="R839">
        <v>2015.7007411959814</v>
      </c>
      <c r="S839">
        <v>2.1829100529100528E-3</v>
      </c>
    </row>
    <row r="840" spans="3:19">
      <c r="C840">
        <v>2009</v>
      </c>
      <c r="D840" s="321">
        <v>4</v>
      </c>
      <c r="E840" s="127">
        <v>4</v>
      </c>
      <c r="F840">
        <v>126</v>
      </c>
      <c r="G840">
        <v>0.37404999999999999</v>
      </c>
      <c r="H840">
        <v>2840.1253873703081</v>
      </c>
      <c r="I840">
        <f t="shared" si="75"/>
        <v>2.9686507936507937E-3</v>
      </c>
      <c r="R840">
        <v>2840.1253873703081</v>
      </c>
      <c r="S840">
        <v>2.9686507936507937E-3</v>
      </c>
    </row>
    <row r="841" spans="3:19">
      <c r="C841">
        <v>2009</v>
      </c>
      <c r="D841" s="321">
        <v>4</v>
      </c>
      <c r="E841" s="127">
        <v>5</v>
      </c>
      <c r="F841">
        <v>126</v>
      </c>
      <c r="G841">
        <v>0.51962666666666668</v>
      </c>
      <c r="H841">
        <v>2840.1253873703081</v>
      </c>
      <c r="I841">
        <f t="shared" si="75"/>
        <v>4.1240211640211641E-3</v>
      </c>
      <c r="R841">
        <v>2840.1253873703081</v>
      </c>
      <c r="S841">
        <v>4.1240211640211641E-3</v>
      </c>
    </row>
    <row r="842" spans="3:19">
      <c r="C842">
        <v>2009</v>
      </c>
      <c r="D842" s="321">
        <v>4</v>
      </c>
      <c r="E842" s="127">
        <v>6</v>
      </c>
      <c r="F842">
        <v>126</v>
      </c>
      <c r="G842">
        <v>0.58838333333333326</v>
      </c>
      <c r="H842">
        <v>3909.8590619731526</v>
      </c>
      <c r="I842">
        <f t="shared" si="75"/>
        <v>4.6697089947089938E-3</v>
      </c>
      <c r="R842">
        <v>3909.8590619731526</v>
      </c>
      <c r="S842">
        <v>4.6697089947089938E-3</v>
      </c>
    </row>
    <row r="843" spans="3:19">
      <c r="C843">
        <v>2009</v>
      </c>
      <c r="D843" s="321">
        <v>4</v>
      </c>
      <c r="E843" s="127">
        <v>7</v>
      </c>
      <c r="F843">
        <v>126</v>
      </c>
      <c r="G843">
        <v>0.57355</v>
      </c>
      <c r="H843">
        <v>4819.6760914612069</v>
      </c>
      <c r="I843">
        <f t="shared" si="75"/>
        <v>4.5519841269841274E-3</v>
      </c>
      <c r="R843">
        <v>4819.6760914612069</v>
      </c>
      <c r="S843">
        <v>4.5519841269841274E-3</v>
      </c>
    </row>
    <row r="844" spans="3:19">
      <c r="C844">
        <v>2009</v>
      </c>
      <c r="D844" s="321">
        <v>1</v>
      </c>
      <c r="E844" s="127">
        <v>1</v>
      </c>
      <c r="F844">
        <v>133</v>
      </c>
      <c r="G844">
        <v>0.31072</v>
      </c>
      <c r="H844">
        <v>1506.4516188886762</v>
      </c>
      <c r="I844">
        <f t="shared" si="75"/>
        <v>2.3362406015037594E-3</v>
      </c>
      <c r="R844">
        <v>1506.4516188886762</v>
      </c>
      <c r="S844">
        <v>2.3362406015037594E-3</v>
      </c>
    </row>
    <row r="845" spans="3:19">
      <c r="C845">
        <v>2009</v>
      </c>
      <c r="D845" s="321">
        <v>1</v>
      </c>
      <c r="E845" s="127">
        <v>2</v>
      </c>
      <c r="F845">
        <v>133</v>
      </c>
      <c r="G845">
        <v>0.26008666666666663</v>
      </c>
      <c r="H845">
        <v>1407.0859364872506</v>
      </c>
      <c r="I845">
        <f t="shared" si="75"/>
        <v>1.955538847117794E-3</v>
      </c>
      <c r="R845">
        <v>1407.0859364872506</v>
      </c>
      <c r="S845">
        <v>1.955538847117794E-3</v>
      </c>
    </row>
    <row r="846" spans="3:19">
      <c r="C846">
        <v>2009</v>
      </c>
      <c r="D846" s="321">
        <v>1</v>
      </c>
      <c r="E846" s="127">
        <v>3</v>
      </c>
      <c r="F846">
        <v>133</v>
      </c>
      <c r="G846">
        <v>0.38202000000000003</v>
      </c>
      <c r="H846">
        <v>1428.8221795125628</v>
      </c>
      <c r="I846">
        <f t="shared" si="75"/>
        <v>2.8723308270676693E-3</v>
      </c>
      <c r="R846">
        <v>1428.8221795125628</v>
      </c>
      <c r="S846">
        <v>2.8723308270676693E-3</v>
      </c>
    </row>
    <row r="847" spans="3:19">
      <c r="C847">
        <v>2009</v>
      </c>
      <c r="D847" s="321">
        <v>1</v>
      </c>
      <c r="E847" s="127">
        <v>4</v>
      </c>
      <c r="F847">
        <v>133</v>
      </c>
      <c r="G847">
        <v>0.32774666666666669</v>
      </c>
      <c r="H847">
        <v>2380.5591062637154</v>
      </c>
      <c r="I847">
        <f t="shared" si="75"/>
        <v>2.464260651629073E-3</v>
      </c>
      <c r="R847">
        <v>2380.5591062637154</v>
      </c>
      <c r="S847">
        <v>2.464260651629073E-3</v>
      </c>
    </row>
    <row r="848" spans="3:19">
      <c r="C848">
        <v>2009</v>
      </c>
      <c r="D848" s="321">
        <v>1</v>
      </c>
      <c r="E848" s="127">
        <v>5</v>
      </c>
      <c r="F848">
        <v>133</v>
      </c>
      <c r="G848">
        <v>0.39380666666666664</v>
      </c>
      <c r="H848">
        <v>2416.2686483767275</v>
      </c>
      <c r="I848">
        <f t="shared" si="75"/>
        <v>2.960952380952381E-3</v>
      </c>
      <c r="R848">
        <v>2416.2686483767275</v>
      </c>
      <c r="S848">
        <v>2.960952380952381E-3</v>
      </c>
    </row>
    <row r="849" spans="3:19">
      <c r="C849">
        <v>2009</v>
      </c>
      <c r="D849" s="321">
        <v>1</v>
      </c>
      <c r="E849" s="127">
        <v>6</v>
      </c>
      <c r="F849">
        <v>133</v>
      </c>
      <c r="G849">
        <v>0.46762666666666663</v>
      </c>
      <c r="H849">
        <v>3113.3810139742277</v>
      </c>
      <c r="I849">
        <f t="shared" si="75"/>
        <v>3.5159899749373433E-3</v>
      </c>
      <c r="R849">
        <v>3113.3810139742277</v>
      </c>
      <c r="S849">
        <v>3.5159899749373433E-3</v>
      </c>
    </row>
    <row r="850" spans="3:19">
      <c r="C850">
        <v>2009</v>
      </c>
      <c r="D850" s="321">
        <v>1</v>
      </c>
      <c r="E850" s="127">
        <v>7</v>
      </c>
      <c r="F850">
        <v>133</v>
      </c>
      <c r="G850">
        <v>0.51252999999999993</v>
      </c>
      <c r="H850">
        <v>4195.5353988772522</v>
      </c>
      <c r="I850">
        <f t="shared" si="75"/>
        <v>3.8536090225563904E-3</v>
      </c>
      <c r="R850">
        <v>4195.5353988772522</v>
      </c>
      <c r="S850">
        <v>3.8536090225563904E-3</v>
      </c>
    </row>
    <row r="851" spans="3:19">
      <c r="C851">
        <v>2009</v>
      </c>
      <c r="D851" s="321">
        <v>2</v>
      </c>
      <c r="E851" s="127">
        <v>1</v>
      </c>
      <c r="F851">
        <v>133</v>
      </c>
      <c r="G851">
        <v>0.31294333333333335</v>
      </c>
      <c r="H851">
        <v>1607.3698900776242</v>
      </c>
      <c r="I851">
        <f t="shared" si="75"/>
        <v>2.3529573934837093E-3</v>
      </c>
      <c r="R851">
        <v>1607.3698900776242</v>
      </c>
      <c r="S851">
        <v>2.3529573934837093E-3</v>
      </c>
    </row>
    <row r="852" spans="3:19">
      <c r="C852">
        <v>2009</v>
      </c>
      <c r="D852" s="321">
        <v>2</v>
      </c>
      <c r="E852" s="127">
        <v>2</v>
      </c>
      <c r="F852">
        <v>133</v>
      </c>
      <c r="G852">
        <v>0.32383333333333336</v>
      </c>
      <c r="H852">
        <v>1546.8189273642552</v>
      </c>
      <c r="I852">
        <f t="shared" si="75"/>
        <v>2.4348370927318296E-3</v>
      </c>
      <c r="R852">
        <v>1546.8189273642552</v>
      </c>
      <c r="S852">
        <v>2.4348370927318296E-3</v>
      </c>
    </row>
    <row r="853" spans="3:19">
      <c r="C853">
        <v>2009</v>
      </c>
      <c r="D853" s="321">
        <v>2</v>
      </c>
      <c r="E853" s="127">
        <v>3</v>
      </c>
      <c r="F853">
        <v>133</v>
      </c>
      <c r="G853">
        <v>0.36965666666666669</v>
      </c>
      <c r="H853">
        <v>2340.1917977881362</v>
      </c>
      <c r="I853">
        <f t="shared" si="75"/>
        <v>2.7793734335839599E-3</v>
      </c>
      <c r="R853">
        <v>2340.1917977881362</v>
      </c>
      <c r="S853">
        <v>2.7793734335839599E-3</v>
      </c>
    </row>
    <row r="854" spans="3:19">
      <c r="C854">
        <v>2009</v>
      </c>
      <c r="D854" s="321">
        <v>2</v>
      </c>
      <c r="E854" s="127">
        <v>4</v>
      </c>
      <c r="F854">
        <v>133</v>
      </c>
      <c r="G854">
        <v>0.33538000000000001</v>
      </c>
      <c r="H854">
        <v>2052.9628720965156</v>
      </c>
      <c r="I854">
        <f t="shared" si="75"/>
        <v>2.5216541353383459E-3</v>
      </c>
      <c r="R854">
        <v>2052.9628720965156</v>
      </c>
      <c r="S854">
        <v>2.5216541353383459E-3</v>
      </c>
    </row>
    <row r="855" spans="3:19">
      <c r="C855">
        <v>2009</v>
      </c>
      <c r="D855" s="321">
        <v>2</v>
      </c>
      <c r="E855" s="127">
        <v>5</v>
      </c>
      <c r="F855">
        <v>133</v>
      </c>
      <c r="G855">
        <v>0.50522999999999996</v>
      </c>
      <c r="H855">
        <v>2944.1488361342999</v>
      </c>
      <c r="I855">
        <f t="shared" si="75"/>
        <v>3.798721804511278E-3</v>
      </c>
      <c r="R855">
        <v>2944.1488361342999</v>
      </c>
      <c r="S855">
        <v>3.798721804511278E-3</v>
      </c>
    </row>
    <row r="856" spans="3:19">
      <c r="C856">
        <v>2009</v>
      </c>
      <c r="D856" s="321">
        <v>2</v>
      </c>
      <c r="E856" s="127">
        <v>6</v>
      </c>
      <c r="F856">
        <v>133</v>
      </c>
      <c r="G856">
        <v>0.58953666666666671</v>
      </c>
      <c r="H856">
        <v>4209.5086979649532</v>
      </c>
      <c r="I856">
        <f t="shared" si="75"/>
        <v>4.4326065162907267E-3</v>
      </c>
      <c r="R856">
        <v>4209.5086979649532</v>
      </c>
      <c r="S856">
        <v>4.4326065162907267E-3</v>
      </c>
    </row>
    <row r="857" spans="3:19">
      <c r="C857">
        <v>2009</v>
      </c>
      <c r="D857" s="321">
        <v>2</v>
      </c>
      <c r="E857" s="127">
        <v>7</v>
      </c>
      <c r="F857">
        <v>133</v>
      </c>
      <c r="G857">
        <v>0.74753999999999998</v>
      </c>
      <c r="H857">
        <v>5234.2172977296514</v>
      </c>
      <c r="I857">
        <f t="shared" si="75"/>
        <v>5.6206015037593982E-3</v>
      </c>
      <c r="R857">
        <v>5234.2172977296514</v>
      </c>
      <c r="S857">
        <v>5.6206015037593982E-3</v>
      </c>
    </row>
    <row r="858" spans="3:19">
      <c r="C858">
        <v>2009</v>
      </c>
      <c r="D858" s="321">
        <v>3</v>
      </c>
      <c r="E858" s="127">
        <v>1</v>
      </c>
      <c r="F858">
        <v>133</v>
      </c>
      <c r="G858">
        <v>0.31097333333333332</v>
      </c>
      <c r="H858">
        <v>1770.3917127674622</v>
      </c>
      <c r="I858">
        <f t="shared" si="75"/>
        <v>2.3381453634085214E-3</v>
      </c>
      <c r="R858">
        <v>1770.3917127674622</v>
      </c>
      <c r="S858">
        <v>2.3381453634085214E-3</v>
      </c>
    </row>
    <row r="859" spans="3:19">
      <c r="C859">
        <v>2009</v>
      </c>
      <c r="D859" s="321">
        <v>3</v>
      </c>
      <c r="E859" s="127">
        <v>2</v>
      </c>
      <c r="F859">
        <v>133</v>
      </c>
      <c r="G859">
        <v>0.29017666666666669</v>
      </c>
      <c r="H859">
        <v>1789.0227782177294</v>
      </c>
      <c r="I859">
        <f t="shared" si="75"/>
        <v>2.181779448621554E-3</v>
      </c>
      <c r="R859">
        <v>1789.0227782177294</v>
      </c>
      <c r="S859">
        <v>2.181779448621554E-3</v>
      </c>
    </row>
    <row r="860" spans="3:19">
      <c r="C860">
        <v>2009</v>
      </c>
      <c r="D860" s="321">
        <v>3</v>
      </c>
      <c r="E860" s="127">
        <v>3</v>
      </c>
      <c r="F860">
        <v>133</v>
      </c>
      <c r="G860">
        <v>0.43286666666666668</v>
      </c>
      <c r="H860">
        <v>2194.2484517610428</v>
      </c>
      <c r="I860">
        <f t="shared" si="75"/>
        <v>3.2546365914786967E-3</v>
      </c>
      <c r="R860">
        <v>2194.2484517610428</v>
      </c>
      <c r="S860">
        <v>3.2546365914786967E-3</v>
      </c>
    </row>
    <row r="861" spans="3:19">
      <c r="C861">
        <v>2009</v>
      </c>
      <c r="D861" s="321">
        <v>3</v>
      </c>
      <c r="E861" s="127">
        <v>4</v>
      </c>
      <c r="F861">
        <v>133</v>
      </c>
      <c r="G861">
        <v>0.43561999999999995</v>
      </c>
      <c r="H861">
        <v>2871.177163120753</v>
      </c>
      <c r="I861">
        <f t="shared" si="75"/>
        <v>3.2753383458646612E-3</v>
      </c>
      <c r="R861">
        <v>2871.177163120753</v>
      </c>
      <c r="S861">
        <v>3.2753383458646612E-3</v>
      </c>
    </row>
    <row r="862" spans="3:19">
      <c r="C862">
        <v>2009</v>
      </c>
      <c r="D862" s="321">
        <v>3</v>
      </c>
      <c r="E862" s="127">
        <v>5</v>
      </c>
      <c r="F862">
        <v>133</v>
      </c>
      <c r="G862">
        <v>0.57619333333333334</v>
      </c>
      <c r="H862">
        <v>3509.2911547924077</v>
      </c>
      <c r="I862">
        <f t="shared" si="75"/>
        <v>4.3322807017543864E-3</v>
      </c>
      <c r="R862">
        <v>3509.2911547924077</v>
      </c>
      <c r="S862">
        <v>4.3322807017543864E-3</v>
      </c>
    </row>
    <row r="863" spans="3:19">
      <c r="C863">
        <v>2009</v>
      </c>
      <c r="D863" s="321">
        <v>3</v>
      </c>
      <c r="E863" s="127">
        <v>6</v>
      </c>
      <c r="F863">
        <v>133</v>
      </c>
      <c r="G863">
        <v>0.59743999999999997</v>
      </c>
      <c r="H863">
        <v>4181.5620997895503</v>
      </c>
      <c r="I863">
        <f t="shared" si="75"/>
        <v>4.4920300751879697E-3</v>
      </c>
      <c r="R863">
        <v>4181.5620997895503</v>
      </c>
      <c r="S863">
        <v>4.4920300751879697E-3</v>
      </c>
    </row>
    <row r="864" spans="3:19">
      <c r="C864">
        <v>2009</v>
      </c>
      <c r="D864" s="321">
        <v>3</v>
      </c>
      <c r="E864" s="127">
        <v>7</v>
      </c>
      <c r="F864">
        <v>133</v>
      </c>
      <c r="G864">
        <v>0.63553666666666675</v>
      </c>
      <c r="H864">
        <v>5406.5546531446244</v>
      </c>
      <c r="I864">
        <f t="shared" si="75"/>
        <v>4.7784711779448631E-3</v>
      </c>
      <c r="R864">
        <v>5406.5546531446244</v>
      </c>
      <c r="S864">
        <v>4.7784711779448631E-3</v>
      </c>
    </row>
    <row r="865" spans="3:19">
      <c r="C865">
        <v>2009</v>
      </c>
      <c r="D865" s="321">
        <v>4</v>
      </c>
      <c r="E865" s="127">
        <v>1</v>
      </c>
      <c r="F865">
        <v>133</v>
      </c>
      <c r="G865">
        <v>0.3334266666666667</v>
      </c>
      <c r="H865">
        <v>1433.4799458751295</v>
      </c>
      <c r="I865">
        <f t="shared" si="75"/>
        <v>2.5069674185463661E-3</v>
      </c>
      <c r="R865">
        <v>1433.4799458751295</v>
      </c>
      <c r="S865">
        <v>2.5069674185463661E-3</v>
      </c>
    </row>
    <row r="866" spans="3:19">
      <c r="C866">
        <v>2009</v>
      </c>
      <c r="D866" s="321">
        <v>4</v>
      </c>
      <c r="E866" s="127">
        <v>2</v>
      </c>
      <c r="F866">
        <v>133</v>
      </c>
      <c r="G866">
        <v>0.33162333333333333</v>
      </c>
      <c r="H866">
        <v>1484.7153758633642</v>
      </c>
      <c r="I866">
        <f t="shared" si="75"/>
        <v>2.4934085213032583E-3</v>
      </c>
      <c r="R866">
        <v>1484.7153758633642</v>
      </c>
      <c r="S866">
        <v>2.4934085213032583E-3</v>
      </c>
    </row>
    <row r="867" spans="3:19">
      <c r="C867">
        <v>2009</v>
      </c>
      <c r="D867" s="321">
        <v>4</v>
      </c>
      <c r="E867" s="127">
        <v>3</v>
      </c>
      <c r="F867">
        <v>133</v>
      </c>
      <c r="G867">
        <v>0.34218333333333328</v>
      </c>
      <c r="H867">
        <v>2015.7007411959814</v>
      </c>
      <c r="I867">
        <f t="shared" si="75"/>
        <v>2.5728070175438595E-3</v>
      </c>
      <c r="R867">
        <v>2015.7007411959814</v>
      </c>
      <c r="S867">
        <v>2.5728070175438595E-3</v>
      </c>
    </row>
    <row r="868" spans="3:19">
      <c r="C868">
        <v>2009</v>
      </c>
      <c r="D868" s="321">
        <v>4</v>
      </c>
      <c r="E868" s="127">
        <v>4</v>
      </c>
      <c r="F868">
        <v>133</v>
      </c>
      <c r="G868">
        <v>0.44429666666666662</v>
      </c>
      <c r="H868">
        <v>2840.1253873703081</v>
      </c>
      <c r="I868">
        <f t="shared" si="75"/>
        <v>3.3405764411027564E-3</v>
      </c>
      <c r="R868">
        <v>2840.1253873703081</v>
      </c>
      <c r="S868">
        <v>3.3405764411027564E-3</v>
      </c>
    </row>
    <row r="869" spans="3:19">
      <c r="C869">
        <v>2009</v>
      </c>
      <c r="D869" s="321">
        <v>4</v>
      </c>
      <c r="E869" s="127">
        <v>5</v>
      </c>
      <c r="F869">
        <v>133</v>
      </c>
      <c r="G869">
        <v>0.55232333333333339</v>
      </c>
      <c r="H869">
        <v>2840.1253873703081</v>
      </c>
      <c r="I869">
        <f t="shared" si="75"/>
        <v>4.1528070175438601E-3</v>
      </c>
      <c r="R869">
        <v>2840.1253873703081</v>
      </c>
      <c r="S869">
        <v>4.1528070175438601E-3</v>
      </c>
    </row>
    <row r="870" spans="3:19">
      <c r="C870">
        <v>2009</v>
      </c>
      <c r="D870" s="321">
        <v>4</v>
      </c>
      <c r="E870" s="127">
        <v>6</v>
      </c>
      <c r="F870">
        <v>133</v>
      </c>
      <c r="G870">
        <v>0.62164333333333344</v>
      </c>
      <c r="H870">
        <v>3909.8590619731526</v>
      </c>
      <c r="I870">
        <f t="shared" si="75"/>
        <v>4.6740100250626578E-3</v>
      </c>
      <c r="R870">
        <v>3909.8590619731526</v>
      </c>
      <c r="S870">
        <v>4.6740100250626578E-3</v>
      </c>
    </row>
    <row r="871" spans="3:19">
      <c r="C871">
        <v>2009</v>
      </c>
      <c r="D871" s="321">
        <v>4</v>
      </c>
      <c r="E871" s="127">
        <v>7</v>
      </c>
      <c r="F871">
        <v>133</v>
      </c>
      <c r="G871">
        <v>0.60081666666666667</v>
      </c>
      <c r="H871">
        <v>4819.6760914612069</v>
      </c>
      <c r="I871">
        <f t="shared" si="75"/>
        <v>4.5174185463659148E-3</v>
      </c>
      <c r="R871">
        <v>4819.6760914612069</v>
      </c>
      <c r="S871">
        <v>4.5174185463659148E-3</v>
      </c>
    </row>
    <row r="872" spans="3:19">
      <c r="C872">
        <v>2011</v>
      </c>
      <c r="D872">
        <v>1</v>
      </c>
      <c r="E872">
        <v>1</v>
      </c>
      <c r="F872">
        <v>89</v>
      </c>
      <c r="G872">
        <v>0.45116500000000004</v>
      </c>
      <c r="H872">
        <v>1957.7657194176743</v>
      </c>
      <c r="I872">
        <v>5.0692696629213484E-3</v>
      </c>
      <c r="R872">
        <v>1957.7657194176743</v>
      </c>
      <c r="S872">
        <v>5.0692696629213484E-3</v>
      </c>
    </row>
    <row r="873" spans="3:19">
      <c r="C873">
        <v>2011</v>
      </c>
      <c r="D873">
        <v>1</v>
      </c>
      <c r="E873">
        <v>2</v>
      </c>
      <c r="F873">
        <v>89</v>
      </c>
      <c r="G873">
        <v>0.40397</v>
      </c>
      <c r="H873">
        <v>1508.2298626945851</v>
      </c>
      <c r="I873">
        <v>4.5389887640449435E-3</v>
      </c>
      <c r="R873">
        <v>1508.2298626945851</v>
      </c>
      <c r="S873">
        <v>4.5389887640449435E-3</v>
      </c>
    </row>
    <row r="874" spans="3:19">
      <c r="C874">
        <v>2011</v>
      </c>
      <c r="D874">
        <v>1</v>
      </c>
      <c r="E874">
        <v>3</v>
      </c>
      <c r="F874">
        <v>89</v>
      </c>
      <c r="G874">
        <v>0.53211999999999993</v>
      </c>
      <c r="H874">
        <v>2491.3521610170092</v>
      </c>
      <c r="I874">
        <v>5.9788764044943809E-3</v>
      </c>
      <c r="R874">
        <v>2491.3521610170092</v>
      </c>
      <c r="S874">
        <v>5.9788764044943809E-3</v>
      </c>
    </row>
    <row r="875" spans="3:19">
      <c r="C875">
        <v>2011</v>
      </c>
      <c r="D875">
        <v>1</v>
      </c>
      <c r="E875">
        <v>4</v>
      </c>
      <c r="F875">
        <v>89</v>
      </c>
      <c r="G875">
        <v>0.52699999999999991</v>
      </c>
      <c r="H875">
        <v>2344.1608728526162</v>
      </c>
      <c r="I875">
        <v>5.9213483146067407E-3</v>
      </c>
      <c r="R875">
        <v>2344.1608728526162</v>
      </c>
      <c r="S875">
        <v>5.9213483146067407E-3</v>
      </c>
    </row>
    <row r="876" spans="3:19">
      <c r="C876">
        <v>2011</v>
      </c>
      <c r="D876">
        <v>1</v>
      </c>
      <c r="E876">
        <v>5</v>
      </c>
      <c r="F876">
        <v>89</v>
      </c>
      <c r="G876">
        <v>0.63442500000000002</v>
      </c>
      <c r="H876">
        <v>2563.4041573097356</v>
      </c>
      <c r="I876">
        <v>7.1283707865168544E-3</v>
      </c>
      <c r="R876">
        <v>2563.4041573097356</v>
      </c>
      <c r="S876">
        <v>7.1283707865168544E-3</v>
      </c>
    </row>
    <row r="877" spans="3:19">
      <c r="C877">
        <v>2011</v>
      </c>
      <c r="D877">
        <v>1</v>
      </c>
      <c r="E877">
        <v>6</v>
      </c>
      <c r="F877">
        <v>89</v>
      </c>
      <c r="G877">
        <v>0.67537999999999998</v>
      </c>
      <c r="H877">
        <v>2362.0420645795939</v>
      </c>
      <c r="I877">
        <v>7.5885393258426966E-3</v>
      </c>
      <c r="R877">
        <v>2362.0420645795939</v>
      </c>
      <c r="S877">
        <v>7.5885393258426966E-3</v>
      </c>
    </row>
    <row r="878" spans="3:19">
      <c r="C878">
        <v>2011</v>
      </c>
      <c r="D878">
        <v>1</v>
      </c>
      <c r="E878">
        <v>7</v>
      </c>
      <c r="F878">
        <v>89</v>
      </c>
      <c r="G878">
        <v>0.74330000000000007</v>
      </c>
      <c r="H878">
        <v>2340.7043874557539</v>
      </c>
      <c r="I878">
        <v>8.3516853932584286E-3</v>
      </c>
      <c r="R878">
        <v>2340.7043874557539</v>
      </c>
      <c r="S878">
        <v>8.3516853932584286E-3</v>
      </c>
    </row>
    <row r="879" spans="3:19">
      <c r="C879">
        <v>2011</v>
      </c>
      <c r="D879">
        <v>1</v>
      </c>
      <c r="E879">
        <v>8</v>
      </c>
      <c r="F879">
        <v>89</v>
      </c>
      <c r="G879">
        <v>0.65528999999999993</v>
      </c>
      <c r="H879">
        <v>3264.3194393267449</v>
      </c>
      <c r="I879">
        <v>7.3628089887640439E-3</v>
      </c>
      <c r="R879">
        <v>3264.3194393267449</v>
      </c>
      <c r="S879">
        <v>7.3628089887640439E-3</v>
      </c>
    </row>
    <row r="880" spans="3:19">
      <c r="C880">
        <v>2011</v>
      </c>
      <c r="D880">
        <v>1</v>
      </c>
      <c r="E880">
        <v>9</v>
      </c>
      <c r="F880">
        <v>89</v>
      </c>
      <c r="G880">
        <v>0.57058999999999993</v>
      </c>
      <c r="H880">
        <v>2403.8836260643943</v>
      </c>
      <c r="I880">
        <v>6.4111235955056174E-3</v>
      </c>
      <c r="R880">
        <v>2403.8836260643943</v>
      </c>
      <c r="S880">
        <v>6.4111235955056174E-3</v>
      </c>
    </row>
    <row r="881" spans="3:19">
      <c r="C881">
        <v>2011</v>
      </c>
      <c r="D881">
        <v>1</v>
      </c>
      <c r="E881">
        <v>10</v>
      </c>
      <c r="F881">
        <v>89</v>
      </c>
      <c r="G881">
        <v>0.62767499999999998</v>
      </c>
      <c r="H881">
        <v>2544.4230440855267</v>
      </c>
      <c r="I881">
        <v>7.0525280898876405E-3</v>
      </c>
      <c r="R881">
        <v>2544.4230440855267</v>
      </c>
      <c r="S881">
        <v>7.0525280898876405E-3</v>
      </c>
    </row>
    <row r="882" spans="3:19">
      <c r="C882">
        <v>2011</v>
      </c>
      <c r="D882">
        <v>1</v>
      </c>
      <c r="E882">
        <v>11</v>
      </c>
      <c r="F882">
        <v>89</v>
      </c>
      <c r="G882">
        <v>0.69157000000000002</v>
      </c>
      <c r="H882">
        <v>3175.6511887531206</v>
      </c>
      <c r="I882">
        <v>7.7704494382022475E-3</v>
      </c>
      <c r="R882">
        <v>3175.6511887531206</v>
      </c>
      <c r="S882">
        <v>7.7704494382022475E-3</v>
      </c>
    </row>
    <row r="883" spans="3:19">
      <c r="C883">
        <v>2011</v>
      </c>
      <c r="D883">
        <v>1</v>
      </c>
      <c r="E883">
        <v>12</v>
      </c>
      <c r="F883">
        <v>89</v>
      </c>
      <c r="G883">
        <v>0.75829499999999994</v>
      </c>
      <c r="H883">
        <v>3257.8895941013907</v>
      </c>
      <c r="I883">
        <v>8.5201685393258425E-3</v>
      </c>
      <c r="R883">
        <v>3257.8895941013907</v>
      </c>
      <c r="S883">
        <v>8.5201685393258425E-3</v>
      </c>
    </row>
    <row r="884" spans="3:19">
      <c r="C884">
        <v>2011</v>
      </c>
      <c r="D884">
        <v>1</v>
      </c>
      <c r="E884">
        <v>13</v>
      </c>
      <c r="F884">
        <v>89</v>
      </c>
      <c r="G884">
        <v>0.76934499999999995</v>
      </c>
      <c r="H884">
        <v>3217.89161543317</v>
      </c>
      <c r="I884">
        <v>8.6443258426966291E-3</v>
      </c>
      <c r="R884">
        <v>3217.89161543317</v>
      </c>
      <c r="S884">
        <v>8.6443258426966291E-3</v>
      </c>
    </row>
    <row r="885" spans="3:19">
      <c r="C885">
        <v>2011</v>
      </c>
      <c r="D885">
        <v>1</v>
      </c>
      <c r="E885">
        <v>14</v>
      </c>
      <c r="F885">
        <v>89</v>
      </c>
      <c r="G885">
        <v>0.6307100000000001</v>
      </c>
      <c r="H885">
        <v>2594.9458899131819</v>
      </c>
      <c r="I885">
        <v>7.0866292134831475E-3</v>
      </c>
      <c r="R885">
        <v>2594.9458899131819</v>
      </c>
      <c r="S885">
        <v>7.0866292134831475E-3</v>
      </c>
    </row>
    <row r="886" spans="3:19">
      <c r="C886">
        <v>2011</v>
      </c>
      <c r="D886">
        <v>2</v>
      </c>
      <c r="E886">
        <v>1</v>
      </c>
      <c r="F886">
        <v>89</v>
      </c>
      <c r="G886">
        <v>0.43005499999999997</v>
      </c>
      <c r="H886">
        <v>1714.9914574872371</v>
      </c>
      <c r="I886">
        <v>4.8320786516853932E-3</v>
      </c>
      <c r="R886">
        <v>1714.9914574872371</v>
      </c>
      <c r="S886">
        <v>4.8320786516853932E-3</v>
      </c>
    </row>
    <row r="887" spans="3:19">
      <c r="C887">
        <v>2011</v>
      </c>
      <c r="D887">
        <v>2</v>
      </c>
      <c r="E887">
        <v>2</v>
      </c>
      <c r="F887">
        <v>89</v>
      </c>
      <c r="G887">
        <v>0.46886499999999998</v>
      </c>
      <c r="H887">
        <v>1976.7167969898462</v>
      </c>
      <c r="I887">
        <v>5.2681460674157297E-3</v>
      </c>
      <c r="R887">
        <v>1976.7167969898462</v>
      </c>
      <c r="S887">
        <v>5.2681460674157297E-3</v>
      </c>
    </row>
    <row r="888" spans="3:19">
      <c r="C888">
        <v>2011</v>
      </c>
      <c r="D888">
        <v>2</v>
      </c>
      <c r="E888">
        <v>3</v>
      </c>
      <c r="F888">
        <v>89</v>
      </c>
      <c r="G888">
        <v>0.48482999999999998</v>
      </c>
      <c r="H888">
        <v>2037.5524013388927</v>
      </c>
      <c r="I888">
        <v>5.44752808988764E-3</v>
      </c>
      <c r="R888">
        <v>2037.5524013388927</v>
      </c>
      <c r="S888">
        <v>5.44752808988764E-3</v>
      </c>
    </row>
    <row r="889" spans="3:19">
      <c r="C889">
        <v>2011</v>
      </c>
      <c r="D889">
        <v>2</v>
      </c>
      <c r="E889">
        <v>4</v>
      </c>
      <c r="F889">
        <v>89</v>
      </c>
      <c r="G889">
        <v>0.58316999999999997</v>
      </c>
      <c r="H889">
        <v>2802.8205159804556</v>
      </c>
      <c r="I889">
        <v>6.5524719101123594E-3</v>
      </c>
      <c r="R889">
        <v>2802.8205159804556</v>
      </c>
      <c r="S889">
        <v>6.5524719101123594E-3</v>
      </c>
    </row>
    <row r="890" spans="3:19">
      <c r="C890">
        <v>2011</v>
      </c>
      <c r="D890">
        <v>2</v>
      </c>
      <c r="E890">
        <v>5</v>
      </c>
      <c r="F890">
        <v>89</v>
      </c>
      <c r="G890">
        <v>0.67061499999999996</v>
      </c>
      <c r="H890">
        <v>3082.8213267837791</v>
      </c>
      <c r="I890">
        <v>7.5349999999999992E-3</v>
      </c>
      <c r="R890">
        <v>3082.8213267837791</v>
      </c>
      <c r="S890">
        <v>7.5349999999999992E-3</v>
      </c>
    </row>
    <row r="891" spans="3:19">
      <c r="C891">
        <v>2011</v>
      </c>
      <c r="D891">
        <v>2</v>
      </c>
      <c r="E891">
        <v>6</v>
      </c>
      <c r="F891">
        <v>89</v>
      </c>
      <c r="G891">
        <v>0.75195499999999993</v>
      </c>
      <c r="H891">
        <v>3188.7740680402721</v>
      </c>
      <c r="I891">
        <v>8.4489325842696614E-3</v>
      </c>
      <c r="R891">
        <v>3188.7740680402721</v>
      </c>
      <c r="S891">
        <v>8.4489325842696614E-3</v>
      </c>
    </row>
    <row r="892" spans="3:19">
      <c r="C892">
        <v>2011</v>
      </c>
      <c r="D892">
        <v>2</v>
      </c>
      <c r="E892">
        <v>7</v>
      </c>
      <c r="F892">
        <v>89</v>
      </c>
      <c r="G892">
        <v>0.79620000000000002</v>
      </c>
      <c r="H892">
        <v>3234.5654680700313</v>
      </c>
      <c r="I892">
        <v>8.9460674157303376E-3</v>
      </c>
      <c r="R892">
        <v>3234.5654680700313</v>
      </c>
      <c r="S892">
        <v>8.9460674157303376E-3</v>
      </c>
    </row>
    <row r="893" spans="3:19">
      <c r="C893">
        <v>2011</v>
      </c>
      <c r="D893">
        <v>2</v>
      </c>
      <c r="E893">
        <v>8</v>
      </c>
      <c r="F893">
        <v>89</v>
      </c>
      <c r="G893">
        <v>0.63958999999999999</v>
      </c>
      <c r="H893">
        <v>2800.8225540443082</v>
      </c>
      <c r="I893">
        <v>7.1864044943820227E-3</v>
      </c>
      <c r="R893">
        <v>2800.8225540443082</v>
      </c>
      <c r="S893">
        <v>7.1864044943820227E-3</v>
      </c>
    </row>
    <row r="894" spans="3:19">
      <c r="C894">
        <v>2011</v>
      </c>
      <c r="D894">
        <v>2</v>
      </c>
      <c r="E894">
        <v>9</v>
      </c>
      <c r="F894">
        <v>89</v>
      </c>
      <c r="G894">
        <v>0.67273499999999997</v>
      </c>
      <c r="H894">
        <v>3353.5056168796432</v>
      </c>
      <c r="I894">
        <v>7.5588202247191009E-3</v>
      </c>
      <c r="R894">
        <v>3353.5056168796432</v>
      </c>
      <c r="S894">
        <v>7.5588202247191009E-3</v>
      </c>
    </row>
    <row r="895" spans="3:19">
      <c r="C895">
        <v>2011</v>
      </c>
      <c r="D895">
        <v>2</v>
      </c>
      <c r="E895">
        <v>10</v>
      </c>
      <c r="F895">
        <v>89</v>
      </c>
      <c r="G895">
        <v>0.65098</v>
      </c>
      <c r="H895">
        <v>2828.4439678301915</v>
      </c>
      <c r="I895">
        <v>7.3143820224719101E-3</v>
      </c>
      <c r="R895">
        <v>2828.4439678301915</v>
      </c>
      <c r="S895">
        <v>7.3143820224719101E-3</v>
      </c>
    </row>
    <row r="896" spans="3:19">
      <c r="C896">
        <v>2011</v>
      </c>
      <c r="D896">
        <v>2</v>
      </c>
      <c r="E896">
        <v>11</v>
      </c>
      <c r="F896">
        <v>89</v>
      </c>
      <c r="G896">
        <v>0.65544500000000006</v>
      </c>
      <c r="H896">
        <v>3187.4413291459205</v>
      </c>
      <c r="I896">
        <v>7.3645505617977534E-3</v>
      </c>
      <c r="R896">
        <v>3187.4413291459205</v>
      </c>
      <c r="S896">
        <v>7.3645505617977534E-3</v>
      </c>
    </row>
    <row r="897" spans="3:19">
      <c r="C897">
        <v>2011</v>
      </c>
      <c r="D897">
        <v>2</v>
      </c>
      <c r="E897">
        <v>12</v>
      </c>
      <c r="F897">
        <v>89</v>
      </c>
      <c r="G897">
        <v>0.69680500000000001</v>
      </c>
      <c r="H897">
        <v>3381.0906569932813</v>
      </c>
      <c r="I897">
        <v>7.8292696629213478E-3</v>
      </c>
      <c r="R897">
        <v>3381.0906569932813</v>
      </c>
      <c r="S897">
        <v>7.8292696629213478E-3</v>
      </c>
    </row>
    <row r="898" spans="3:19">
      <c r="C898">
        <v>2011</v>
      </c>
      <c r="D898">
        <v>2</v>
      </c>
      <c r="E898">
        <v>13</v>
      </c>
      <c r="F898">
        <v>89</v>
      </c>
      <c r="G898">
        <v>0.78247500000000003</v>
      </c>
      <c r="H898">
        <v>3156.2848115482711</v>
      </c>
      <c r="I898">
        <v>8.7918539325842707E-3</v>
      </c>
      <c r="R898">
        <v>3156.2848115482711</v>
      </c>
      <c r="S898">
        <v>8.7918539325842707E-3</v>
      </c>
    </row>
    <row r="899" spans="3:19">
      <c r="C899">
        <v>2011</v>
      </c>
      <c r="D899">
        <v>2</v>
      </c>
      <c r="E899">
        <v>14</v>
      </c>
      <c r="F899">
        <v>89</v>
      </c>
      <c r="G899">
        <v>0.71300999999999992</v>
      </c>
      <c r="H899">
        <v>3196.6783307517044</v>
      </c>
      <c r="I899">
        <v>8.0113483146067414E-3</v>
      </c>
      <c r="R899">
        <v>3196.6783307517044</v>
      </c>
      <c r="S899">
        <v>8.0113483146067414E-3</v>
      </c>
    </row>
    <row r="900" spans="3:19">
      <c r="C900">
        <v>2011</v>
      </c>
      <c r="D900">
        <v>3</v>
      </c>
      <c r="E900">
        <v>1</v>
      </c>
      <c r="F900">
        <v>89</v>
      </c>
      <c r="G900">
        <v>0.54400500000000007</v>
      </c>
      <c r="H900">
        <v>2238.9740249610468</v>
      </c>
      <c r="I900">
        <v>6.1124157303370794E-3</v>
      </c>
      <c r="R900">
        <v>2238.9740249610468</v>
      </c>
      <c r="S900">
        <v>6.1124157303370794E-3</v>
      </c>
    </row>
    <row r="901" spans="3:19">
      <c r="C901">
        <v>2011</v>
      </c>
      <c r="D901">
        <v>3</v>
      </c>
      <c r="E901">
        <v>2</v>
      </c>
      <c r="F901">
        <v>89</v>
      </c>
      <c r="G901">
        <v>0.54200000000000004</v>
      </c>
      <c r="H901">
        <v>1982.3489363121234</v>
      </c>
      <c r="I901">
        <v>6.0898876404494387E-3</v>
      </c>
      <c r="R901">
        <v>1982.3489363121234</v>
      </c>
      <c r="S901">
        <v>6.0898876404494387E-3</v>
      </c>
    </row>
    <row r="902" spans="3:19">
      <c r="C902">
        <v>2011</v>
      </c>
      <c r="D902">
        <v>3</v>
      </c>
      <c r="E902">
        <v>3</v>
      </c>
      <c r="F902">
        <v>89</v>
      </c>
      <c r="G902">
        <v>0.52197499999999997</v>
      </c>
      <c r="H902">
        <v>1660.8852853596557</v>
      </c>
      <c r="I902">
        <v>5.8648876404494375E-3</v>
      </c>
      <c r="R902">
        <v>1660.8852853596557</v>
      </c>
      <c r="S902">
        <v>5.8648876404494375E-3</v>
      </c>
    </row>
    <row r="903" spans="3:19">
      <c r="C903">
        <v>2011</v>
      </c>
      <c r="D903">
        <v>3</v>
      </c>
      <c r="E903">
        <v>4</v>
      </c>
      <c r="F903">
        <v>89</v>
      </c>
      <c r="G903">
        <v>0.65146999999999999</v>
      </c>
      <c r="H903">
        <v>2763.5499198440871</v>
      </c>
      <c r="I903">
        <v>7.319887640449438E-3</v>
      </c>
      <c r="R903">
        <v>2763.5499198440871</v>
      </c>
      <c r="S903">
        <v>7.319887640449438E-3</v>
      </c>
    </row>
    <row r="904" spans="3:19">
      <c r="C904">
        <v>2011</v>
      </c>
      <c r="D904">
        <v>3</v>
      </c>
      <c r="E904">
        <v>5</v>
      </c>
      <c r="F904">
        <v>89</v>
      </c>
      <c r="G904">
        <v>0.72394000000000003</v>
      </c>
      <c r="H904">
        <v>1591.9818924240001</v>
      </c>
      <c r="I904">
        <v>8.1341573033707863E-3</v>
      </c>
      <c r="R904">
        <v>1591.9818924240001</v>
      </c>
      <c r="S904">
        <v>8.1341573033707863E-3</v>
      </c>
    </row>
    <row r="905" spans="3:19">
      <c r="C905">
        <v>2011</v>
      </c>
      <c r="D905">
        <v>3</v>
      </c>
      <c r="E905">
        <v>6</v>
      </c>
      <c r="F905">
        <v>89</v>
      </c>
      <c r="G905">
        <v>0.73735499999999998</v>
      </c>
      <c r="H905">
        <v>3411.0034373411445</v>
      </c>
      <c r="I905">
        <v>8.2848876404494377E-3</v>
      </c>
      <c r="R905">
        <v>3411.0034373411445</v>
      </c>
      <c r="S905">
        <v>8.2848876404494377E-3</v>
      </c>
    </row>
    <row r="906" spans="3:19">
      <c r="C906">
        <v>2011</v>
      </c>
      <c r="D906">
        <v>3</v>
      </c>
      <c r="E906">
        <v>7</v>
      </c>
      <c r="F906">
        <v>89</v>
      </c>
      <c r="G906">
        <v>0.81030000000000002</v>
      </c>
      <c r="H906">
        <v>3666.9740464526403</v>
      </c>
      <c r="I906">
        <v>9.1044943820224721E-3</v>
      </c>
      <c r="R906">
        <v>3666.9740464526403</v>
      </c>
      <c r="S906">
        <v>9.1044943820224721E-3</v>
      </c>
    </row>
    <row r="907" spans="3:19">
      <c r="C907">
        <v>2011</v>
      </c>
      <c r="D907">
        <v>3</v>
      </c>
      <c r="E907">
        <v>8</v>
      </c>
      <c r="F907">
        <v>89</v>
      </c>
      <c r="G907">
        <v>0.71451500000000001</v>
      </c>
      <c r="H907">
        <v>3066.715351525625</v>
      </c>
      <c r="I907">
        <v>8.0282584269662921E-3</v>
      </c>
      <c r="R907">
        <v>3066.715351525625</v>
      </c>
      <c r="S907">
        <v>8.0282584269662921E-3</v>
      </c>
    </row>
    <row r="908" spans="3:19">
      <c r="C908">
        <v>2011</v>
      </c>
      <c r="D908">
        <v>3</v>
      </c>
      <c r="E908">
        <v>9</v>
      </c>
      <c r="F908">
        <v>89</v>
      </c>
      <c r="G908">
        <v>0.69748500000000002</v>
      </c>
      <c r="H908">
        <v>1655.9330266304862</v>
      </c>
      <c r="I908">
        <v>7.8369101123595512E-3</v>
      </c>
      <c r="R908">
        <v>1655.9330266304862</v>
      </c>
      <c r="S908">
        <v>7.8369101123595512E-3</v>
      </c>
    </row>
    <row r="909" spans="3:19">
      <c r="C909">
        <v>2011</v>
      </c>
      <c r="D909">
        <v>3</v>
      </c>
      <c r="E909">
        <v>10</v>
      </c>
      <c r="F909">
        <v>89</v>
      </c>
      <c r="G909">
        <v>0.68727499999999997</v>
      </c>
      <c r="H909">
        <v>3229.3109937467079</v>
      </c>
      <c r="I909">
        <v>7.7221910112359547E-3</v>
      </c>
      <c r="R909">
        <v>3229.3109937467079</v>
      </c>
      <c r="S909">
        <v>7.7221910112359547E-3</v>
      </c>
    </row>
    <row r="910" spans="3:19">
      <c r="C910">
        <v>2011</v>
      </c>
      <c r="D910">
        <v>3</v>
      </c>
      <c r="E910">
        <v>11</v>
      </c>
      <c r="F910">
        <v>89</v>
      </c>
      <c r="G910">
        <v>0.74007000000000001</v>
      </c>
      <c r="H910">
        <v>3584.5052966553608</v>
      </c>
      <c r="I910">
        <v>8.3153932584269664E-3</v>
      </c>
      <c r="R910">
        <v>3584.5052966553608</v>
      </c>
      <c r="S910">
        <v>8.3153932584269664E-3</v>
      </c>
    </row>
    <row r="911" spans="3:19">
      <c r="C911">
        <v>2011</v>
      </c>
      <c r="D911">
        <v>3</v>
      </c>
      <c r="E911">
        <v>12</v>
      </c>
      <c r="F911">
        <v>89</v>
      </c>
      <c r="G911">
        <v>0.68746499999999999</v>
      </c>
      <c r="H911">
        <v>1423.8083356017235</v>
      </c>
      <c r="I911">
        <v>7.7243258426966293E-3</v>
      </c>
      <c r="R911">
        <v>1423.8083356017235</v>
      </c>
      <c r="S911">
        <v>7.7243258426966293E-3</v>
      </c>
    </row>
    <row r="912" spans="3:19">
      <c r="C912">
        <v>2011</v>
      </c>
      <c r="D912">
        <v>3</v>
      </c>
      <c r="E912">
        <v>13</v>
      </c>
      <c r="F912">
        <v>89</v>
      </c>
      <c r="G912">
        <v>0.80911</v>
      </c>
      <c r="H912">
        <v>1151.0451723440497</v>
      </c>
      <c r="I912">
        <v>9.0911235955056183E-3</v>
      </c>
      <c r="R912">
        <v>1151.0451723440497</v>
      </c>
      <c r="S912">
        <v>9.0911235955056183E-3</v>
      </c>
    </row>
    <row r="913" spans="3:19">
      <c r="C913">
        <v>2011</v>
      </c>
      <c r="D913">
        <v>3</v>
      </c>
      <c r="E913">
        <v>14</v>
      </c>
      <c r="F913">
        <v>89</v>
      </c>
      <c r="G913">
        <v>0.73775999999999997</v>
      </c>
      <c r="H913">
        <v>3100.0630567993485</v>
      </c>
      <c r="I913">
        <v>8.2894382022471909E-3</v>
      </c>
      <c r="R913">
        <v>3100.0630567993485</v>
      </c>
      <c r="S913">
        <v>8.2894382022471909E-3</v>
      </c>
    </row>
    <row r="914" spans="3:19">
      <c r="C914">
        <v>2011</v>
      </c>
      <c r="D914">
        <v>4</v>
      </c>
      <c r="E914">
        <v>1</v>
      </c>
      <c r="F914">
        <v>89</v>
      </c>
      <c r="G914">
        <v>0.53001999999999994</v>
      </c>
      <c r="H914">
        <v>1956.822649988123</v>
      </c>
      <c r="I914">
        <v>5.9552808988764042E-3</v>
      </c>
      <c r="R914">
        <v>1956.822649988123</v>
      </c>
      <c r="S914">
        <v>5.9552808988764042E-3</v>
      </c>
    </row>
    <row r="915" spans="3:19">
      <c r="C915">
        <v>2011</v>
      </c>
      <c r="D915">
        <v>4</v>
      </c>
      <c r="E915">
        <v>2</v>
      </c>
      <c r="F915">
        <v>89</v>
      </c>
      <c r="G915">
        <v>0.56065999999999994</v>
      </c>
      <c r="H915">
        <v>1928.8995365327269</v>
      </c>
      <c r="I915">
        <v>6.2995505617977517E-3</v>
      </c>
      <c r="R915">
        <v>1928.8995365327269</v>
      </c>
      <c r="S915">
        <v>6.2995505617977517E-3</v>
      </c>
    </row>
    <row r="916" spans="3:19">
      <c r="C916">
        <v>2011</v>
      </c>
      <c r="D916">
        <v>4</v>
      </c>
      <c r="E916">
        <v>3</v>
      </c>
      <c r="F916">
        <v>89</v>
      </c>
      <c r="G916">
        <v>0.57091500000000006</v>
      </c>
      <c r="H916">
        <v>1953.0323655711509</v>
      </c>
      <c r="I916">
        <v>6.4147752808988772E-3</v>
      </c>
      <c r="R916">
        <v>1953.0323655711509</v>
      </c>
      <c r="S916">
        <v>6.4147752808988772E-3</v>
      </c>
    </row>
    <row r="917" spans="3:19">
      <c r="C917">
        <v>2011</v>
      </c>
      <c r="D917">
        <v>4</v>
      </c>
      <c r="E917">
        <v>4</v>
      </c>
      <c r="F917">
        <v>89</v>
      </c>
      <c r="G917">
        <v>0.66167500000000001</v>
      </c>
      <c r="H917">
        <v>1844.9044618264618</v>
      </c>
      <c r="I917">
        <v>7.4345505617977531E-3</v>
      </c>
      <c r="R917">
        <v>1844.9044618264618</v>
      </c>
      <c r="S917">
        <v>7.4345505617977531E-3</v>
      </c>
    </row>
    <row r="918" spans="3:19">
      <c r="C918">
        <v>2011</v>
      </c>
      <c r="D918">
        <v>4</v>
      </c>
      <c r="E918">
        <v>5</v>
      </c>
      <c r="F918">
        <v>89</v>
      </c>
      <c r="G918">
        <v>0.69813499999999995</v>
      </c>
      <c r="H918">
        <v>2239.8533381517782</v>
      </c>
      <c r="I918">
        <v>7.8442134831460675E-3</v>
      </c>
      <c r="R918">
        <v>2239.8533381517782</v>
      </c>
      <c r="S918">
        <v>7.8442134831460675E-3</v>
      </c>
    </row>
    <row r="919" spans="3:19">
      <c r="C919">
        <v>2011</v>
      </c>
      <c r="D919">
        <v>4</v>
      </c>
      <c r="E919">
        <v>6</v>
      </c>
      <c r="F919">
        <v>89</v>
      </c>
      <c r="G919">
        <v>0.77479500000000001</v>
      </c>
      <c r="H919">
        <v>1909.435658014856</v>
      </c>
      <c r="I919">
        <v>8.7055617977528088E-3</v>
      </c>
      <c r="R919">
        <v>1909.435658014856</v>
      </c>
      <c r="S919">
        <v>8.7055617977528088E-3</v>
      </c>
    </row>
    <row r="920" spans="3:19">
      <c r="C920">
        <v>2011</v>
      </c>
      <c r="D920">
        <v>4</v>
      </c>
      <c r="E920">
        <v>7</v>
      </c>
      <c r="F920">
        <v>89</v>
      </c>
      <c r="G920">
        <v>0.81976000000000004</v>
      </c>
      <c r="H920">
        <v>2771.3570170297853</v>
      </c>
      <c r="I920">
        <v>9.2107865168539332E-3</v>
      </c>
      <c r="R920">
        <v>2771.3570170297853</v>
      </c>
      <c r="S920">
        <v>9.2107865168539332E-3</v>
      </c>
    </row>
    <row r="921" spans="3:19">
      <c r="C921">
        <v>2011</v>
      </c>
      <c r="D921">
        <v>4</v>
      </c>
      <c r="E921">
        <v>8</v>
      </c>
      <c r="F921">
        <v>89</v>
      </c>
      <c r="G921">
        <v>0.71014999999999995</v>
      </c>
      <c r="H921">
        <v>2995.5481547319146</v>
      </c>
      <c r="I921">
        <v>7.9792134831460672E-3</v>
      </c>
      <c r="R921">
        <v>2995.5481547319146</v>
      </c>
      <c r="S921">
        <v>7.9792134831460672E-3</v>
      </c>
    </row>
    <row r="922" spans="3:19">
      <c r="C922">
        <v>2011</v>
      </c>
      <c r="D922">
        <v>4</v>
      </c>
      <c r="E922">
        <v>9</v>
      </c>
      <c r="F922">
        <v>89</v>
      </c>
      <c r="G922">
        <v>0.76426499999999997</v>
      </c>
      <c r="H922">
        <v>3270.3946211229786</v>
      </c>
      <c r="I922">
        <v>8.5872471910112356E-3</v>
      </c>
      <c r="R922">
        <v>3270.3946211229786</v>
      </c>
      <c r="S922">
        <v>8.5872471910112356E-3</v>
      </c>
    </row>
    <row r="923" spans="3:19">
      <c r="C923">
        <v>2011</v>
      </c>
      <c r="D923">
        <v>4</v>
      </c>
      <c r="E923">
        <v>10</v>
      </c>
      <c r="F923">
        <v>89</v>
      </c>
      <c r="G923">
        <v>0.75282000000000004</v>
      </c>
      <c r="H923">
        <v>2118.1210507877545</v>
      </c>
      <c r="I923">
        <v>8.4586516853932588E-3</v>
      </c>
      <c r="R923">
        <v>2118.1210507877545</v>
      </c>
      <c r="S923">
        <v>8.4586516853932588E-3</v>
      </c>
    </row>
    <row r="924" spans="3:19">
      <c r="C924">
        <v>2011</v>
      </c>
      <c r="D924">
        <v>4</v>
      </c>
      <c r="E924">
        <v>11</v>
      </c>
      <c r="F924">
        <v>89</v>
      </c>
      <c r="G924">
        <v>0.70825000000000005</v>
      </c>
      <c r="H924">
        <v>3107.0621960148187</v>
      </c>
      <c r="I924">
        <v>7.9578651685393263E-3</v>
      </c>
      <c r="R924">
        <v>3107.0621960148187</v>
      </c>
      <c r="S924">
        <v>7.9578651685393263E-3</v>
      </c>
    </row>
    <row r="925" spans="3:19">
      <c r="C925">
        <v>2011</v>
      </c>
      <c r="D925">
        <v>4</v>
      </c>
      <c r="E925">
        <v>12</v>
      </c>
      <c r="F925">
        <v>89</v>
      </c>
      <c r="G925">
        <v>0.74002999999999997</v>
      </c>
      <c r="H925">
        <v>2722.4255133114098</v>
      </c>
      <c r="I925">
        <v>8.314943820224718E-3</v>
      </c>
      <c r="R925">
        <v>2722.4255133114098</v>
      </c>
      <c r="S925">
        <v>8.314943820224718E-3</v>
      </c>
    </row>
    <row r="926" spans="3:19">
      <c r="C926">
        <v>2011</v>
      </c>
      <c r="D926">
        <v>4</v>
      </c>
      <c r="E926">
        <v>13</v>
      </c>
      <c r="F926">
        <v>89</v>
      </c>
      <c r="G926">
        <v>0.79464500000000005</v>
      </c>
      <c r="H926">
        <v>2233.8681321491454</v>
      </c>
      <c r="I926">
        <v>8.9285955056179773E-3</v>
      </c>
      <c r="R926">
        <v>2233.8681321491454</v>
      </c>
      <c r="S926">
        <v>8.9285955056179773E-3</v>
      </c>
    </row>
    <row r="927" spans="3:19">
      <c r="C927">
        <v>2011</v>
      </c>
      <c r="D927">
        <v>4</v>
      </c>
      <c r="E927">
        <v>14</v>
      </c>
      <c r="F927">
        <v>89</v>
      </c>
      <c r="G927">
        <v>0.75744999999999996</v>
      </c>
      <c r="H927">
        <v>3095.1228270234469</v>
      </c>
      <c r="I927">
        <v>8.510674157303371E-3</v>
      </c>
      <c r="R927">
        <v>3095.1228270234469</v>
      </c>
      <c r="S927">
        <v>8.510674157303371E-3</v>
      </c>
    </row>
    <row r="928" spans="3:19">
      <c r="C928">
        <v>2012</v>
      </c>
      <c r="D928">
        <v>1</v>
      </c>
      <c r="E928">
        <v>1</v>
      </c>
      <c r="F928">
        <v>90</v>
      </c>
      <c r="G928">
        <v>0.38144</v>
      </c>
      <c r="H928">
        <v>1609.99270451712</v>
      </c>
      <c r="I928">
        <v>4.2382222222222222E-3</v>
      </c>
      <c r="R928">
        <v>1609.99270451712</v>
      </c>
      <c r="S928">
        <v>4.2382222222222222E-3</v>
      </c>
    </row>
    <row r="929" spans="3:19">
      <c r="C929">
        <v>2012</v>
      </c>
      <c r="D929">
        <v>1</v>
      </c>
      <c r="E929">
        <v>2</v>
      </c>
      <c r="F929">
        <v>90</v>
      </c>
      <c r="G929">
        <v>0.28190000000000004</v>
      </c>
      <c r="H929">
        <v>1246.2464287243386</v>
      </c>
      <c r="I929">
        <v>3.1322222222222229E-3</v>
      </c>
      <c r="R929">
        <v>1246.2464287243386</v>
      </c>
      <c r="S929">
        <v>3.1322222222222229E-3</v>
      </c>
    </row>
    <row r="930" spans="3:19">
      <c r="C930">
        <v>2012</v>
      </c>
      <c r="D930">
        <v>1</v>
      </c>
      <c r="E930">
        <v>3</v>
      </c>
      <c r="F930">
        <v>90</v>
      </c>
      <c r="G930">
        <v>0.40717499999999995</v>
      </c>
      <c r="H930">
        <v>2516.4134889062398</v>
      </c>
      <c r="I930">
        <v>4.5241666666666659E-3</v>
      </c>
      <c r="R930">
        <v>2516.4134889062398</v>
      </c>
      <c r="S930">
        <v>4.5241666666666659E-3</v>
      </c>
    </row>
    <row r="931" spans="3:19">
      <c r="C931">
        <v>2012</v>
      </c>
      <c r="D931">
        <v>1</v>
      </c>
      <c r="E931">
        <v>4</v>
      </c>
      <c r="F931">
        <v>90</v>
      </c>
      <c r="G931">
        <v>0.50058500000000006</v>
      </c>
      <c r="H931">
        <v>2895.1750244638524</v>
      </c>
      <c r="I931">
        <v>5.5620555555555562E-3</v>
      </c>
      <c r="R931">
        <v>2895.1750244638524</v>
      </c>
      <c r="S931">
        <v>5.5620555555555562E-3</v>
      </c>
    </row>
    <row r="932" spans="3:19">
      <c r="C932">
        <v>2012</v>
      </c>
      <c r="D932">
        <v>1</v>
      </c>
      <c r="E932">
        <v>5</v>
      </c>
      <c r="F932">
        <v>90</v>
      </c>
      <c r="G932">
        <v>0.54360999999999993</v>
      </c>
      <c r="H932">
        <v>3650.4627496231574</v>
      </c>
      <c r="I932">
        <v>6.0401111111111107E-3</v>
      </c>
      <c r="R932">
        <v>3650.4627496231574</v>
      </c>
      <c r="S932">
        <v>6.0401111111111107E-3</v>
      </c>
    </row>
    <row r="933" spans="3:19">
      <c r="C933">
        <v>2012</v>
      </c>
      <c r="D933">
        <v>1</v>
      </c>
      <c r="E933">
        <v>6</v>
      </c>
      <c r="F933">
        <v>90</v>
      </c>
      <c r="G933">
        <v>0.51564500000000002</v>
      </c>
      <c r="H933">
        <v>3887.7528892654523</v>
      </c>
      <c r="I933">
        <v>5.7293888888888889E-3</v>
      </c>
      <c r="R933">
        <v>3887.7528892654523</v>
      </c>
      <c r="S933">
        <v>5.7293888888888889E-3</v>
      </c>
    </row>
    <row r="934" spans="3:19">
      <c r="C934">
        <v>2012</v>
      </c>
      <c r="D934">
        <v>1</v>
      </c>
      <c r="E934">
        <v>7</v>
      </c>
      <c r="F934">
        <v>90</v>
      </c>
      <c r="G934">
        <v>0.597275</v>
      </c>
      <c r="H934">
        <v>4248.5709757970762</v>
      </c>
      <c r="I934">
        <v>6.6363888888888887E-3</v>
      </c>
      <c r="R934">
        <v>4248.5709757970762</v>
      </c>
      <c r="S934">
        <v>6.6363888888888887E-3</v>
      </c>
    </row>
    <row r="935" spans="3:19">
      <c r="C935">
        <v>2012</v>
      </c>
      <c r="D935">
        <v>1</v>
      </c>
      <c r="E935">
        <v>8</v>
      </c>
      <c r="F935">
        <v>90</v>
      </c>
      <c r="G935">
        <v>0.49373500000000003</v>
      </c>
      <c r="H935">
        <v>3385.7766345750088</v>
      </c>
      <c r="I935">
        <v>5.4859444444444452E-3</v>
      </c>
      <c r="R935">
        <v>3385.7766345750088</v>
      </c>
      <c r="S935">
        <v>5.4859444444444452E-3</v>
      </c>
    </row>
    <row r="936" spans="3:19">
      <c r="C936">
        <v>2012</v>
      </c>
      <c r="D936">
        <v>1</v>
      </c>
      <c r="E936">
        <v>9</v>
      </c>
      <c r="F936">
        <v>90</v>
      </c>
      <c r="G936">
        <v>0.58462499999999995</v>
      </c>
      <c r="H936">
        <v>3322.5802070630407</v>
      </c>
      <c r="I936">
        <v>6.4958333333333326E-3</v>
      </c>
      <c r="R936">
        <v>3322.5802070630407</v>
      </c>
      <c r="S936">
        <v>6.4958333333333326E-3</v>
      </c>
    </row>
    <row r="937" spans="3:19">
      <c r="C937">
        <v>2012</v>
      </c>
      <c r="D937">
        <v>1</v>
      </c>
      <c r="E937">
        <v>10</v>
      </c>
      <c r="F937">
        <v>90</v>
      </c>
      <c r="G937">
        <v>0.5728899999999999</v>
      </c>
      <c r="H937">
        <v>3306.1990632714837</v>
      </c>
      <c r="I937">
        <v>6.3654444444444435E-3</v>
      </c>
      <c r="R937">
        <v>3306.1990632714837</v>
      </c>
      <c r="S937">
        <v>6.3654444444444435E-3</v>
      </c>
    </row>
    <row r="938" spans="3:19">
      <c r="C938">
        <v>2012</v>
      </c>
      <c r="D938">
        <v>1</v>
      </c>
      <c r="E938">
        <v>11</v>
      </c>
      <c r="F938">
        <v>90</v>
      </c>
      <c r="G938">
        <v>0.47093000000000002</v>
      </c>
      <c r="H938">
        <v>4230.1118865510844</v>
      </c>
      <c r="I938">
        <v>5.2325555555555554E-3</v>
      </c>
      <c r="R938">
        <v>4230.1118865510844</v>
      </c>
      <c r="S938">
        <v>5.2325555555555554E-3</v>
      </c>
    </row>
    <row r="939" spans="3:19">
      <c r="C939">
        <v>2012</v>
      </c>
      <c r="D939">
        <v>1</v>
      </c>
      <c r="E939">
        <v>12</v>
      </c>
      <c r="F939">
        <v>90</v>
      </c>
      <c r="G939">
        <v>0.48921500000000001</v>
      </c>
      <c r="H939">
        <v>4181.8291836807875</v>
      </c>
      <c r="I939">
        <v>5.435722222222222E-3</v>
      </c>
      <c r="R939">
        <v>4181.8291836807875</v>
      </c>
      <c r="S939">
        <v>5.435722222222222E-3</v>
      </c>
    </row>
    <row r="940" spans="3:19">
      <c r="C940">
        <v>2012</v>
      </c>
      <c r="D940">
        <v>1</v>
      </c>
      <c r="E940">
        <v>13</v>
      </c>
      <c r="F940">
        <v>90</v>
      </c>
      <c r="G940">
        <v>0.74801499999999999</v>
      </c>
      <c r="H940">
        <v>4121.7198793506832</v>
      </c>
      <c r="I940">
        <v>8.3112777777777768E-3</v>
      </c>
      <c r="R940">
        <v>4121.7198793506832</v>
      </c>
      <c r="S940">
        <v>8.3112777777777768E-3</v>
      </c>
    </row>
    <row r="941" spans="3:19">
      <c r="C941">
        <v>2012</v>
      </c>
      <c r="D941">
        <v>1</v>
      </c>
      <c r="E941">
        <v>14</v>
      </c>
      <c r="F941">
        <v>90</v>
      </c>
      <c r="G941">
        <v>0.54962500000000003</v>
      </c>
      <c r="H941">
        <v>3551.5777096885299</v>
      </c>
      <c r="I941">
        <v>6.1069444444444444E-3</v>
      </c>
      <c r="R941">
        <v>3551.5777096885299</v>
      </c>
      <c r="S941">
        <v>6.1069444444444444E-3</v>
      </c>
    </row>
    <row r="942" spans="3:19">
      <c r="C942">
        <v>2012</v>
      </c>
      <c r="D942">
        <v>2</v>
      </c>
      <c r="E942">
        <v>1</v>
      </c>
      <c r="F942">
        <v>90</v>
      </c>
      <c r="G942">
        <v>0.39513500000000001</v>
      </c>
      <c r="H942">
        <v>1541.5621182348368</v>
      </c>
      <c r="I942">
        <v>4.390388888888889E-3</v>
      </c>
      <c r="R942">
        <v>1541.5621182348368</v>
      </c>
      <c r="S942">
        <v>4.390388888888889E-3</v>
      </c>
    </row>
    <row r="943" spans="3:19">
      <c r="C943">
        <v>2012</v>
      </c>
      <c r="D943">
        <v>2</v>
      </c>
      <c r="E943">
        <v>2</v>
      </c>
      <c r="F943">
        <v>90</v>
      </c>
      <c r="G943">
        <v>0.342775</v>
      </c>
      <c r="H943">
        <v>1915.7871606606282</v>
      </c>
      <c r="I943">
        <v>3.8086111111111111E-3</v>
      </c>
      <c r="R943">
        <v>1915.7871606606282</v>
      </c>
      <c r="S943">
        <v>3.8086111111111111E-3</v>
      </c>
    </row>
    <row r="944" spans="3:19">
      <c r="C944">
        <v>2012</v>
      </c>
      <c r="D944">
        <v>2</v>
      </c>
      <c r="E944">
        <v>3</v>
      </c>
      <c r="F944">
        <v>90</v>
      </c>
      <c r="G944">
        <v>0.44292000000000004</v>
      </c>
      <c r="H944">
        <v>2107.2189467370458</v>
      </c>
      <c r="I944">
        <v>4.921333333333334E-3</v>
      </c>
      <c r="R944">
        <v>2107.2189467370458</v>
      </c>
      <c r="S944">
        <v>4.921333333333334E-3</v>
      </c>
    </row>
    <row r="945" spans="3:19">
      <c r="C945">
        <v>2012</v>
      </c>
      <c r="D945">
        <v>2</v>
      </c>
      <c r="E945">
        <v>4</v>
      </c>
      <c r="F945">
        <v>90</v>
      </c>
      <c r="G945">
        <v>0.49944499999999997</v>
      </c>
      <c r="H945">
        <v>3310.59974958565</v>
      </c>
      <c r="I945">
        <v>5.5493888888888884E-3</v>
      </c>
      <c r="R945">
        <v>3310.59974958565</v>
      </c>
      <c r="S945">
        <v>5.5493888888888884E-3</v>
      </c>
    </row>
    <row r="946" spans="3:19">
      <c r="C946">
        <v>2012</v>
      </c>
      <c r="D946">
        <v>2</v>
      </c>
      <c r="E946">
        <v>5</v>
      </c>
      <c r="F946">
        <v>90</v>
      </c>
      <c r="G946">
        <v>0.62990000000000002</v>
      </c>
      <c r="H946">
        <v>3831.1555911978462</v>
      </c>
      <c r="I946">
        <v>6.9988888888888887E-3</v>
      </c>
      <c r="R946">
        <v>3831.1555911978462</v>
      </c>
      <c r="S946">
        <v>6.9988888888888887E-3</v>
      </c>
    </row>
    <row r="947" spans="3:19">
      <c r="C947">
        <v>2012</v>
      </c>
      <c r="D947">
        <v>2</v>
      </c>
      <c r="E947">
        <v>6</v>
      </c>
      <c r="F947">
        <v>90</v>
      </c>
      <c r="G947">
        <v>0.63580499999999995</v>
      </c>
      <c r="H947">
        <v>4086.3714951628804</v>
      </c>
      <c r="I947">
        <v>7.0644999999999996E-3</v>
      </c>
      <c r="R947">
        <v>4086.3714951628804</v>
      </c>
      <c r="S947">
        <v>7.0644999999999996E-3</v>
      </c>
    </row>
    <row r="948" spans="3:19">
      <c r="C948">
        <v>2012</v>
      </c>
      <c r="D948">
        <v>2</v>
      </c>
      <c r="E948">
        <v>7</v>
      </c>
      <c r="F948">
        <v>90</v>
      </c>
      <c r="G948">
        <v>0.75087999999999999</v>
      </c>
      <c r="H948">
        <v>3801.1125025843203</v>
      </c>
      <c r="I948">
        <v>8.3431111111111102E-3</v>
      </c>
      <c r="R948">
        <v>3801.1125025843203</v>
      </c>
      <c r="S948">
        <v>8.3431111111111102E-3</v>
      </c>
    </row>
    <row r="949" spans="3:19">
      <c r="C949">
        <v>2012</v>
      </c>
      <c r="D949">
        <v>2</v>
      </c>
      <c r="E949">
        <v>8</v>
      </c>
      <c r="F949">
        <v>90</v>
      </c>
      <c r="G949">
        <v>0.52961499999999995</v>
      </c>
      <c r="H949">
        <v>3587.6214216697299</v>
      </c>
      <c r="I949">
        <v>5.8846111111111104E-3</v>
      </c>
      <c r="R949">
        <v>3587.6214216697299</v>
      </c>
      <c r="S949">
        <v>5.8846111111111104E-3</v>
      </c>
    </row>
    <row r="950" spans="3:19">
      <c r="C950">
        <v>2012</v>
      </c>
      <c r="D950">
        <v>2</v>
      </c>
      <c r="E950">
        <v>9</v>
      </c>
      <c r="F950">
        <v>90</v>
      </c>
      <c r="G950">
        <v>0.6415249999999999</v>
      </c>
      <c r="H950">
        <v>3743.7519555118529</v>
      </c>
      <c r="I950">
        <v>7.1280555555555541E-3</v>
      </c>
      <c r="R950">
        <v>3743.7519555118529</v>
      </c>
      <c r="S950">
        <v>7.1280555555555541E-3</v>
      </c>
    </row>
    <row r="951" spans="3:19">
      <c r="C951">
        <v>2012</v>
      </c>
      <c r="D951">
        <v>2</v>
      </c>
      <c r="E951">
        <v>10</v>
      </c>
      <c r="F951">
        <v>90</v>
      </c>
      <c r="G951">
        <v>0.53936499999999998</v>
      </c>
      <c r="H951">
        <v>3883.7962685491211</v>
      </c>
      <c r="I951">
        <v>5.992944444444444E-3</v>
      </c>
      <c r="R951">
        <v>3883.7962685491211</v>
      </c>
      <c r="S951">
        <v>5.992944444444444E-3</v>
      </c>
    </row>
    <row r="952" spans="3:19">
      <c r="C952">
        <v>2012</v>
      </c>
      <c r="D952">
        <v>2</v>
      </c>
      <c r="E952">
        <v>11</v>
      </c>
      <c r="F952">
        <v>90</v>
      </c>
      <c r="G952">
        <v>0.43972999999999995</v>
      </c>
      <c r="H952">
        <v>3845.5904674074463</v>
      </c>
      <c r="I952">
        <v>4.8858888888888884E-3</v>
      </c>
      <c r="R952">
        <v>3845.5904674074463</v>
      </c>
      <c r="S952">
        <v>4.8858888888888884E-3</v>
      </c>
    </row>
    <row r="953" spans="3:19">
      <c r="C953">
        <v>2012</v>
      </c>
      <c r="D953">
        <v>2</v>
      </c>
      <c r="E953">
        <v>12</v>
      </c>
      <c r="F953">
        <v>90</v>
      </c>
      <c r="G953">
        <v>0.49573500000000004</v>
      </c>
      <c r="H953">
        <v>4245.7070920529359</v>
      </c>
      <c r="I953">
        <v>5.5081666666666673E-3</v>
      </c>
      <c r="R953">
        <v>4245.7070920529359</v>
      </c>
      <c r="S953">
        <v>5.5081666666666673E-3</v>
      </c>
    </row>
    <row r="954" spans="3:19">
      <c r="C954">
        <v>2012</v>
      </c>
      <c r="D954">
        <v>2</v>
      </c>
      <c r="E954">
        <v>13</v>
      </c>
      <c r="F954">
        <v>90</v>
      </c>
      <c r="G954">
        <v>0.615595</v>
      </c>
      <c r="H954">
        <v>3973.7148640358405</v>
      </c>
      <c r="I954">
        <v>6.8399444444444445E-3</v>
      </c>
      <c r="R954">
        <v>3973.7148640358405</v>
      </c>
      <c r="S954">
        <v>6.8399444444444445E-3</v>
      </c>
    </row>
    <row r="955" spans="3:19">
      <c r="C955">
        <v>2012</v>
      </c>
      <c r="D955">
        <v>2</v>
      </c>
      <c r="E955">
        <v>14</v>
      </c>
      <c r="F955">
        <v>90</v>
      </c>
      <c r="G955">
        <v>0.55642000000000003</v>
      </c>
      <c r="H955">
        <v>4243.6169797275688</v>
      </c>
      <c r="I955">
        <v>6.1824444444444444E-3</v>
      </c>
      <c r="R955">
        <v>4243.6169797275688</v>
      </c>
      <c r="S955">
        <v>6.1824444444444444E-3</v>
      </c>
    </row>
    <row r="956" spans="3:19">
      <c r="C956">
        <v>2012</v>
      </c>
      <c r="D956">
        <v>3</v>
      </c>
      <c r="E956">
        <v>1</v>
      </c>
      <c r="F956">
        <v>90</v>
      </c>
      <c r="G956">
        <v>0.35352499999999998</v>
      </c>
      <c r="H956">
        <v>1815.6685723545602</v>
      </c>
      <c r="I956">
        <v>3.9280555555555553E-3</v>
      </c>
      <c r="R956">
        <v>1815.6685723545602</v>
      </c>
      <c r="S956">
        <v>3.9280555555555553E-3</v>
      </c>
    </row>
    <row r="957" spans="3:19">
      <c r="C957">
        <v>2012</v>
      </c>
      <c r="D957">
        <v>3</v>
      </c>
      <c r="E957">
        <v>2</v>
      </c>
      <c r="F957">
        <v>90</v>
      </c>
      <c r="G957">
        <v>0.44423000000000001</v>
      </c>
      <c r="H957">
        <v>1899.5114253675324</v>
      </c>
      <c r="I957">
        <v>4.935888888888889E-3</v>
      </c>
      <c r="R957">
        <v>1899.5114253675324</v>
      </c>
      <c r="S957">
        <v>4.935888888888889E-3</v>
      </c>
    </row>
    <row r="958" spans="3:19">
      <c r="C958">
        <v>2012</v>
      </c>
      <c r="D958">
        <v>3</v>
      </c>
      <c r="E958">
        <v>3</v>
      </c>
      <c r="F958">
        <v>90</v>
      </c>
      <c r="G958">
        <v>0.40586</v>
      </c>
      <c r="H958">
        <v>2673.2723066706458</v>
      </c>
      <c r="I958">
        <v>4.5095555555555557E-3</v>
      </c>
      <c r="R958">
        <v>2673.2723066706458</v>
      </c>
      <c r="S958">
        <v>4.5095555555555557E-3</v>
      </c>
    </row>
    <row r="959" spans="3:19">
      <c r="C959">
        <v>2012</v>
      </c>
      <c r="D959">
        <v>3</v>
      </c>
      <c r="E959">
        <v>4</v>
      </c>
      <c r="F959">
        <v>90</v>
      </c>
      <c r="G959">
        <v>0.58247000000000004</v>
      </c>
      <c r="H959">
        <v>3188.3197824622525</v>
      </c>
      <c r="I959">
        <v>6.471888888888889E-3</v>
      </c>
      <c r="R959">
        <v>3188.3197824622525</v>
      </c>
      <c r="S959">
        <v>6.471888888888889E-3</v>
      </c>
    </row>
    <row r="960" spans="3:19">
      <c r="C960">
        <v>2012</v>
      </c>
      <c r="D960">
        <v>3</v>
      </c>
      <c r="E960">
        <v>5</v>
      </c>
      <c r="F960">
        <v>90</v>
      </c>
      <c r="G960">
        <v>0.62243000000000004</v>
      </c>
      <c r="H960">
        <v>4128.9460131640435</v>
      </c>
      <c r="I960">
        <v>6.915888888888889E-3</v>
      </c>
      <c r="R960">
        <v>4128.9460131640435</v>
      </c>
      <c r="S960">
        <v>6.915888888888889E-3</v>
      </c>
    </row>
    <row r="961" spans="3:19">
      <c r="C961">
        <v>2012</v>
      </c>
      <c r="D961">
        <v>3</v>
      </c>
      <c r="E961">
        <v>6</v>
      </c>
      <c r="F961">
        <v>90</v>
      </c>
      <c r="G961">
        <v>0.48975000000000002</v>
      </c>
      <c r="H961">
        <v>4171.1223552767997</v>
      </c>
      <c r="I961">
        <v>5.4416666666666667E-3</v>
      </c>
      <c r="R961">
        <v>4171.1223552767997</v>
      </c>
      <c r="S961">
        <v>5.4416666666666667E-3</v>
      </c>
    </row>
    <row r="962" spans="3:19">
      <c r="C962">
        <v>2012</v>
      </c>
      <c r="D962">
        <v>3</v>
      </c>
      <c r="E962">
        <v>7</v>
      </c>
      <c r="F962">
        <v>90</v>
      </c>
      <c r="G962">
        <v>0.62204999999999999</v>
      </c>
      <c r="H962">
        <v>4231.2979740776118</v>
      </c>
      <c r="I962">
        <v>6.9116666666666667E-3</v>
      </c>
      <c r="R962">
        <v>4231.2979740776118</v>
      </c>
      <c r="S962">
        <v>6.9116666666666667E-3</v>
      </c>
    </row>
    <row r="963" spans="3:19">
      <c r="C963">
        <v>2012</v>
      </c>
      <c r="D963">
        <v>3</v>
      </c>
      <c r="E963">
        <v>8</v>
      </c>
      <c r="F963">
        <v>90</v>
      </c>
      <c r="G963">
        <v>0.59854499999999999</v>
      </c>
      <c r="H963">
        <v>3995.0945424354459</v>
      </c>
      <c r="I963">
        <v>6.6505000000000002E-3</v>
      </c>
      <c r="R963">
        <v>3995.0945424354459</v>
      </c>
      <c r="S963">
        <v>6.6505000000000002E-3</v>
      </c>
    </row>
    <row r="964" spans="3:19">
      <c r="C964">
        <v>2012</v>
      </c>
      <c r="D964">
        <v>3</v>
      </c>
      <c r="E964">
        <v>9</v>
      </c>
      <c r="F964">
        <v>90</v>
      </c>
      <c r="G964">
        <v>0.56248500000000001</v>
      </c>
      <c r="H964">
        <v>4089.4721363865597</v>
      </c>
      <c r="I964">
        <v>6.2498333333333338E-3</v>
      </c>
      <c r="R964">
        <v>4089.4721363865597</v>
      </c>
      <c r="S964">
        <v>6.2498333333333338E-3</v>
      </c>
    </row>
    <row r="965" spans="3:19">
      <c r="C965">
        <v>2012</v>
      </c>
      <c r="D965">
        <v>3</v>
      </c>
      <c r="E965">
        <v>10</v>
      </c>
      <c r="F965">
        <v>90</v>
      </c>
      <c r="G965">
        <v>0.63890500000000006</v>
      </c>
      <c r="H965">
        <v>3537.1602248960494</v>
      </c>
      <c r="I965">
        <v>7.098944444444445E-3</v>
      </c>
      <c r="R965">
        <v>3537.1602248960494</v>
      </c>
      <c r="S965">
        <v>7.098944444444445E-3</v>
      </c>
    </row>
    <row r="966" spans="3:19">
      <c r="C966">
        <v>2012</v>
      </c>
      <c r="D966">
        <v>3</v>
      </c>
      <c r="E966">
        <v>11</v>
      </c>
      <c r="F966">
        <v>90</v>
      </c>
      <c r="G966">
        <v>0.54388499999999995</v>
      </c>
      <c r="H966">
        <v>3787.2531142751636</v>
      </c>
      <c r="I966">
        <v>6.0431666666666663E-3</v>
      </c>
      <c r="R966">
        <v>3787.2531142751636</v>
      </c>
      <c r="S966">
        <v>6.0431666666666663E-3</v>
      </c>
    </row>
    <row r="967" spans="3:19">
      <c r="C967">
        <v>2012</v>
      </c>
      <c r="D967">
        <v>3</v>
      </c>
      <c r="E967">
        <v>12</v>
      </c>
      <c r="F967">
        <v>90</v>
      </c>
      <c r="G967">
        <v>0.59776000000000007</v>
      </c>
      <c r="H967">
        <v>4136.3501167722461</v>
      </c>
      <c r="I967">
        <v>6.6417777777777786E-3</v>
      </c>
      <c r="R967">
        <v>4136.3501167722461</v>
      </c>
      <c r="S967">
        <v>6.6417777777777786E-3</v>
      </c>
    </row>
    <row r="968" spans="3:19">
      <c r="C968">
        <v>2012</v>
      </c>
      <c r="D968">
        <v>3</v>
      </c>
      <c r="E968">
        <v>13</v>
      </c>
      <c r="F968">
        <v>90</v>
      </c>
      <c r="G968">
        <v>0.60538499999999995</v>
      </c>
      <c r="H968">
        <v>4317.817131978647</v>
      </c>
      <c r="I968">
        <v>6.7264999999999998E-3</v>
      </c>
      <c r="R968">
        <v>4317.817131978647</v>
      </c>
      <c r="S968">
        <v>6.7264999999999998E-3</v>
      </c>
    </row>
    <row r="969" spans="3:19">
      <c r="C969">
        <v>2012</v>
      </c>
      <c r="D969">
        <v>3</v>
      </c>
      <c r="E969">
        <v>14</v>
      </c>
      <c r="F969">
        <v>90</v>
      </c>
      <c r="G969">
        <v>0.58721500000000004</v>
      </c>
      <c r="H969">
        <v>3607.4734687423388</v>
      </c>
      <c r="I969">
        <v>6.5246111111111112E-3</v>
      </c>
      <c r="R969">
        <v>3607.4734687423388</v>
      </c>
      <c r="S969">
        <v>6.5246111111111112E-3</v>
      </c>
    </row>
    <row r="970" spans="3:19">
      <c r="C970">
        <v>2012</v>
      </c>
      <c r="D970">
        <v>4</v>
      </c>
      <c r="E970">
        <v>1</v>
      </c>
      <c r="F970">
        <v>90</v>
      </c>
      <c r="G970">
        <v>0.34378999999999998</v>
      </c>
      <c r="H970">
        <v>1971.5426927764615</v>
      </c>
      <c r="I970">
        <v>3.8198888888888887E-3</v>
      </c>
      <c r="R970">
        <v>1971.5426927764615</v>
      </c>
      <c r="S970">
        <v>3.8198888888888887E-3</v>
      </c>
    </row>
    <row r="971" spans="3:19">
      <c r="C971">
        <v>2012</v>
      </c>
      <c r="D971">
        <v>4</v>
      </c>
      <c r="E971">
        <v>2</v>
      </c>
      <c r="F971">
        <v>90</v>
      </c>
      <c r="G971">
        <v>0.41269500000000003</v>
      </c>
      <c r="H971">
        <v>2215.6512902092804</v>
      </c>
      <c r="I971">
        <v>4.5855000000000002E-3</v>
      </c>
      <c r="R971">
        <v>2215.6512902092804</v>
      </c>
      <c r="S971">
        <v>4.5855000000000002E-3</v>
      </c>
    </row>
    <row r="972" spans="3:19">
      <c r="C972">
        <v>2012</v>
      </c>
      <c r="D972">
        <v>4</v>
      </c>
      <c r="E972">
        <v>3</v>
      </c>
      <c r="F972">
        <v>90</v>
      </c>
      <c r="G972">
        <v>0.51663000000000003</v>
      </c>
      <c r="H972">
        <v>2152.5857005386461</v>
      </c>
      <c r="I972">
        <v>5.7403333333333334E-3</v>
      </c>
      <c r="R972">
        <v>2152.5857005386461</v>
      </c>
      <c r="S972">
        <v>5.7403333333333334E-3</v>
      </c>
    </row>
    <row r="973" spans="3:19">
      <c r="C973">
        <v>2012</v>
      </c>
      <c r="D973">
        <v>4</v>
      </c>
      <c r="E973">
        <v>4</v>
      </c>
      <c r="F973">
        <v>90</v>
      </c>
      <c r="G973">
        <v>0.56834000000000007</v>
      </c>
      <c r="H973">
        <v>3615.4265709123702</v>
      </c>
      <c r="I973">
        <v>6.3148888888888898E-3</v>
      </c>
      <c r="R973">
        <v>3615.4265709123702</v>
      </c>
      <c r="S973">
        <v>6.3148888888888898E-3</v>
      </c>
    </row>
    <row r="974" spans="3:19">
      <c r="C974">
        <v>2012</v>
      </c>
      <c r="D974">
        <v>4</v>
      </c>
      <c r="E974">
        <v>5</v>
      </c>
      <c r="F974">
        <v>90</v>
      </c>
      <c r="G974">
        <v>0.52758499999999997</v>
      </c>
      <c r="H974">
        <v>3277.4375327303082</v>
      </c>
      <c r="I974">
        <v>5.8620555555555552E-3</v>
      </c>
      <c r="R974">
        <v>3277.4375327303082</v>
      </c>
      <c r="S974">
        <v>5.8620555555555552E-3</v>
      </c>
    </row>
    <row r="975" spans="3:19">
      <c r="C975">
        <v>2012</v>
      </c>
      <c r="D975">
        <v>4</v>
      </c>
      <c r="E975">
        <v>6</v>
      </c>
      <c r="F975">
        <v>90</v>
      </c>
      <c r="G975">
        <v>0.48390500000000003</v>
      </c>
      <c r="H975">
        <v>4157.6954145505479</v>
      </c>
      <c r="I975">
        <v>5.3767222222222228E-3</v>
      </c>
      <c r="R975">
        <v>4157.6954145505479</v>
      </c>
      <c r="S975">
        <v>5.3767222222222228E-3</v>
      </c>
    </row>
    <row r="976" spans="3:19">
      <c r="C976">
        <v>2012</v>
      </c>
      <c r="D976">
        <v>4</v>
      </c>
      <c r="E976">
        <v>7</v>
      </c>
      <c r="F976">
        <v>90</v>
      </c>
      <c r="G976">
        <v>0.59051999999999993</v>
      </c>
      <c r="H976">
        <v>4176.5615576418459</v>
      </c>
      <c r="I976">
        <v>6.5613333333333322E-3</v>
      </c>
      <c r="R976">
        <v>4176.5615576418459</v>
      </c>
      <c r="S976">
        <v>6.5613333333333322E-3</v>
      </c>
    </row>
    <row r="977" spans="3:19">
      <c r="C977">
        <v>2012</v>
      </c>
      <c r="D977">
        <v>4</v>
      </c>
      <c r="E977">
        <v>8</v>
      </c>
      <c r="F977">
        <v>90</v>
      </c>
      <c r="G977">
        <v>0.55928500000000003</v>
      </c>
      <c r="H977">
        <v>3180.6185269490584</v>
      </c>
      <c r="I977">
        <v>6.2142777777777778E-3</v>
      </c>
      <c r="R977">
        <v>3180.6185269490584</v>
      </c>
      <c r="S977">
        <v>6.2142777777777778E-3</v>
      </c>
    </row>
    <row r="978" spans="3:19">
      <c r="C978">
        <v>2012</v>
      </c>
      <c r="D978">
        <v>4</v>
      </c>
      <c r="E978">
        <v>9</v>
      </c>
      <c r="F978">
        <v>90</v>
      </c>
      <c r="G978">
        <v>0.55227500000000007</v>
      </c>
      <c r="H978">
        <v>3617.2368494283328</v>
      </c>
      <c r="I978">
        <v>6.13638888888889E-3</v>
      </c>
      <c r="R978">
        <v>3617.2368494283328</v>
      </c>
      <c r="S978">
        <v>6.13638888888889E-3</v>
      </c>
    </row>
    <row r="979" spans="3:19">
      <c r="C979">
        <v>2012</v>
      </c>
      <c r="D979">
        <v>4</v>
      </c>
      <c r="E979">
        <v>10</v>
      </c>
      <c r="F979">
        <v>90</v>
      </c>
      <c r="G979">
        <v>0.44564000000000004</v>
      </c>
      <c r="H979">
        <v>4091.5392305356813</v>
      </c>
      <c r="I979">
        <v>4.9515555555555563E-3</v>
      </c>
      <c r="R979">
        <v>4091.5392305356813</v>
      </c>
      <c r="S979">
        <v>4.9515555555555563E-3</v>
      </c>
    </row>
    <row r="980" spans="3:19">
      <c r="C980">
        <v>2012</v>
      </c>
      <c r="D980">
        <v>4</v>
      </c>
      <c r="E980">
        <v>11</v>
      </c>
      <c r="F980">
        <v>90</v>
      </c>
      <c r="G980">
        <v>0.48770500000000006</v>
      </c>
      <c r="H980">
        <v>3887.396438536025</v>
      </c>
      <c r="I980">
        <v>5.418944444444445E-3</v>
      </c>
      <c r="R980">
        <v>3887.396438536025</v>
      </c>
      <c r="S980">
        <v>5.418944444444445E-3</v>
      </c>
    </row>
    <row r="981" spans="3:19">
      <c r="C981">
        <v>2012</v>
      </c>
      <c r="D981">
        <v>4</v>
      </c>
      <c r="E981">
        <v>12</v>
      </c>
      <c r="F981">
        <v>90</v>
      </c>
      <c r="G981">
        <v>0.56169500000000006</v>
      </c>
      <c r="H981">
        <v>3928.0754743194461</v>
      </c>
      <c r="I981">
        <v>6.2410555555555561E-3</v>
      </c>
      <c r="R981">
        <v>3928.0754743194461</v>
      </c>
      <c r="S981">
        <v>6.2410555555555561E-3</v>
      </c>
    </row>
    <row r="982" spans="3:19">
      <c r="C982">
        <v>2012</v>
      </c>
      <c r="D982">
        <v>4</v>
      </c>
      <c r="E982">
        <v>13</v>
      </c>
      <c r="F982">
        <v>90</v>
      </c>
      <c r="G982">
        <v>0.61986999999999992</v>
      </c>
      <c r="H982">
        <v>4088.7113718698583</v>
      </c>
      <c r="I982">
        <v>6.8874444444444434E-3</v>
      </c>
      <c r="R982">
        <v>4088.7113718698583</v>
      </c>
      <c r="S982">
        <v>6.8874444444444434E-3</v>
      </c>
    </row>
    <row r="983" spans="3:19">
      <c r="C983">
        <v>2012</v>
      </c>
      <c r="D983">
        <v>4</v>
      </c>
      <c r="E983">
        <v>14</v>
      </c>
      <c r="F983">
        <v>90</v>
      </c>
      <c r="G983">
        <v>0.558535</v>
      </c>
      <c r="H983">
        <v>4063.0590316178586</v>
      </c>
      <c r="I983">
        <v>6.2059444444444445E-3</v>
      </c>
      <c r="R983">
        <v>4063.0590316178586</v>
      </c>
      <c r="S983">
        <v>6.2059444444444445E-3</v>
      </c>
    </row>
    <row r="984" spans="3:19">
      <c r="C984">
        <v>2013</v>
      </c>
      <c r="D984">
        <v>1</v>
      </c>
      <c r="E984">
        <v>1</v>
      </c>
      <c r="F984">
        <v>89</v>
      </c>
      <c r="G984">
        <v>0.33230999999999999</v>
      </c>
      <c r="H984">
        <v>1631.4595423753851</v>
      </c>
      <c r="I984">
        <v>3.7338202247191011E-3</v>
      </c>
      <c r="R984">
        <v>1631.4595423753851</v>
      </c>
      <c r="S984">
        <v>3.7338202247191011E-3</v>
      </c>
    </row>
    <row r="985" spans="3:19">
      <c r="C985">
        <v>2013</v>
      </c>
      <c r="D985">
        <v>1</v>
      </c>
      <c r="E985">
        <v>2</v>
      </c>
      <c r="F985">
        <v>89</v>
      </c>
      <c r="G985">
        <v>0.290265</v>
      </c>
      <c r="H985">
        <v>981.75153384000009</v>
      </c>
      <c r="I985">
        <v>3.2614044943820226E-3</v>
      </c>
      <c r="R985">
        <v>981.75153384000009</v>
      </c>
      <c r="S985">
        <v>3.2614044943820226E-3</v>
      </c>
    </row>
    <row r="986" spans="3:19">
      <c r="C986">
        <v>2013</v>
      </c>
      <c r="D986">
        <v>1</v>
      </c>
      <c r="E986">
        <v>3</v>
      </c>
      <c r="F986">
        <v>89</v>
      </c>
      <c r="G986">
        <v>0.36256500000000003</v>
      </c>
      <c r="H986">
        <v>2260.4176979999997</v>
      </c>
      <c r="I986">
        <v>4.0737640449438209E-3</v>
      </c>
      <c r="R986">
        <v>2260.4176979999997</v>
      </c>
      <c r="S986">
        <v>4.0737640449438209E-3</v>
      </c>
    </row>
    <row r="987" spans="3:19">
      <c r="C987">
        <v>2013</v>
      </c>
      <c r="D987">
        <v>1</v>
      </c>
      <c r="E987">
        <v>4</v>
      </c>
      <c r="F987">
        <v>89</v>
      </c>
      <c r="G987">
        <v>0.35922500000000002</v>
      </c>
      <c r="H987">
        <v>2187.8016567507693</v>
      </c>
      <c r="I987">
        <v>4.03623595505618E-3</v>
      </c>
      <c r="R987">
        <v>2187.8016567507693</v>
      </c>
      <c r="S987">
        <v>4.03623595505618E-3</v>
      </c>
    </row>
    <row r="988" spans="3:19">
      <c r="C988">
        <v>2013</v>
      </c>
      <c r="D988">
        <v>1</v>
      </c>
      <c r="E988">
        <v>5</v>
      </c>
      <c r="F988">
        <v>89</v>
      </c>
      <c r="G988">
        <v>0.35756500000000002</v>
      </c>
      <c r="H988">
        <v>3036.5348428800003</v>
      </c>
      <c r="I988">
        <v>4.0175842696629216E-3</v>
      </c>
      <c r="R988">
        <v>3036.5348428800003</v>
      </c>
      <c r="S988">
        <v>4.0175842696629216E-3</v>
      </c>
    </row>
    <row r="989" spans="3:19">
      <c r="C989">
        <v>2013</v>
      </c>
      <c r="D989">
        <v>1</v>
      </c>
      <c r="E989">
        <v>6</v>
      </c>
      <c r="F989">
        <v>89</v>
      </c>
      <c r="G989">
        <v>0.39207000000000003</v>
      </c>
      <c r="H989">
        <v>2671.4819918769235</v>
      </c>
      <c r="I989">
        <v>4.4052808988764049E-3</v>
      </c>
      <c r="R989">
        <v>2671.4819918769235</v>
      </c>
      <c r="S989">
        <v>4.4052808988764049E-3</v>
      </c>
    </row>
    <row r="990" spans="3:19">
      <c r="C990">
        <v>2013</v>
      </c>
      <c r="D990">
        <v>1</v>
      </c>
      <c r="E990">
        <v>7</v>
      </c>
      <c r="F990">
        <v>89</v>
      </c>
      <c r="G990">
        <v>0.33970999999999996</v>
      </c>
      <c r="H990">
        <v>2704.4814663138463</v>
      </c>
      <c r="I990">
        <v>3.8169662921348308E-3</v>
      </c>
      <c r="R990">
        <v>2704.4814663138463</v>
      </c>
      <c r="S990">
        <v>3.8169662921348308E-3</v>
      </c>
    </row>
    <row r="991" spans="3:19">
      <c r="C991">
        <v>2013</v>
      </c>
      <c r="D991">
        <v>1</v>
      </c>
      <c r="E991">
        <v>8</v>
      </c>
      <c r="F991">
        <v>89</v>
      </c>
      <c r="G991">
        <v>0.212585</v>
      </c>
      <c r="H991">
        <v>1965.3300544984618</v>
      </c>
      <c r="I991">
        <v>2.3885955056179775E-3</v>
      </c>
      <c r="R991">
        <v>1965.3300544984618</v>
      </c>
      <c r="S991">
        <v>2.3885955056179775E-3</v>
      </c>
    </row>
    <row r="992" spans="3:19">
      <c r="C992">
        <v>2013</v>
      </c>
      <c r="D992">
        <v>1</v>
      </c>
      <c r="E992">
        <v>9</v>
      </c>
      <c r="F992">
        <v>89</v>
      </c>
      <c r="G992">
        <v>0.35945000000000005</v>
      </c>
      <c r="H992">
        <v>2840.2918022769236</v>
      </c>
      <c r="I992">
        <v>4.0387640449438206E-3</v>
      </c>
      <c r="R992">
        <v>2840.2918022769236</v>
      </c>
      <c r="S992">
        <v>4.0387640449438206E-3</v>
      </c>
    </row>
    <row r="993" spans="3:19">
      <c r="C993">
        <v>2013</v>
      </c>
      <c r="D993">
        <v>1</v>
      </c>
      <c r="E993">
        <v>10</v>
      </c>
      <c r="F993">
        <v>89</v>
      </c>
      <c r="G993">
        <v>0.40025500000000003</v>
      </c>
      <c r="H993">
        <v>2537.2447616492309</v>
      </c>
      <c r="I993">
        <v>4.4972471910112366E-3</v>
      </c>
      <c r="R993">
        <v>2537.2447616492309</v>
      </c>
      <c r="S993">
        <v>4.4972471910112366E-3</v>
      </c>
    </row>
    <row r="994" spans="3:19">
      <c r="C994">
        <v>2013</v>
      </c>
      <c r="D994">
        <v>1</v>
      </c>
      <c r="E994">
        <v>11</v>
      </c>
      <c r="F994">
        <v>89</v>
      </c>
      <c r="G994">
        <v>0.37936499999999995</v>
      </c>
      <c r="H994">
        <v>3202.9889351815391</v>
      </c>
      <c r="I994">
        <v>4.2625280898876397E-3</v>
      </c>
      <c r="R994">
        <v>3202.9889351815391</v>
      </c>
      <c r="S994">
        <v>4.2625280898876397E-3</v>
      </c>
    </row>
    <row r="995" spans="3:19">
      <c r="C995">
        <v>2013</v>
      </c>
      <c r="D995">
        <v>1</v>
      </c>
      <c r="E995">
        <v>12</v>
      </c>
      <c r="F995">
        <v>89</v>
      </c>
      <c r="G995">
        <v>0.36263999999999996</v>
      </c>
      <c r="H995">
        <v>3297.4108845784617</v>
      </c>
      <c r="I995">
        <v>4.0746067415730336E-3</v>
      </c>
      <c r="R995">
        <v>3297.4108845784617</v>
      </c>
      <c r="S995">
        <v>4.0746067415730336E-3</v>
      </c>
    </row>
    <row r="996" spans="3:19">
      <c r="C996">
        <v>2013</v>
      </c>
      <c r="D996">
        <v>1</v>
      </c>
      <c r="E996">
        <v>13</v>
      </c>
      <c r="F996">
        <v>89</v>
      </c>
      <c r="G996">
        <v>0.43681999999999999</v>
      </c>
      <c r="H996">
        <v>3614.1911467200002</v>
      </c>
      <c r="I996">
        <v>4.908089887640449E-3</v>
      </c>
      <c r="R996">
        <v>3614.1911467200002</v>
      </c>
      <c r="S996">
        <v>4.908089887640449E-3</v>
      </c>
    </row>
    <row r="997" spans="3:19">
      <c r="C997">
        <v>2013</v>
      </c>
      <c r="D997">
        <v>1</v>
      </c>
      <c r="E997">
        <v>14</v>
      </c>
      <c r="F997">
        <v>89</v>
      </c>
      <c r="G997">
        <v>0.30847000000000002</v>
      </c>
      <c r="H997">
        <v>2303.5840965415387</v>
      </c>
      <c r="I997">
        <v>3.4659550561797754E-3</v>
      </c>
      <c r="R997">
        <v>2303.5840965415387</v>
      </c>
      <c r="S997">
        <v>3.4659550561797754E-3</v>
      </c>
    </row>
    <row r="998" spans="3:19">
      <c r="C998">
        <v>2013</v>
      </c>
      <c r="D998">
        <v>2</v>
      </c>
      <c r="E998">
        <v>1</v>
      </c>
      <c r="F998">
        <v>89</v>
      </c>
      <c r="G998">
        <v>0.35148000000000001</v>
      </c>
      <c r="H998">
        <v>1308.48734016</v>
      </c>
      <c r="I998">
        <v>3.9492134831460675E-3</v>
      </c>
      <c r="R998">
        <v>1308.48734016</v>
      </c>
      <c r="S998">
        <v>3.9492134831460675E-3</v>
      </c>
    </row>
    <row r="999" spans="3:19">
      <c r="C999">
        <v>2013</v>
      </c>
      <c r="D999">
        <v>2</v>
      </c>
      <c r="E999">
        <v>2</v>
      </c>
      <c r="F999">
        <v>89</v>
      </c>
      <c r="G999">
        <v>0.29415999999999998</v>
      </c>
      <c r="H999">
        <v>1744.1258874092312</v>
      </c>
      <c r="I999">
        <v>3.3051685393258425E-3</v>
      </c>
      <c r="R999">
        <v>1744.1258874092312</v>
      </c>
      <c r="S999">
        <v>3.3051685393258425E-3</v>
      </c>
    </row>
    <row r="1000" spans="3:19">
      <c r="C1000">
        <v>2013</v>
      </c>
      <c r="D1000">
        <v>2</v>
      </c>
      <c r="E1000">
        <v>3</v>
      </c>
      <c r="F1000">
        <v>89</v>
      </c>
      <c r="G1000">
        <v>0.39544499999999999</v>
      </c>
      <c r="H1000">
        <v>1877.8221426461544</v>
      </c>
      <c r="I1000">
        <v>4.443202247191011E-3</v>
      </c>
      <c r="R1000">
        <v>1877.8221426461544</v>
      </c>
      <c r="S1000">
        <v>4.443202247191011E-3</v>
      </c>
    </row>
    <row r="1001" spans="3:19">
      <c r="C1001">
        <v>2013</v>
      </c>
      <c r="D1001">
        <v>2</v>
      </c>
      <c r="E1001">
        <v>4</v>
      </c>
      <c r="F1001">
        <v>89</v>
      </c>
      <c r="G1001">
        <v>0.31605</v>
      </c>
      <c r="H1001">
        <v>2391.7790635200004</v>
      </c>
      <c r="I1001">
        <v>3.5511235955056181E-3</v>
      </c>
      <c r="R1001">
        <v>2391.7790635200004</v>
      </c>
      <c r="S1001">
        <v>3.5511235955056181E-3</v>
      </c>
    </row>
    <row r="1002" spans="3:19">
      <c r="C1002">
        <v>2013</v>
      </c>
      <c r="D1002">
        <v>2</v>
      </c>
      <c r="E1002">
        <v>5</v>
      </c>
      <c r="F1002">
        <v>89</v>
      </c>
      <c r="G1002">
        <v>0.31900000000000001</v>
      </c>
      <c r="H1002">
        <v>2815.9521496615389</v>
      </c>
      <c r="I1002">
        <v>3.5842696629213482E-3</v>
      </c>
      <c r="R1002">
        <v>2815.9521496615389</v>
      </c>
      <c r="S1002">
        <v>3.5842696629213482E-3</v>
      </c>
    </row>
    <row r="1003" spans="3:19">
      <c r="C1003">
        <v>2013</v>
      </c>
      <c r="D1003">
        <v>2</v>
      </c>
      <c r="E1003">
        <v>6</v>
      </c>
      <c r="F1003">
        <v>89</v>
      </c>
      <c r="G1003">
        <v>0.28569500000000003</v>
      </c>
      <c r="H1003">
        <v>2547.6058963384617</v>
      </c>
      <c r="I1003">
        <v>3.2100561797752812E-3</v>
      </c>
      <c r="R1003">
        <v>2547.6058963384617</v>
      </c>
      <c r="S1003">
        <v>3.2100561797752812E-3</v>
      </c>
    </row>
    <row r="1004" spans="3:19">
      <c r="C1004">
        <v>2013</v>
      </c>
      <c r="D1004">
        <v>2</v>
      </c>
      <c r="E1004">
        <v>7</v>
      </c>
      <c r="F1004">
        <v>89</v>
      </c>
      <c r="G1004">
        <v>0.34385500000000002</v>
      </c>
      <c r="H1004">
        <v>2671.0879414153851</v>
      </c>
      <c r="I1004">
        <v>3.863539325842697E-3</v>
      </c>
      <c r="R1004">
        <v>2671.0879414153851</v>
      </c>
      <c r="S1004">
        <v>3.863539325842697E-3</v>
      </c>
    </row>
    <row r="1005" spans="3:19">
      <c r="C1005">
        <v>2013</v>
      </c>
      <c r="D1005">
        <v>2</v>
      </c>
      <c r="E1005">
        <v>8</v>
      </c>
      <c r="F1005">
        <v>89</v>
      </c>
      <c r="G1005">
        <v>0.319795</v>
      </c>
      <c r="H1005">
        <v>2276.4873572861538</v>
      </c>
      <c r="I1005">
        <v>3.5932022471910114E-3</v>
      </c>
      <c r="R1005">
        <v>2276.4873572861538</v>
      </c>
      <c r="S1005">
        <v>3.5932022471910114E-3</v>
      </c>
    </row>
    <row r="1006" spans="3:19">
      <c r="C1006">
        <v>2013</v>
      </c>
      <c r="D1006">
        <v>2</v>
      </c>
      <c r="E1006">
        <v>9</v>
      </c>
      <c r="F1006">
        <v>89</v>
      </c>
      <c r="G1006">
        <v>0.31706999999999996</v>
      </c>
      <c r="H1006">
        <v>2680.2549624738467</v>
      </c>
      <c r="I1006">
        <v>3.562584269662921E-3</v>
      </c>
      <c r="R1006">
        <v>2680.2549624738467</v>
      </c>
      <c r="S1006">
        <v>3.562584269662921E-3</v>
      </c>
    </row>
    <row r="1007" spans="3:19">
      <c r="C1007">
        <v>2013</v>
      </c>
      <c r="D1007">
        <v>2</v>
      </c>
      <c r="E1007">
        <v>10</v>
      </c>
      <c r="F1007">
        <v>89</v>
      </c>
      <c r="G1007">
        <v>0.27842</v>
      </c>
      <c r="H1007">
        <v>3116.4558760246159</v>
      </c>
      <c r="I1007">
        <v>3.1283146067415729E-3</v>
      </c>
      <c r="R1007">
        <v>3116.4558760246159</v>
      </c>
      <c r="S1007">
        <v>3.1283146067415729E-3</v>
      </c>
    </row>
    <row r="1008" spans="3:19">
      <c r="C1008">
        <v>2013</v>
      </c>
      <c r="D1008">
        <v>2</v>
      </c>
      <c r="E1008">
        <v>11</v>
      </c>
      <c r="F1008">
        <v>89</v>
      </c>
      <c r="G1008">
        <v>0.375305</v>
      </c>
      <c r="H1008">
        <v>2543.4271319261543</v>
      </c>
      <c r="I1008">
        <v>4.2169101123595504E-3</v>
      </c>
      <c r="R1008">
        <v>2543.4271319261543</v>
      </c>
      <c r="S1008">
        <v>4.2169101123595504E-3</v>
      </c>
    </row>
    <row r="1009" spans="3:19">
      <c r="C1009">
        <v>2013</v>
      </c>
      <c r="D1009">
        <v>2</v>
      </c>
      <c r="E1009">
        <v>12</v>
      </c>
      <c r="F1009">
        <v>89</v>
      </c>
      <c r="G1009">
        <v>0.34250999999999998</v>
      </c>
      <c r="H1009">
        <v>2474.1845848246153</v>
      </c>
      <c r="I1009">
        <v>3.8484269662921347E-3</v>
      </c>
      <c r="R1009">
        <v>2474.1845848246153</v>
      </c>
      <c r="S1009">
        <v>3.8484269662921347E-3</v>
      </c>
    </row>
    <row r="1010" spans="3:19">
      <c r="C1010">
        <v>2013</v>
      </c>
      <c r="D1010">
        <v>2</v>
      </c>
      <c r="E1010">
        <v>13</v>
      </c>
      <c r="F1010">
        <v>89</v>
      </c>
      <c r="G1010">
        <v>0.22894000000000003</v>
      </c>
      <c r="H1010">
        <v>3080.9426411076934</v>
      </c>
      <c r="I1010">
        <v>2.5723595505617982E-3</v>
      </c>
      <c r="R1010">
        <v>3080.9426411076934</v>
      </c>
      <c r="S1010">
        <v>2.5723595505617982E-3</v>
      </c>
    </row>
    <row r="1011" spans="3:19">
      <c r="C1011">
        <v>2013</v>
      </c>
      <c r="D1011">
        <v>2</v>
      </c>
      <c r="E1011">
        <v>14</v>
      </c>
      <c r="F1011">
        <v>89</v>
      </c>
      <c r="G1011">
        <v>0.36880499999999999</v>
      </c>
      <c r="H1011">
        <v>2556.7373121230776</v>
      </c>
      <c r="I1011">
        <v>4.1438764044943819E-3</v>
      </c>
      <c r="R1011">
        <v>2556.7373121230776</v>
      </c>
      <c r="S1011">
        <v>4.1438764044943819E-3</v>
      </c>
    </row>
    <row r="1012" spans="3:19">
      <c r="C1012">
        <v>2013</v>
      </c>
      <c r="D1012">
        <v>3</v>
      </c>
      <c r="E1012">
        <v>1</v>
      </c>
      <c r="F1012">
        <v>89</v>
      </c>
      <c r="G1012">
        <v>0.38376500000000002</v>
      </c>
      <c r="H1012">
        <v>1814.5268021353847</v>
      </c>
      <c r="I1012">
        <v>4.3119662921348315E-3</v>
      </c>
      <c r="R1012">
        <v>1814.5268021353847</v>
      </c>
      <c r="S1012">
        <v>4.3119662921348315E-3</v>
      </c>
    </row>
    <row r="1013" spans="3:19">
      <c r="C1013">
        <v>2013</v>
      </c>
      <c r="D1013">
        <v>3</v>
      </c>
      <c r="E1013">
        <v>2</v>
      </c>
      <c r="F1013">
        <v>89</v>
      </c>
      <c r="G1013">
        <v>0.41469</v>
      </c>
      <c r="H1013">
        <v>1686.2502888000004</v>
      </c>
      <c r="I1013">
        <v>4.6594382022471913E-3</v>
      </c>
      <c r="R1013">
        <v>1686.2502888000004</v>
      </c>
      <c r="S1013">
        <v>4.6594382022471913E-3</v>
      </c>
    </row>
    <row r="1014" spans="3:19">
      <c r="C1014">
        <v>2013</v>
      </c>
      <c r="D1014">
        <v>3</v>
      </c>
      <c r="E1014">
        <v>3</v>
      </c>
      <c r="F1014">
        <v>89</v>
      </c>
      <c r="G1014">
        <v>0.42118500000000003</v>
      </c>
      <c r="H1014">
        <v>1893.5813464615385</v>
      </c>
      <c r="I1014">
        <v>4.7324157303370792E-3</v>
      </c>
      <c r="R1014">
        <v>1893.5813464615385</v>
      </c>
      <c r="S1014">
        <v>4.7324157303370792E-3</v>
      </c>
    </row>
    <row r="1015" spans="3:19">
      <c r="C1015">
        <v>2013</v>
      </c>
      <c r="D1015">
        <v>3</v>
      </c>
      <c r="E1015">
        <v>4</v>
      </c>
      <c r="F1015">
        <v>89</v>
      </c>
      <c r="G1015">
        <v>0.35722999999999999</v>
      </c>
      <c r="H1015">
        <v>2434.4887857230774</v>
      </c>
      <c r="I1015">
        <v>4.0138202247191014E-3</v>
      </c>
      <c r="R1015">
        <v>2434.4887857230774</v>
      </c>
      <c r="S1015">
        <v>4.0138202247191014E-3</v>
      </c>
    </row>
    <row r="1016" spans="3:19">
      <c r="C1016">
        <v>2013</v>
      </c>
      <c r="D1016">
        <v>3</v>
      </c>
      <c r="E1016">
        <v>5</v>
      </c>
      <c r="F1016">
        <v>89</v>
      </c>
      <c r="G1016">
        <v>0.2092</v>
      </c>
      <c r="H1016">
        <v>2732.6290537107693</v>
      </c>
      <c r="I1016">
        <v>2.3505617977528088E-3</v>
      </c>
      <c r="R1016">
        <v>2732.6290537107693</v>
      </c>
      <c r="S1016">
        <v>2.3505617977528088E-3</v>
      </c>
    </row>
    <row r="1017" spans="3:19">
      <c r="C1017">
        <v>2013</v>
      </c>
      <c r="D1017">
        <v>3</v>
      </c>
      <c r="E1017">
        <v>6</v>
      </c>
      <c r="F1017">
        <v>89</v>
      </c>
      <c r="G1017">
        <v>0.32799499999999998</v>
      </c>
      <c r="H1017">
        <v>2634.7314385107702</v>
      </c>
      <c r="I1017">
        <v>3.6853370786516853E-3</v>
      </c>
      <c r="R1017">
        <v>2634.7314385107702</v>
      </c>
      <c r="S1017">
        <v>3.6853370786516853E-3</v>
      </c>
    </row>
    <row r="1018" spans="3:19">
      <c r="C1018">
        <v>2013</v>
      </c>
      <c r="D1018">
        <v>3</v>
      </c>
      <c r="E1018">
        <v>7</v>
      </c>
      <c r="F1018">
        <v>89</v>
      </c>
      <c r="G1018">
        <v>0.22011</v>
      </c>
      <c r="H1018">
        <v>2648.8882642707695</v>
      </c>
      <c r="I1018">
        <v>2.4731460674157304E-3</v>
      </c>
      <c r="R1018">
        <v>2648.8882642707695</v>
      </c>
      <c r="S1018">
        <v>2.4731460674157304E-3</v>
      </c>
    </row>
    <row r="1019" spans="3:19">
      <c r="C1019">
        <v>2013</v>
      </c>
      <c r="D1019">
        <v>3</v>
      </c>
      <c r="E1019">
        <v>8</v>
      </c>
      <c r="F1019">
        <v>89</v>
      </c>
      <c r="G1019">
        <v>0.368145</v>
      </c>
      <c r="H1019">
        <v>2636.5229607876931</v>
      </c>
      <c r="I1019">
        <v>4.1364606741573036E-3</v>
      </c>
      <c r="R1019">
        <v>2636.5229607876931</v>
      </c>
      <c r="S1019">
        <v>4.1364606741573036E-3</v>
      </c>
    </row>
    <row r="1020" spans="3:19">
      <c r="C1020">
        <v>2013</v>
      </c>
      <c r="D1020">
        <v>3</v>
      </c>
      <c r="E1020">
        <v>9</v>
      </c>
      <c r="F1020">
        <v>89</v>
      </c>
      <c r="G1020">
        <v>0.31170500000000001</v>
      </c>
      <c r="H1020">
        <v>2529.9100752369236</v>
      </c>
      <c r="I1020">
        <v>3.502303370786517E-3</v>
      </c>
      <c r="R1020">
        <v>2529.9100752369236</v>
      </c>
      <c r="S1020">
        <v>3.502303370786517E-3</v>
      </c>
    </row>
    <row r="1021" spans="3:19">
      <c r="C1021">
        <v>2013</v>
      </c>
      <c r="D1021">
        <v>3</v>
      </c>
      <c r="E1021">
        <v>10</v>
      </c>
      <c r="F1021">
        <v>89</v>
      </c>
      <c r="G1021">
        <v>0.31718000000000002</v>
      </c>
      <c r="H1021">
        <v>2013.4212394153849</v>
      </c>
      <c r="I1021">
        <v>3.5638202247191015E-3</v>
      </c>
      <c r="R1021">
        <v>2013.4212394153849</v>
      </c>
      <c r="S1021">
        <v>3.5638202247191015E-3</v>
      </c>
    </row>
    <row r="1022" spans="3:19">
      <c r="C1022">
        <v>2013</v>
      </c>
      <c r="D1022">
        <v>3</v>
      </c>
      <c r="E1022">
        <v>11</v>
      </c>
      <c r="F1022">
        <v>89</v>
      </c>
      <c r="G1022">
        <v>0.339675</v>
      </c>
      <c r="H1022">
        <v>2135.6544259938464</v>
      </c>
      <c r="I1022">
        <v>3.8165730337078652E-3</v>
      </c>
      <c r="R1022">
        <v>2135.6544259938464</v>
      </c>
      <c r="S1022">
        <v>3.8165730337078652E-3</v>
      </c>
    </row>
    <row r="1023" spans="3:19">
      <c r="C1023">
        <v>2013</v>
      </c>
      <c r="D1023">
        <v>3</v>
      </c>
      <c r="E1023">
        <v>12</v>
      </c>
      <c r="F1023">
        <v>89</v>
      </c>
      <c r="G1023">
        <v>0.28323999999999999</v>
      </c>
      <c r="H1023">
        <v>2444.6631686400001</v>
      </c>
      <c r="I1023">
        <v>3.1824719101123593E-3</v>
      </c>
      <c r="R1023">
        <v>2444.6631686400001</v>
      </c>
      <c r="S1023">
        <v>3.1824719101123593E-3</v>
      </c>
    </row>
    <row r="1024" spans="3:19">
      <c r="C1024">
        <v>2013</v>
      </c>
      <c r="D1024">
        <v>3</v>
      </c>
      <c r="E1024">
        <v>13</v>
      </c>
      <c r="F1024">
        <v>89</v>
      </c>
      <c r="G1024">
        <v>0.47282999999999997</v>
      </c>
      <c r="H1024">
        <v>2347.7458946953852</v>
      </c>
      <c r="I1024">
        <v>5.312696629213483E-3</v>
      </c>
      <c r="R1024">
        <v>2347.7458946953852</v>
      </c>
      <c r="S1024">
        <v>5.312696629213483E-3</v>
      </c>
    </row>
    <row r="1025" spans="3:19">
      <c r="C1025">
        <v>2013</v>
      </c>
      <c r="D1025">
        <v>3</v>
      </c>
      <c r="E1025">
        <v>14</v>
      </c>
      <c r="F1025">
        <v>89</v>
      </c>
      <c r="G1025">
        <v>0.40846499999999997</v>
      </c>
      <c r="H1025">
        <v>2856.7093518276924</v>
      </c>
      <c r="I1025">
        <v>4.5894943820224713E-3</v>
      </c>
      <c r="R1025">
        <v>2856.7093518276924</v>
      </c>
      <c r="S1025">
        <v>4.5894943820224713E-3</v>
      </c>
    </row>
    <row r="1026" spans="3:19">
      <c r="C1026">
        <v>2013</v>
      </c>
      <c r="D1026">
        <v>4</v>
      </c>
      <c r="E1026">
        <v>1</v>
      </c>
      <c r="F1026">
        <v>89</v>
      </c>
      <c r="G1026">
        <v>0.37942500000000001</v>
      </c>
      <c r="H1026">
        <v>1734.6661431507694</v>
      </c>
      <c r="I1026">
        <v>4.2632022471910114E-3</v>
      </c>
      <c r="R1026">
        <v>1734.6661431507694</v>
      </c>
      <c r="S1026">
        <v>4.2632022471910114E-3</v>
      </c>
    </row>
    <row r="1027" spans="3:19">
      <c r="C1027">
        <v>2013</v>
      </c>
      <c r="D1027">
        <v>4</v>
      </c>
      <c r="E1027">
        <v>2</v>
      </c>
      <c r="F1027">
        <v>89</v>
      </c>
      <c r="G1027">
        <v>0.316575</v>
      </c>
      <c r="H1027">
        <v>1773.0193560369232</v>
      </c>
      <c r="I1027">
        <v>3.5570224719101125E-3</v>
      </c>
      <c r="R1027">
        <v>1773.0193560369232</v>
      </c>
      <c r="S1027">
        <v>3.5570224719101125E-3</v>
      </c>
    </row>
    <row r="1028" spans="3:19">
      <c r="C1028">
        <v>2013</v>
      </c>
      <c r="D1028">
        <v>4</v>
      </c>
      <c r="E1028">
        <v>3</v>
      </c>
      <c r="F1028">
        <v>89</v>
      </c>
      <c r="G1028">
        <v>0.39586500000000002</v>
      </c>
      <c r="H1028">
        <v>1509.0707058646153</v>
      </c>
      <c r="I1028">
        <v>4.4479213483146068E-3</v>
      </c>
      <c r="R1028">
        <v>1509.0707058646153</v>
      </c>
      <c r="S1028">
        <v>4.4479213483146068E-3</v>
      </c>
    </row>
    <row r="1029" spans="3:19">
      <c r="C1029">
        <v>2013</v>
      </c>
      <c r="D1029">
        <v>4</v>
      </c>
      <c r="E1029">
        <v>4</v>
      </c>
      <c r="F1029">
        <v>89</v>
      </c>
      <c r="G1029">
        <v>0.33165</v>
      </c>
      <c r="H1029">
        <v>2536.6477752000005</v>
      </c>
      <c r="I1029">
        <v>3.7264044943820223E-3</v>
      </c>
      <c r="R1029">
        <v>2536.6477752000005</v>
      </c>
      <c r="S1029">
        <v>3.7264044943820223E-3</v>
      </c>
    </row>
    <row r="1030" spans="3:19">
      <c r="C1030">
        <v>2013</v>
      </c>
      <c r="D1030">
        <v>4</v>
      </c>
      <c r="E1030">
        <v>5</v>
      </c>
      <c r="F1030">
        <v>89</v>
      </c>
      <c r="G1030">
        <v>0.31131999999999999</v>
      </c>
      <c r="H1030">
        <v>2182.1219822769231</v>
      </c>
      <c r="I1030">
        <v>3.4979775280898876E-3</v>
      </c>
      <c r="R1030">
        <v>2182.1219822769231</v>
      </c>
      <c r="S1030">
        <v>3.4979775280898876E-3</v>
      </c>
    </row>
    <row r="1031" spans="3:19">
      <c r="C1031">
        <v>2013</v>
      </c>
      <c r="D1031">
        <v>4</v>
      </c>
      <c r="E1031">
        <v>6</v>
      </c>
      <c r="F1031">
        <v>89</v>
      </c>
      <c r="G1031">
        <v>0.30462</v>
      </c>
      <c r="H1031">
        <v>2387.5084009107691</v>
      </c>
      <c r="I1031">
        <v>3.4226966292134832E-3</v>
      </c>
      <c r="R1031">
        <v>2387.5084009107691</v>
      </c>
      <c r="S1031">
        <v>3.4226966292134832E-3</v>
      </c>
    </row>
    <row r="1032" spans="3:19">
      <c r="C1032">
        <v>2013</v>
      </c>
      <c r="D1032">
        <v>4</v>
      </c>
      <c r="E1032">
        <v>7</v>
      </c>
      <c r="F1032">
        <v>89</v>
      </c>
      <c r="G1032">
        <v>0.30599500000000002</v>
      </c>
      <c r="H1032">
        <v>2696.7406264615393</v>
      </c>
      <c r="I1032">
        <v>3.4381460674157305E-3</v>
      </c>
      <c r="R1032">
        <v>2696.7406264615393</v>
      </c>
      <c r="S1032">
        <v>3.4381460674157305E-3</v>
      </c>
    </row>
    <row r="1033" spans="3:19">
      <c r="C1033">
        <v>2013</v>
      </c>
      <c r="D1033">
        <v>4</v>
      </c>
      <c r="E1033">
        <v>8</v>
      </c>
      <c r="F1033">
        <v>89</v>
      </c>
      <c r="G1033">
        <v>0.36191000000000001</v>
      </c>
      <c r="H1033">
        <v>2516.6024282215385</v>
      </c>
      <c r="I1033">
        <v>4.0664044943820223E-3</v>
      </c>
      <c r="R1033">
        <v>2516.6024282215385</v>
      </c>
      <c r="S1033">
        <v>4.0664044943820223E-3</v>
      </c>
    </row>
    <row r="1034" spans="3:19">
      <c r="C1034">
        <v>2013</v>
      </c>
      <c r="D1034">
        <v>4</v>
      </c>
      <c r="E1034">
        <v>9</v>
      </c>
      <c r="F1034">
        <v>89</v>
      </c>
      <c r="G1034">
        <v>0.31856499999999999</v>
      </c>
      <c r="H1034">
        <v>2446.2272675076924</v>
      </c>
      <c r="I1034">
        <v>3.5793820224719101E-3</v>
      </c>
      <c r="R1034">
        <v>2446.2272675076924</v>
      </c>
      <c r="S1034">
        <v>3.5793820224719101E-3</v>
      </c>
    </row>
    <row r="1035" spans="3:19">
      <c r="C1035">
        <v>2013</v>
      </c>
      <c r="D1035">
        <v>4</v>
      </c>
      <c r="E1035">
        <v>10</v>
      </c>
      <c r="F1035">
        <v>89</v>
      </c>
      <c r="G1035">
        <v>0.40928500000000001</v>
      </c>
      <c r="H1035">
        <v>2524.4344626092311</v>
      </c>
      <c r="I1035">
        <v>4.5987078651685397E-3</v>
      </c>
      <c r="R1035">
        <v>2524.4344626092311</v>
      </c>
      <c r="S1035">
        <v>4.5987078651685397E-3</v>
      </c>
    </row>
    <row r="1036" spans="3:19">
      <c r="C1036">
        <v>2013</v>
      </c>
      <c r="D1036">
        <v>4</v>
      </c>
      <c r="E1036">
        <v>11</v>
      </c>
      <c r="F1036">
        <v>89</v>
      </c>
      <c r="G1036">
        <v>0.42839499999999997</v>
      </c>
      <c r="H1036">
        <v>3046.0216077415389</v>
      </c>
      <c r="I1036">
        <v>4.8134269662921348E-3</v>
      </c>
      <c r="R1036">
        <v>3046.0216077415389</v>
      </c>
      <c r="S1036">
        <v>4.8134269662921348E-3</v>
      </c>
    </row>
    <row r="1037" spans="3:19">
      <c r="C1037">
        <v>2013</v>
      </c>
      <c r="D1037">
        <v>4</v>
      </c>
      <c r="E1037">
        <v>12</v>
      </c>
      <c r="F1037">
        <v>89</v>
      </c>
      <c r="G1037">
        <v>0.30656</v>
      </c>
      <c r="H1037">
        <v>3016.943216861539</v>
      </c>
      <c r="I1037">
        <v>3.444494382022472E-3</v>
      </c>
      <c r="R1037">
        <v>3016.943216861539</v>
      </c>
      <c r="S1037">
        <v>3.444494382022472E-3</v>
      </c>
    </row>
    <row r="1038" spans="3:19">
      <c r="C1038">
        <v>2013</v>
      </c>
      <c r="D1038">
        <v>4</v>
      </c>
      <c r="E1038">
        <v>13</v>
      </c>
      <c r="F1038">
        <v>89</v>
      </c>
      <c r="G1038">
        <v>0.29415999999999998</v>
      </c>
      <c r="H1038">
        <v>2712.2071070769234</v>
      </c>
      <c r="I1038">
        <v>3.3051685393258425E-3</v>
      </c>
      <c r="R1038">
        <v>2712.2071070769234</v>
      </c>
      <c r="S1038">
        <v>3.3051685393258425E-3</v>
      </c>
    </row>
    <row r="1039" spans="3:19">
      <c r="C1039">
        <v>2013</v>
      </c>
      <c r="D1039">
        <v>4</v>
      </c>
      <c r="E1039">
        <v>14</v>
      </c>
      <c r="F1039">
        <v>89</v>
      </c>
      <c r="G1039">
        <v>0.46953</v>
      </c>
      <c r="H1039">
        <v>2690.7230537169239</v>
      </c>
      <c r="I1039">
        <v>5.2756179775280895E-3</v>
      </c>
      <c r="R1039">
        <v>2690.7230537169239</v>
      </c>
      <c r="S1039">
        <v>5.2756179775280895E-3</v>
      </c>
    </row>
    <row r="1040" spans="3:19">
      <c r="C1040">
        <v>2014</v>
      </c>
      <c r="D1040">
        <v>1</v>
      </c>
      <c r="E1040">
        <v>1</v>
      </c>
      <c r="F1040">
        <v>76</v>
      </c>
      <c r="G1040">
        <v>0.34931000000000001</v>
      </c>
      <c r="H1040">
        <v>2025.1025840639998</v>
      </c>
      <c r="I1040">
        <v>4.5961842105263157E-3</v>
      </c>
      <c r="R1040">
        <v>2025.1025840639998</v>
      </c>
      <c r="S1040">
        <v>4.5961842105263157E-3</v>
      </c>
    </row>
    <row r="1041" spans="3:19">
      <c r="C1041">
        <v>2014</v>
      </c>
      <c r="D1041">
        <v>1</v>
      </c>
      <c r="E1041">
        <v>2</v>
      </c>
      <c r="F1041">
        <v>76</v>
      </c>
      <c r="G1041">
        <v>0.31590499999999999</v>
      </c>
      <c r="H1041">
        <v>1457.0022855360003</v>
      </c>
      <c r="I1041">
        <v>4.1566447368421048E-3</v>
      </c>
      <c r="R1041">
        <v>1457.0022855360003</v>
      </c>
      <c r="S1041">
        <v>4.1566447368421048E-3</v>
      </c>
    </row>
    <row r="1042" spans="3:19">
      <c r="C1042">
        <v>2014</v>
      </c>
      <c r="D1042">
        <v>1</v>
      </c>
      <c r="E1042">
        <v>3</v>
      </c>
      <c r="F1042">
        <v>76</v>
      </c>
      <c r="G1042">
        <v>0.36593500000000001</v>
      </c>
      <c r="H1042">
        <v>2307.4809743999999</v>
      </c>
      <c r="I1042">
        <v>4.8149342105263159E-3</v>
      </c>
      <c r="R1042">
        <v>2307.4809743999999</v>
      </c>
      <c r="S1042">
        <v>4.8149342105263159E-3</v>
      </c>
    </row>
    <row r="1043" spans="3:19">
      <c r="C1043">
        <v>2014</v>
      </c>
      <c r="D1043">
        <v>1</v>
      </c>
      <c r="E1043">
        <v>4</v>
      </c>
      <c r="F1043">
        <v>76</v>
      </c>
      <c r="G1043">
        <v>0.354995</v>
      </c>
      <c r="H1043">
        <v>1893.6885844800001</v>
      </c>
      <c r="I1043">
        <v>4.6709868421052634E-3</v>
      </c>
      <c r="R1043">
        <v>1893.6885844800001</v>
      </c>
      <c r="S1043">
        <v>4.6709868421052634E-3</v>
      </c>
    </row>
    <row r="1044" spans="3:19">
      <c r="C1044">
        <v>2014</v>
      </c>
      <c r="D1044">
        <v>1</v>
      </c>
      <c r="E1044">
        <v>5</v>
      </c>
      <c r="F1044">
        <v>76</v>
      </c>
      <c r="G1044">
        <v>0.290045</v>
      </c>
      <c r="H1044">
        <v>1679.5925247360003</v>
      </c>
      <c r="I1044">
        <v>3.8163815789473685E-3</v>
      </c>
      <c r="R1044">
        <v>1679.5925247360003</v>
      </c>
      <c r="S1044">
        <v>3.8163815789473685E-3</v>
      </c>
    </row>
    <row r="1045" spans="3:19">
      <c r="C1045">
        <v>2014</v>
      </c>
      <c r="D1045">
        <v>1</v>
      </c>
      <c r="E1045">
        <v>6</v>
      </c>
      <c r="F1045">
        <v>76</v>
      </c>
      <c r="G1045">
        <v>0.28036</v>
      </c>
      <c r="H1045">
        <v>1676.5204794240003</v>
      </c>
      <c r="I1045">
        <v>3.6889473684210525E-3</v>
      </c>
      <c r="R1045">
        <v>1676.5204794240003</v>
      </c>
      <c r="S1045">
        <v>3.6889473684210525E-3</v>
      </c>
    </row>
    <row r="1046" spans="3:19">
      <c r="C1046">
        <v>2014</v>
      </c>
      <c r="D1046">
        <v>1</v>
      </c>
      <c r="E1046">
        <v>7</v>
      </c>
      <c r="F1046">
        <v>76</v>
      </c>
      <c r="G1046">
        <v>0.23136499999999999</v>
      </c>
      <c r="H1046">
        <v>1696.9339820160001</v>
      </c>
      <c r="I1046">
        <v>3.0442763157894734E-3</v>
      </c>
      <c r="R1046">
        <v>1696.9339820160001</v>
      </c>
      <c r="S1046">
        <v>3.0442763157894734E-3</v>
      </c>
    </row>
    <row r="1047" spans="3:19">
      <c r="C1047">
        <v>2014</v>
      </c>
      <c r="D1047">
        <v>1</v>
      </c>
      <c r="E1047">
        <v>8</v>
      </c>
      <c r="F1047">
        <v>76</v>
      </c>
      <c r="G1047">
        <v>0.25758999999999999</v>
      </c>
      <c r="H1047">
        <v>1377.8658344639998</v>
      </c>
      <c r="I1047">
        <v>3.3893421052631576E-3</v>
      </c>
      <c r="R1047">
        <v>1377.8658344639998</v>
      </c>
      <c r="S1047">
        <v>3.3893421052631576E-3</v>
      </c>
    </row>
    <row r="1048" spans="3:19">
      <c r="C1048">
        <v>2014</v>
      </c>
      <c r="D1048">
        <v>1</v>
      </c>
      <c r="E1048">
        <v>9</v>
      </c>
      <c r="F1048">
        <v>76</v>
      </c>
      <c r="G1048">
        <v>0.28875000000000001</v>
      </c>
      <c r="H1048">
        <v>1827.9642044160003</v>
      </c>
      <c r="I1048">
        <v>3.7993421052631578E-3</v>
      </c>
      <c r="R1048">
        <v>1827.9642044160003</v>
      </c>
      <c r="S1048">
        <v>3.7993421052631578E-3</v>
      </c>
    </row>
    <row r="1049" spans="3:19">
      <c r="C1049">
        <v>2014</v>
      </c>
      <c r="D1049">
        <v>1</v>
      </c>
      <c r="E1049">
        <v>10</v>
      </c>
      <c r="F1049">
        <v>76</v>
      </c>
      <c r="G1049">
        <v>0.29244999999999999</v>
      </c>
      <c r="H1049">
        <v>1640.3756376000001</v>
      </c>
      <c r="I1049">
        <v>3.8480263157894736E-3</v>
      </c>
      <c r="R1049">
        <v>1640.3756376000001</v>
      </c>
      <c r="S1049">
        <v>3.8480263157894736E-3</v>
      </c>
    </row>
    <row r="1050" spans="3:19">
      <c r="C1050">
        <v>2014</v>
      </c>
      <c r="D1050">
        <v>1</v>
      </c>
      <c r="E1050">
        <v>11</v>
      </c>
      <c r="F1050">
        <v>76</v>
      </c>
      <c r="G1050">
        <v>0.27397499999999997</v>
      </c>
      <c r="H1050">
        <v>1891.0912292160001</v>
      </c>
      <c r="I1050">
        <v>3.6049342105263153E-3</v>
      </c>
      <c r="R1050">
        <v>1891.0912292160001</v>
      </c>
      <c r="S1050">
        <v>3.6049342105263153E-3</v>
      </c>
    </row>
    <row r="1051" spans="3:19">
      <c r="C1051">
        <v>2014</v>
      </c>
      <c r="D1051">
        <v>1</v>
      </c>
      <c r="E1051">
        <v>12</v>
      </c>
      <c r="F1051">
        <v>76</v>
      </c>
      <c r="G1051">
        <v>0.25768999999999997</v>
      </c>
      <c r="H1051">
        <v>1720.4102415360003</v>
      </c>
      <c r="I1051">
        <v>3.390657894736842E-3</v>
      </c>
      <c r="R1051">
        <v>1720.4102415360003</v>
      </c>
      <c r="S1051">
        <v>3.390657894736842E-3</v>
      </c>
    </row>
    <row r="1052" spans="3:19">
      <c r="C1052">
        <v>2014</v>
      </c>
      <c r="D1052">
        <v>1</v>
      </c>
      <c r="E1052">
        <v>13</v>
      </c>
      <c r="F1052">
        <v>76</v>
      </c>
      <c r="G1052">
        <v>0.24978499999999998</v>
      </c>
      <c r="H1052">
        <v>1894.045059648</v>
      </c>
      <c r="I1052">
        <v>3.2866447368421052E-3</v>
      </c>
      <c r="R1052">
        <v>1894.045059648</v>
      </c>
      <c r="S1052">
        <v>3.2866447368421052E-3</v>
      </c>
    </row>
    <row r="1053" spans="3:19">
      <c r="C1053">
        <v>2014</v>
      </c>
      <c r="D1053">
        <v>1</v>
      </c>
      <c r="E1053">
        <v>14</v>
      </c>
      <c r="F1053">
        <v>76</v>
      </c>
      <c r="G1053">
        <v>0.28640500000000002</v>
      </c>
      <c r="H1053">
        <v>1793.1345062400003</v>
      </c>
      <c r="I1053">
        <v>3.7684868421052633E-3</v>
      </c>
      <c r="R1053">
        <v>1793.1345062400003</v>
      </c>
      <c r="S1053">
        <v>3.7684868421052633E-3</v>
      </c>
    </row>
    <row r="1054" spans="3:19">
      <c r="C1054">
        <v>2014</v>
      </c>
      <c r="D1054">
        <v>2</v>
      </c>
      <c r="E1054">
        <v>1</v>
      </c>
      <c r="F1054">
        <v>76</v>
      </c>
      <c r="G1054">
        <v>0.34026000000000001</v>
      </c>
      <c r="H1054">
        <v>2001.2661903360001</v>
      </c>
      <c r="I1054">
        <v>4.4771052631578951E-3</v>
      </c>
      <c r="R1054">
        <v>2001.2661903360001</v>
      </c>
      <c r="S1054">
        <v>4.4771052631578951E-3</v>
      </c>
    </row>
    <row r="1055" spans="3:19">
      <c r="C1055">
        <v>2014</v>
      </c>
      <c r="D1055">
        <v>2</v>
      </c>
      <c r="E1055">
        <v>2</v>
      </c>
      <c r="F1055">
        <v>76</v>
      </c>
      <c r="G1055">
        <v>0.36617</v>
      </c>
      <c r="H1055">
        <v>2237.6470697280001</v>
      </c>
      <c r="I1055">
        <v>4.818026315789474E-3</v>
      </c>
      <c r="R1055">
        <v>2237.6470697280001</v>
      </c>
      <c r="S1055">
        <v>4.818026315789474E-3</v>
      </c>
    </row>
    <row r="1056" spans="3:19">
      <c r="C1056">
        <v>2014</v>
      </c>
      <c r="D1056">
        <v>2</v>
      </c>
      <c r="E1056">
        <v>3</v>
      </c>
      <c r="F1056">
        <v>76</v>
      </c>
      <c r="G1056">
        <v>0.34373500000000001</v>
      </c>
      <c r="H1056">
        <v>2151.2692387200004</v>
      </c>
      <c r="I1056">
        <v>4.5228289473684211E-3</v>
      </c>
      <c r="R1056">
        <v>2151.2692387200004</v>
      </c>
      <c r="S1056">
        <v>4.5228289473684211E-3</v>
      </c>
    </row>
    <row r="1057" spans="3:19">
      <c r="C1057">
        <v>2014</v>
      </c>
      <c r="D1057">
        <v>2</v>
      </c>
      <c r="E1057">
        <v>4</v>
      </c>
      <c r="F1057">
        <v>76</v>
      </c>
      <c r="G1057">
        <v>0.39406000000000002</v>
      </c>
      <c r="H1057">
        <v>1921.4682977280002</v>
      </c>
      <c r="I1057">
        <v>5.1850000000000004E-3</v>
      </c>
      <c r="R1057">
        <v>1921.4682977280002</v>
      </c>
      <c r="S1057">
        <v>5.1850000000000004E-3</v>
      </c>
    </row>
    <row r="1058" spans="3:19">
      <c r="C1058">
        <v>2014</v>
      </c>
      <c r="D1058">
        <v>2</v>
      </c>
      <c r="E1058">
        <v>5</v>
      </c>
      <c r="F1058">
        <v>76</v>
      </c>
      <c r="G1058">
        <v>0.31713999999999998</v>
      </c>
      <c r="H1058">
        <v>1776.6194295360001</v>
      </c>
      <c r="I1058">
        <v>4.1728947368421046E-3</v>
      </c>
      <c r="R1058">
        <v>1776.6194295360001</v>
      </c>
      <c r="S1058">
        <v>4.1728947368421046E-3</v>
      </c>
    </row>
    <row r="1059" spans="3:19">
      <c r="C1059">
        <v>2014</v>
      </c>
      <c r="D1059">
        <v>2</v>
      </c>
      <c r="E1059">
        <v>6</v>
      </c>
      <c r="F1059">
        <v>76</v>
      </c>
      <c r="G1059">
        <v>0.233795</v>
      </c>
      <c r="H1059">
        <v>1869.3539981760005</v>
      </c>
      <c r="I1059">
        <v>3.07625E-3</v>
      </c>
      <c r="R1059">
        <v>1869.3539981760005</v>
      </c>
      <c r="S1059">
        <v>3.07625E-3</v>
      </c>
    </row>
    <row r="1060" spans="3:19">
      <c r="C1060">
        <v>2014</v>
      </c>
      <c r="D1060">
        <v>2</v>
      </c>
      <c r="E1060">
        <v>7</v>
      </c>
      <c r="F1060">
        <v>76</v>
      </c>
      <c r="G1060">
        <v>0.21992</v>
      </c>
      <c r="H1060">
        <v>1902.4919531520004</v>
      </c>
      <c r="I1060">
        <v>2.8936842105263157E-3</v>
      </c>
      <c r="R1060">
        <v>1902.4919531520004</v>
      </c>
      <c r="S1060">
        <v>2.8936842105263157E-3</v>
      </c>
    </row>
    <row r="1061" spans="3:19">
      <c r="C1061">
        <v>2014</v>
      </c>
      <c r="D1061">
        <v>2</v>
      </c>
      <c r="E1061">
        <v>8</v>
      </c>
      <c r="F1061">
        <v>76</v>
      </c>
      <c r="G1061">
        <v>0.270455</v>
      </c>
      <c r="H1061">
        <v>1832.9374029120002</v>
      </c>
      <c r="I1061">
        <v>3.5586184210526315E-3</v>
      </c>
      <c r="R1061">
        <v>1832.9374029120002</v>
      </c>
      <c r="S1061">
        <v>3.5586184210526315E-3</v>
      </c>
    </row>
    <row r="1062" spans="3:19">
      <c r="C1062">
        <v>2014</v>
      </c>
      <c r="D1062">
        <v>2</v>
      </c>
      <c r="E1062">
        <v>9</v>
      </c>
      <c r="F1062">
        <v>76</v>
      </c>
      <c r="G1062">
        <v>0.24879500000000002</v>
      </c>
      <c r="H1062">
        <v>1899.8449196160002</v>
      </c>
      <c r="I1062">
        <v>3.2736184210526318E-3</v>
      </c>
      <c r="R1062">
        <v>1899.8449196160002</v>
      </c>
      <c r="S1062">
        <v>3.2736184210526318E-3</v>
      </c>
    </row>
    <row r="1063" spans="3:19">
      <c r="C1063">
        <v>2014</v>
      </c>
      <c r="D1063">
        <v>2</v>
      </c>
      <c r="E1063">
        <v>10</v>
      </c>
      <c r="F1063">
        <v>76</v>
      </c>
      <c r="G1063">
        <v>0.28009499999999998</v>
      </c>
      <c r="H1063">
        <v>2053.9880309760006</v>
      </c>
      <c r="I1063">
        <v>3.6854605263157893E-3</v>
      </c>
      <c r="R1063">
        <v>2053.9880309760006</v>
      </c>
      <c r="S1063">
        <v>3.6854605263157893E-3</v>
      </c>
    </row>
    <row r="1064" spans="3:19">
      <c r="C1064">
        <v>2014</v>
      </c>
      <c r="D1064">
        <v>2</v>
      </c>
      <c r="E1064">
        <v>11</v>
      </c>
      <c r="F1064">
        <v>76</v>
      </c>
      <c r="G1064">
        <v>0.26529999999999998</v>
      </c>
      <c r="H1064">
        <v>2155.2097432320002</v>
      </c>
      <c r="I1064">
        <v>3.4907894736842101E-3</v>
      </c>
      <c r="R1064">
        <v>2155.2097432320002</v>
      </c>
      <c r="S1064">
        <v>3.4907894736842101E-3</v>
      </c>
    </row>
    <row r="1065" spans="3:19">
      <c r="C1065">
        <v>2014</v>
      </c>
      <c r="D1065">
        <v>2</v>
      </c>
      <c r="E1065">
        <v>12</v>
      </c>
      <c r="F1065">
        <v>76</v>
      </c>
      <c r="G1065">
        <v>0.22103500000000001</v>
      </c>
      <c r="H1065">
        <v>2256.1056598080004</v>
      </c>
      <c r="I1065">
        <v>2.9083552631578948E-3</v>
      </c>
      <c r="R1065">
        <v>2256.1056598080004</v>
      </c>
      <c r="S1065">
        <v>2.9083552631578948E-3</v>
      </c>
    </row>
    <row r="1066" spans="3:19">
      <c r="C1066">
        <v>2014</v>
      </c>
      <c r="D1066">
        <v>2</v>
      </c>
      <c r="E1066">
        <v>13</v>
      </c>
      <c r="F1066">
        <v>76</v>
      </c>
      <c r="G1066">
        <v>0.21629999999999999</v>
      </c>
      <c r="H1066">
        <v>1816.5367409280002</v>
      </c>
      <c r="I1066">
        <v>2.8460526315789471E-3</v>
      </c>
      <c r="R1066">
        <v>1816.5367409280002</v>
      </c>
      <c r="S1066">
        <v>2.8460526315789471E-3</v>
      </c>
    </row>
    <row r="1067" spans="3:19">
      <c r="C1067">
        <v>2014</v>
      </c>
      <c r="D1067">
        <v>2</v>
      </c>
      <c r="E1067">
        <v>14</v>
      </c>
      <c r="F1067">
        <v>76</v>
      </c>
      <c r="G1067">
        <v>0.22678500000000001</v>
      </c>
      <c r="H1067">
        <v>2033.5544033280005</v>
      </c>
      <c r="I1067">
        <v>2.984013157894737E-3</v>
      </c>
      <c r="R1067">
        <v>2033.5544033280005</v>
      </c>
      <c r="S1067">
        <v>2.984013157894737E-3</v>
      </c>
    </row>
    <row r="1068" spans="3:19">
      <c r="C1068">
        <v>2014</v>
      </c>
      <c r="D1068">
        <v>3</v>
      </c>
      <c r="E1068">
        <v>1</v>
      </c>
      <c r="F1068">
        <v>76</v>
      </c>
      <c r="G1068">
        <v>0.34411999999999998</v>
      </c>
      <c r="H1068">
        <v>1941.683649024</v>
      </c>
      <c r="I1068">
        <v>4.5278947368421049E-3</v>
      </c>
      <c r="R1068">
        <v>1941.683649024</v>
      </c>
      <c r="S1068">
        <v>4.5278947368421049E-3</v>
      </c>
    </row>
    <row r="1069" spans="3:19">
      <c r="C1069">
        <v>2014</v>
      </c>
      <c r="D1069">
        <v>3</v>
      </c>
      <c r="E1069">
        <v>2</v>
      </c>
      <c r="F1069">
        <v>76</v>
      </c>
      <c r="G1069">
        <v>0.339725</v>
      </c>
      <c r="H1069">
        <v>2218.547725632</v>
      </c>
      <c r="I1069">
        <v>4.470065789473684E-3</v>
      </c>
      <c r="R1069">
        <v>2218.547725632</v>
      </c>
      <c r="S1069">
        <v>4.470065789473684E-3</v>
      </c>
    </row>
    <row r="1070" spans="3:19">
      <c r="C1070">
        <v>2014</v>
      </c>
      <c r="D1070">
        <v>3</v>
      </c>
      <c r="E1070">
        <v>3</v>
      </c>
      <c r="F1070">
        <v>76</v>
      </c>
      <c r="G1070">
        <v>0.30420000000000003</v>
      </c>
      <c r="H1070">
        <v>1959.1666832640001</v>
      </c>
      <c r="I1070">
        <v>4.0026315789473688E-3</v>
      </c>
      <c r="R1070">
        <v>1959.1666832640001</v>
      </c>
      <c r="S1070">
        <v>4.0026315789473688E-3</v>
      </c>
    </row>
    <row r="1071" spans="3:19">
      <c r="C1071">
        <v>2014</v>
      </c>
      <c r="D1071">
        <v>3</v>
      </c>
      <c r="E1071">
        <v>4</v>
      </c>
      <c r="F1071">
        <v>76</v>
      </c>
      <c r="G1071">
        <v>0.30840000000000001</v>
      </c>
      <c r="H1071">
        <v>1927.1969472000003</v>
      </c>
      <c r="I1071">
        <v>4.057894736842105E-3</v>
      </c>
      <c r="R1071">
        <v>1927.1969472000003</v>
      </c>
      <c r="S1071">
        <v>4.057894736842105E-3</v>
      </c>
    </row>
    <row r="1072" spans="3:19">
      <c r="C1072">
        <v>2014</v>
      </c>
      <c r="D1072">
        <v>3</v>
      </c>
      <c r="E1072">
        <v>5</v>
      </c>
      <c r="F1072">
        <v>76</v>
      </c>
      <c r="G1072">
        <v>0.278165</v>
      </c>
      <c r="H1072">
        <v>1696.7879019840004</v>
      </c>
      <c r="I1072">
        <v>3.660065789473684E-3</v>
      </c>
      <c r="R1072">
        <v>1696.7879019840004</v>
      </c>
      <c r="S1072">
        <v>3.660065789473684E-3</v>
      </c>
    </row>
    <row r="1073" spans="3:19">
      <c r="C1073">
        <v>2014</v>
      </c>
      <c r="D1073">
        <v>3</v>
      </c>
      <c r="E1073">
        <v>6</v>
      </c>
      <c r="F1073">
        <v>76</v>
      </c>
      <c r="G1073">
        <v>0.26363999999999999</v>
      </c>
      <c r="H1073">
        <v>1985.4829209600002</v>
      </c>
      <c r="I1073">
        <v>3.4689473684210523E-3</v>
      </c>
      <c r="R1073">
        <v>1985.4829209600002</v>
      </c>
      <c r="S1073">
        <v>3.4689473684210523E-3</v>
      </c>
    </row>
    <row r="1074" spans="3:19">
      <c r="C1074">
        <v>2014</v>
      </c>
      <c r="D1074">
        <v>3</v>
      </c>
      <c r="E1074">
        <v>7</v>
      </c>
      <c r="F1074">
        <v>76</v>
      </c>
      <c r="G1074">
        <v>0.231625</v>
      </c>
      <c r="H1074">
        <v>2164.5673156800003</v>
      </c>
      <c r="I1074">
        <v>3.0476973684210526E-3</v>
      </c>
      <c r="R1074">
        <v>2164.5673156800003</v>
      </c>
      <c r="S1074">
        <v>3.0476973684210526E-3</v>
      </c>
    </row>
    <row r="1075" spans="3:19">
      <c r="C1075">
        <v>2014</v>
      </c>
      <c r="D1075">
        <v>3</v>
      </c>
      <c r="E1075">
        <v>8</v>
      </c>
      <c r="F1075">
        <v>76</v>
      </c>
      <c r="G1075">
        <v>0.23985499999999998</v>
      </c>
      <c r="H1075">
        <v>2043.6695381760001</v>
      </c>
      <c r="I1075">
        <v>3.1559868421052631E-3</v>
      </c>
      <c r="R1075">
        <v>2043.6695381760001</v>
      </c>
      <c r="S1075">
        <v>3.1559868421052631E-3</v>
      </c>
    </row>
    <row r="1076" spans="3:19">
      <c r="C1076">
        <v>2014</v>
      </c>
      <c r="D1076">
        <v>3</v>
      </c>
      <c r="E1076">
        <v>9</v>
      </c>
      <c r="F1076">
        <v>76</v>
      </c>
      <c r="G1076">
        <v>0.27484999999999998</v>
      </c>
      <c r="H1076">
        <v>1955.8110620160003</v>
      </c>
      <c r="I1076">
        <v>3.6164473684210524E-3</v>
      </c>
      <c r="R1076">
        <v>1955.8110620160003</v>
      </c>
      <c r="S1076">
        <v>3.6164473684210524E-3</v>
      </c>
    </row>
    <row r="1077" spans="3:19">
      <c r="C1077">
        <v>2014</v>
      </c>
      <c r="D1077">
        <v>3</v>
      </c>
      <c r="E1077">
        <v>10</v>
      </c>
      <c r="F1077">
        <v>76</v>
      </c>
      <c r="G1077">
        <v>0.25592999999999999</v>
      </c>
      <c r="H1077">
        <v>2060.773016736</v>
      </c>
      <c r="I1077">
        <v>3.3674999999999998E-3</v>
      </c>
      <c r="R1077">
        <v>2060.773016736</v>
      </c>
      <c r="S1077">
        <v>3.3674999999999998E-3</v>
      </c>
    </row>
    <row r="1078" spans="3:19">
      <c r="C1078">
        <v>2014</v>
      </c>
      <c r="D1078">
        <v>3</v>
      </c>
      <c r="E1078">
        <v>11</v>
      </c>
      <c r="F1078">
        <v>76</v>
      </c>
      <c r="G1078">
        <v>0.23147000000000001</v>
      </c>
      <c r="H1078">
        <v>2197.9825136640002</v>
      </c>
      <c r="I1078">
        <v>3.0456578947368421E-3</v>
      </c>
      <c r="R1078">
        <v>2197.9825136640002</v>
      </c>
      <c r="S1078">
        <v>3.0456578947368421E-3</v>
      </c>
    </row>
    <row r="1079" spans="3:19">
      <c r="C1079">
        <v>2014</v>
      </c>
      <c r="D1079">
        <v>3</v>
      </c>
      <c r="E1079">
        <v>12</v>
      </c>
      <c r="F1079">
        <v>76</v>
      </c>
      <c r="G1079">
        <v>0.26161000000000001</v>
      </c>
      <c r="H1079">
        <v>2031.2879092800001</v>
      </c>
      <c r="I1079">
        <v>3.4422368421052631E-3</v>
      </c>
      <c r="R1079">
        <v>2031.2879092800001</v>
      </c>
      <c r="S1079">
        <v>3.4422368421052631E-3</v>
      </c>
    </row>
    <row r="1080" spans="3:19">
      <c r="C1080">
        <v>2014</v>
      </c>
      <c r="D1080">
        <v>3</v>
      </c>
      <c r="E1080">
        <v>13</v>
      </c>
      <c r="F1080">
        <v>76</v>
      </c>
      <c r="G1080">
        <v>0.23952499999999999</v>
      </c>
      <c r="H1080">
        <v>1700.6007621120002</v>
      </c>
      <c r="I1080">
        <v>3.151644736842105E-3</v>
      </c>
      <c r="R1080">
        <v>1700.6007621120002</v>
      </c>
      <c r="S1080">
        <v>3.151644736842105E-3</v>
      </c>
    </row>
    <row r="1081" spans="3:19">
      <c r="C1081">
        <v>2014</v>
      </c>
      <c r="D1081">
        <v>3</v>
      </c>
      <c r="E1081">
        <v>14</v>
      </c>
      <c r="F1081">
        <v>76</v>
      </c>
      <c r="G1081">
        <v>0.313975</v>
      </c>
      <c r="H1081">
        <v>2191.8838791359999</v>
      </c>
      <c r="I1081">
        <v>4.1312500000000004E-3</v>
      </c>
      <c r="R1081">
        <v>2191.8838791359999</v>
      </c>
      <c r="S1081">
        <v>4.1312500000000004E-3</v>
      </c>
    </row>
    <row r="1082" spans="3:19">
      <c r="C1082">
        <v>2014</v>
      </c>
      <c r="D1082">
        <v>4</v>
      </c>
      <c r="E1082">
        <v>1</v>
      </c>
      <c r="F1082">
        <v>76</v>
      </c>
      <c r="G1082">
        <v>0.34985500000000003</v>
      </c>
      <c r="H1082">
        <v>2270.7157845120005</v>
      </c>
      <c r="I1082">
        <v>4.6033552631578947E-3</v>
      </c>
      <c r="R1082">
        <v>2270.7157845120005</v>
      </c>
      <c r="S1082">
        <v>4.6033552631578947E-3</v>
      </c>
    </row>
    <row r="1083" spans="3:19">
      <c r="C1083">
        <v>2014</v>
      </c>
      <c r="D1083">
        <v>4</v>
      </c>
      <c r="E1083">
        <v>2</v>
      </c>
      <c r="F1083">
        <v>76</v>
      </c>
      <c r="G1083">
        <v>0.32515499999999997</v>
      </c>
      <c r="H1083">
        <v>2096.5395696</v>
      </c>
      <c r="I1083">
        <v>4.2783552631578941E-3</v>
      </c>
      <c r="R1083">
        <v>2096.5395696</v>
      </c>
      <c r="S1083">
        <v>4.2783552631578941E-3</v>
      </c>
    </row>
    <row r="1084" spans="3:19">
      <c r="C1084">
        <v>2014</v>
      </c>
      <c r="D1084">
        <v>4</v>
      </c>
      <c r="E1084">
        <v>3</v>
      </c>
      <c r="F1084">
        <v>76</v>
      </c>
      <c r="G1084">
        <v>0.332675</v>
      </c>
      <c r="H1084">
        <v>2002.1264867520001</v>
      </c>
      <c r="I1084">
        <v>4.3773026315789476E-3</v>
      </c>
      <c r="R1084">
        <v>2002.1264867520001</v>
      </c>
      <c r="S1084">
        <v>4.3773026315789476E-3</v>
      </c>
    </row>
    <row r="1085" spans="3:19">
      <c r="C1085">
        <v>2014</v>
      </c>
      <c r="D1085">
        <v>4</v>
      </c>
      <c r="E1085">
        <v>4</v>
      </c>
      <c r="F1085">
        <v>76</v>
      </c>
      <c r="G1085">
        <v>0.29947500000000005</v>
      </c>
      <c r="H1085">
        <v>1742.7233490240001</v>
      </c>
      <c r="I1085">
        <v>3.9404605263157902E-3</v>
      </c>
      <c r="R1085">
        <v>1742.7233490240001</v>
      </c>
      <c r="S1085">
        <v>3.9404605263157902E-3</v>
      </c>
    </row>
    <row r="1086" spans="3:19">
      <c r="C1086">
        <v>2014</v>
      </c>
      <c r="D1086">
        <v>4</v>
      </c>
      <c r="E1086">
        <v>5</v>
      </c>
      <c r="F1086">
        <v>76</v>
      </c>
      <c r="G1086">
        <v>0.31254499999999996</v>
      </c>
      <c r="H1086">
        <v>1804.9820557440003</v>
      </c>
      <c r="I1086">
        <v>4.112434210526315E-3</v>
      </c>
      <c r="R1086">
        <v>1804.9820557440003</v>
      </c>
      <c r="S1086">
        <v>4.112434210526315E-3</v>
      </c>
    </row>
    <row r="1087" spans="3:19">
      <c r="C1087">
        <v>2014</v>
      </c>
      <c r="D1087">
        <v>4</v>
      </c>
      <c r="E1087">
        <v>6</v>
      </c>
      <c r="F1087">
        <v>76</v>
      </c>
      <c r="G1087">
        <v>0.263345</v>
      </c>
      <c r="H1087">
        <v>1803.1929256320002</v>
      </c>
      <c r="I1087">
        <v>3.4650657894736842E-3</v>
      </c>
      <c r="R1087">
        <v>1803.1929256320002</v>
      </c>
      <c r="S1087">
        <v>3.4650657894736842E-3</v>
      </c>
    </row>
    <row r="1088" spans="3:19">
      <c r="C1088">
        <v>2014</v>
      </c>
      <c r="D1088">
        <v>4</v>
      </c>
      <c r="E1088">
        <v>7</v>
      </c>
      <c r="F1088">
        <v>76</v>
      </c>
      <c r="G1088">
        <v>0.25904499999999997</v>
      </c>
      <c r="H1088">
        <v>1826.0807839680003</v>
      </c>
      <c r="I1088">
        <v>3.4084868421052628E-3</v>
      </c>
      <c r="R1088">
        <v>1826.0807839680003</v>
      </c>
      <c r="S1088">
        <v>3.4084868421052628E-3</v>
      </c>
    </row>
    <row r="1089" spans="3:19">
      <c r="C1089">
        <v>2014</v>
      </c>
      <c r="D1089">
        <v>4</v>
      </c>
      <c r="E1089">
        <v>8</v>
      </c>
      <c r="F1089">
        <v>76</v>
      </c>
      <c r="G1089">
        <v>0.30047500000000005</v>
      </c>
      <c r="H1089">
        <v>1890.7033709760001</v>
      </c>
      <c r="I1089">
        <v>3.9536184210526319E-3</v>
      </c>
      <c r="R1089">
        <v>1890.7033709760001</v>
      </c>
      <c r="S1089">
        <v>3.9536184210526319E-3</v>
      </c>
    </row>
    <row r="1090" spans="3:19">
      <c r="C1090">
        <v>2014</v>
      </c>
      <c r="D1090">
        <v>4</v>
      </c>
      <c r="E1090">
        <v>9</v>
      </c>
      <c r="F1090">
        <v>76</v>
      </c>
      <c r="G1090">
        <v>0.29066499999999995</v>
      </c>
      <c r="H1090">
        <v>2104.4757464640002</v>
      </c>
      <c r="I1090">
        <v>3.82453947368421E-3</v>
      </c>
      <c r="R1090">
        <v>2104.4757464640002</v>
      </c>
      <c r="S1090">
        <v>3.82453947368421E-3</v>
      </c>
    </row>
    <row r="1091" spans="3:19">
      <c r="C1091">
        <v>2014</v>
      </c>
      <c r="D1091">
        <v>4</v>
      </c>
      <c r="E1091">
        <v>10</v>
      </c>
      <c r="F1091">
        <v>76</v>
      </c>
      <c r="G1091">
        <v>0.27008500000000002</v>
      </c>
      <c r="H1091">
        <v>1940.2954656960001</v>
      </c>
      <c r="I1091">
        <v>3.5537500000000001E-3</v>
      </c>
      <c r="R1091">
        <v>1940.2954656960001</v>
      </c>
      <c r="S1091">
        <v>3.5537500000000001E-3</v>
      </c>
    </row>
    <row r="1092" spans="3:19">
      <c r="C1092">
        <v>2014</v>
      </c>
      <c r="D1092">
        <v>4</v>
      </c>
      <c r="E1092">
        <v>11</v>
      </c>
      <c r="F1092">
        <v>76</v>
      </c>
      <c r="G1092">
        <v>0.31825000000000003</v>
      </c>
      <c r="H1092">
        <v>2193.0056561280003</v>
      </c>
      <c r="I1092">
        <v>4.1875000000000002E-3</v>
      </c>
      <c r="R1092">
        <v>2193.0056561280003</v>
      </c>
      <c r="S1092">
        <v>4.1875000000000002E-3</v>
      </c>
    </row>
    <row r="1093" spans="3:19">
      <c r="C1093">
        <v>2014</v>
      </c>
      <c r="D1093">
        <v>4</v>
      </c>
      <c r="E1093">
        <v>12</v>
      </c>
      <c r="F1093">
        <v>76</v>
      </c>
      <c r="G1093">
        <v>0.28276499999999999</v>
      </c>
      <c r="H1093">
        <v>1865.6635751040003</v>
      </c>
      <c r="I1093">
        <v>3.7205921052631576E-3</v>
      </c>
      <c r="R1093">
        <v>1865.6635751040003</v>
      </c>
      <c r="S1093">
        <v>3.7205921052631576E-3</v>
      </c>
    </row>
    <row r="1094" spans="3:19">
      <c r="C1094">
        <v>2014</v>
      </c>
      <c r="D1094">
        <v>4</v>
      </c>
      <c r="E1094">
        <v>13</v>
      </c>
      <c r="F1094">
        <v>76</v>
      </c>
      <c r="G1094">
        <v>0.254915</v>
      </c>
      <c r="H1094">
        <v>1620.3703992000003</v>
      </c>
      <c r="I1094">
        <v>3.3541447368421054E-3</v>
      </c>
      <c r="R1094">
        <v>1620.3703992000003</v>
      </c>
      <c r="S1094">
        <v>3.3541447368421054E-3</v>
      </c>
    </row>
    <row r="1095" spans="3:19">
      <c r="C1095">
        <v>2014</v>
      </c>
      <c r="D1095">
        <v>4</v>
      </c>
      <c r="E1095">
        <v>14</v>
      </c>
      <c r="F1095">
        <v>76</v>
      </c>
      <c r="G1095">
        <v>0.29600499999999996</v>
      </c>
      <c r="H1095">
        <v>2543.5743379199998</v>
      </c>
      <c r="I1095">
        <v>3.8948026315789469E-3</v>
      </c>
      <c r="R1095">
        <v>2543.5743379199998</v>
      </c>
      <c r="S1095">
        <v>3.8948026315789469E-3</v>
      </c>
    </row>
    <row r="1096" spans="3:19">
      <c r="C1096">
        <v>2015</v>
      </c>
      <c r="D1096">
        <v>1</v>
      </c>
      <c r="E1096">
        <v>1</v>
      </c>
      <c r="F1096">
        <v>101</v>
      </c>
      <c r="G1096">
        <v>0.36553999999999998</v>
      </c>
      <c r="H1096">
        <v>1430.135694894336</v>
      </c>
      <c r="I1096">
        <v>3.619207920792079E-3</v>
      </c>
      <c r="R1096">
        <v>1430.135694894336</v>
      </c>
      <c r="S1096">
        <v>3.619207920792079E-3</v>
      </c>
    </row>
    <row r="1097" spans="3:19">
      <c r="C1097">
        <v>2015</v>
      </c>
      <c r="D1097">
        <v>1</v>
      </c>
      <c r="E1097">
        <v>2</v>
      </c>
      <c r="F1097">
        <v>101</v>
      </c>
      <c r="G1097">
        <v>0.32844499999999999</v>
      </c>
      <c r="H1097">
        <v>830.6528561483259</v>
      </c>
      <c r="I1097">
        <v>3.2519306930693069E-3</v>
      </c>
      <c r="R1097">
        <v>830.6528561483259</v>
      </c>
      <c r="S1097">
        <v>3.2519306930693069E-3</v>
      </c>
    </row>
    <row r="1098" spans="3:19">
      <c r="C1098">
        <v>2015</v>
      </c>
      <c r="D1098">
        <v>1</v>
      </c>
      <c r="E1098">
        <v>3</v>
      </c>
      <c r="F1098">
        <v>101</v>
      </c>
      <c r="G1098">
        <v>0.31176000000000004</v>
      </c>
      <c r="H1098">
        <v>2716.4084051546297</v>
      </c>
      <c r="I1098">
        <v>3.0867326732673269E-3</v>
      </c>
      <c r="R1098">
        <v>2716.4084051546297</v>
      </c>
      <c r="S1098">
        <v>3.0867326732673269E-3</v>
      </c>
    </row>
    <row r="1099" spans="3:19">
      <c r="C1099">
        <v>2015</v>
      </c>
      <c r="D1099">
        <v>1</v>
      </c>
      <c r="E1099">
        <v>4</v>
      </c>
      <c r="F1099">
        <v>101</v>
      </c>
      <c r="G1099">
        <v>0.321575</v>
      </c>
      <c r="H1099">
        <v>1802.7803871289227</v>
      </c>
      <c r="I1099">
        <v>3.183910891089109E-3</v>
      </c>
      <c r="R1099">
        <v>1802.7803871289227</v>
      </c>
      <c r="S1099">
        <v>3.183910891089109E-3</v>
      </c>
    </row>
    <row r="1100" spans="3:19">
      <c r="C1100">
        <v>2015</v>
      </c>
      <c r="D1100">
        <v>1</v>
      </c>
      <c r="E1100">
        <v>5</v>
      </c>
      <c r="F1100">
        <v>101</v>
      </c>
      <c r="G1100">
        <v>0.38253500000000001</v>
      </c>
      <c r="H1100">
        <v>3418.7774117326521</v>
      </c>
      <c r="I1100">
        <v>3.7874752475247526E-3</v>
      </c>
      <c r="R1100">
        <v>3418.7774117326521</v>
      </c>
      <c r="S1100">
        <v>3.7874752475247526E-3</v>
      </c>
    </row>
    <row r="1101" spans="3:19">
      <c r="C1101">
        <v>2015</v>
      </c>
      <c r="D1101">
        <v>1</v>
      </c>
      <c r="E1101">
        <v>6</v>
      </c>
      <c r="F1101">
        <v>101</v>
      </c>
      <c r="G1101">
        <v>0.47195500000000001</v>
      </c>
      <c r="H1101">
        <v>3360.5052927269235</v>
      </c>
      <c r="I1101">
        <v>4.6728217821782178E-3</v>
      </c>
      <c r="R1101">
        <v>3360.5052927269235</v>
      </c>
      <c r="S1101">
        <v>4.6728217821782178E-3</v>
      </c>
    </row>
    <row r="1102" spans="3:19">
      <c r="C1102">
        <v>2015</v>
      </c>
      <c r="D1102">
        <v>1</v>
      </c>
      <c r="E1102">
        <v>7</v>
      </c>
      <c r="F1102">
        <v>101</v>
      </c>
      <c r="G1102">
        <v>0.35561999999999999</v>
      </c>
      <c r="H1102">
        <v>2641.1052205630799</v>
      </c>
      <c r="I1102">
        <v>3.5209900990099009E-3</v>
      </c>
      <c r="R1102">
        <v>2641.1052205630799</v>
      </c>
      <c r="S1102">
        <v>3.5209900990099009E-3</v>
      </c>
    </row>
    <row r="1103" spans="3:19">
      <c r="C1103">
        <v>2015</v>
      </c>
      <c r="D1103">
        <v>1</v>
      </c>
      <c r="E1103">
        <v>8</v>
      </c>
      <c r="F1103">
        <v>101</v>
      </c>
      <c r="G1103">
        <v>0.34584500000000001</v>
      </c>
      <c r="H1103">
        <v>2441.5445752333767</v>
      </c>
      <c r="I1103">
        <v>3.4242079207920792E-3</v>
      </c>
      <c r="R1103">
        <v>2441.5445752333767</v>
      </c>
      <c r="S1103">
        <v>3.4242079207920792E-3</v>
      </c>
    </row>
    <row r="1104" spans="3:19">
      <c r="C1104">
        <v>2015</v>
      </c>
      <c r="D1104">
        <v>1</v>
      </c>
      <c r="E1104">
        <v>9</v>
      </c>
      <c r="F1104">
        <v>101</v>
      </c>
      <c r="G1104">
        <v>0.32486000000000004</v>
      </c>
      <c r="H1104">
        <v>3335.8592712460395</v>
      </c>
      <c r="I1104">
        <v>3.2164356435643569E-3</v>
      </c>
      <c r="R1104">
        <v>3335.8592712460395</v>
      </c>
      <c r="S1104">
        <v>3.2164356435643569E-3</v>
      </c>
    </row>
    <row r="1105" spans="3:19">
      <c r="C1105">
        <v>2015</v>
      </c>
      <c r="D1105">
        <v>1</v>
      </c>
      <c r="E1105">
        <v>10</v>
      </c>
      <c r="F1105">
        <v>101</v>
      </c>
      <c r="G1105">
        <v>0.32502999999999999</v>
      </c>
      <c r="H1105">
        <v>3208.3209713423871</v>
      </c>
      <c r="I1105">
        <v>3.218118811881188E-3</v>
      </c>
      <c r="R1105">
        <v>3208.3209713423871</v>
      </c>
      <c r="S1105">
        <v>3.218118811881188E-3</v>
      </c>
    </row>
    <row r="1106" spans="3:19">
      <c r="C1106">
        <v>2015</v>
      </c>
      <c r="D1106">
        <v>1</v>
      </c>
      <c r="E1106">
        <v>11</v>
      </c>
      <c r="F1106">
        <v>101</v>
      </c>
      <c r="G1106">
        <v>0.395175</v>
      </c>
      <c r="H1106">
        <v>2894.2751921095514</v>
      </c>
      <c r="I1106">
        <v>3.9126237623762373E-3</v>
      </c>
      <c r="R1106">
        <v>2894.2751921095514</v>
      </c>
      <c r="S1106">
        <v>3.9126237623762373E-3</v>
      </c>
    </row>
    <row r="1107" spans="3:19">
      <c r="C1107">
        <v>2015</v>
      </c>
      <c r="D1107">
        <v>1</v>
      </c>
      <c r="E1107">
        <v>12</v>
      </c>
      <c r="F1107">
        <v>101</v>
      </c>
      <c r="G1107">
        <v>0.27386500000000003</v>
      </c>
      <c r="H1107">
        <v>2893.8314936914717</v>
      </c>
      <c r="I1107">
        <v>2.7115346534653468E-3</v>
      </c>
      <c r="R1107">
        <v>2893.8314936914717</v>
      </c>
      <c r="S1107">
        <v>2.7115346534653468E-3</v>
      </c>
    </row>
    <row r="1108" spans="3:19">
      <c r="C1108">
        <v>2015</v>
      </c>
      <c r="D1108">
        <v>1</v>
      </c>
      <c r="E1108">
        <v>13</v>
      </c>
      <c r="F1108">
        <v>101</v>
      </c>
      <c r="G1108">
        <v>0.33898499999999998</v>
      </c>
      <c r="H1108">
        <v>2309.6462385625941</v>
      </c>
      <c r="I1108">
        <v>3.356287128712871E-3</v>
      </c>
      <c r="R1108">
        <v>2309.6462385625941</v>
      </c>
      <c r="S1108">
        <v>3.356287128712871E-3</v>
      </c>
    </row>
    <row r="1109" spans="3:19">
      <c r="C1109">
        <v>2015</v>
      </c>
      <c r="D1109">
        <v>1</v>
      </c>
      <c r="E1109">
        <v>14</v>
      </c>
      <c r="F1109">
        <v>101</v>
      </c>
      <c r="G1109">
        <v>0.34379000000000004</v>
      </c>
      <c r="H1109">
        <v>3207.5308204404109</v>
      </c>
      <c r="I1109">
        <v>3.4038613861386144E-3</v>
      </c>
      <c r="R1109">
        <v>3207.5308204404109</v>
      </c>
      <c r="S1109">
        <v>3.4038613861386144E-3</v>
      </c>
    </row>
    <row r="1110" spans="3:19">
      <c r="C1110">
        <v>2015</v>
      </c>
      <c r="D1110">
        <v>2</v>
      </c>
      <c r="E1110">
        <v>1</v>
      </c>
      <c r="F1110">
        <v>101</v>
      </c>
      <c r="G1110">
        <v>0.34787000000000001</v>
      </c>
      <c r="H1110">
        <v>1537.8272025928115</v>
      </c>
      <c r="I1110">
        <v>3.4442574257425745E-3</v>
      </c>
      <c r="R1110">
        <v>1537.8272025928115</v>
      </c>
      <c r="S1110">
        <v>3.4442574257425745E-3</v>
      </c>
    </row>
    <row r="1111" spans="3:19">
      <c r="C1111">
        <v>2015</v>
      </c>
      <c r="D1111">
        <v>2</v>
      </c>
      <c r="E1111">
        <v>2</v>
      </c>
      <c r="F1111">
        <v>101</v>
      </c>
      <c r="G1111">
        <v>0.57251000000000007</v>
      </c>
      <c r="H1111">
        <v>1659.4337972063263</v>
      </c>
      <c r="I1111">
        <v>5.6684158415841596E-3</v>
      </c>
      <c r="R1111">
        <v>1659.4337972063263</v>
      </c>
      <c r="S1111">
        <v>5.6684158415841596E-3</v>
      </c>
    </row>
    <row r="1112" spans="3:19">
      <c r="C1112">
        <v>2015</v>
      </c>
      <c r="D1112">
        <v>2</v>
      </c>
      <c r="E1112">
        <v>3</v>
      </c>
      <c r="F1112">
        <v>101</v>
      </c>
      <c r="G1112">
        <v>0.48158000000000001</v>
      </c>
      <c r="H1112">
        <v>2496.3167588697329</v>
      </c>
      <c r="I1112">
        <v>4.7681188118811882E-3</v>
      </c>
      <c r="R1112">
        <v>2496.3167588697329</v>
      </c>
      <c r="S1112">
        <v>4.7681188118811882E-3</v>
      </c>
    </row>
    <row r="1113" spans="3:19">
      <c r="C1113">
        <v>2015</v>
      </c>
      <c r="D1113">
        <v>2</v>
      </c>
      <c r="E1113">
        <v>4</v>
      </c>
      <c r="F1113">
        <v>101</v>
      </c>
      <c r="G1113">
        <v>0.42269000000000001</v>
      </c>
      <c r="H1113">
        <v>2330.5134267314702</v>
      </c>
      <c r="I1113">
        <v>4.1850495049504952E-3</v>
      </c>
      <c r="R1113">
        <v>2330.5134267314702</v>
      </c>
      <c r="S1113">
        <v>4.1850495049504952E-3</v>
      </c>
    </row>
    <row r="1114" spans="3:19">
      <c r="C1114">
        <v>2015</v>
      </c>
      <c r="D1114">
        <v>2</v>
      </c>
      <c r="E1114">
        <v>5</v>
      </c>
      <c r="F1114">
        <v>101</v>
      </c>
      <c r="G1114">
        <v>0.48486499999999999</v>
      </c>
      <c r="H1114">
        <v>2607.0757288378613</v>
      </c>
      <c r="I1114">
        <v>4.8006435643564351E-3</v>
      </c>
      <c r="R1114">
        <v>2607.0757288378613</v>
      </c>
      <c r="S1114">
        <v>4.8006435643564351E-3</v>
      </c>
    </row>
    <row r="1115" spans="3:19">
      <c r="C1115">
        <v>2015</v>
      </c>
      <c r="D1115">
        <v>2</v>
      </c>
      <c r="E1115">
        <v>6</v>
      </c>
      <c r="F1115">
        <v>101</v>
      </c>
      <c r="G1115">
        <v>0.430585</v>
      </c>
      <c r="H1115">
        <v>2501.1275899773227</v>
      </c>
      <c r="I1115">
        <v>4.2632178217821785E-3</v>
      </c>
      <c r="R1115">
        <v>2501.1275899773227</v>
      </c>
      <c r="S1115">
        <v>4.2632178217821785E-3</v>
      </c>
    </row>
    <row r="1116" spans="3:19">
      <c r="C1116">
        <v>2015</v>
      </c>
      <c r="D1116">
        <v>2</v>
      </c>
      <c r="E1116">
        <v>7</v>
      </c>
      <c r="F1116">
        <v>101</v>
      </c>
      <c r="G1116">
        <v>0.56930000000000003</v>
      </c>
      <c r="H1116">
        <v>2251.5836304680984</v>
      </c>
      <c r="I1116">
        <v>5.636633663366337E-3</v>
      </c>
      <c r="R1116">
        <v>2251.5836304680984</v>
      </c>
      <c r="S1116">
        <v>5.636633663366337E-3</v>
      </c>
    </row>
    <row r="1117" spans="3:19">
      <c r="C1117">
        <v>2015</v>
      </c>
      <c r="D1117">
        <v>2</v>
      </c>
      <c r="E1117">
        <v>8</v>
      </c>
      <c r="F1117">
        <v>101</v>
      </c>
      <c r="G1117">
        <v>0.50586500000000001</v>
      </c>
      <c r="H1117">
        <v>940.8161326344532</v>
      </c>
      <c r="I1117">
        <v>5.0085643564356432E-3</v>
      </c>
      <c r="R1117">
        <v>940.8161326344532</v>
      </c>
      <c r="S1117">
        <v>5.0085643564356432E-3</v>
      </c>
    </row>
    <row r="1118" spans="3:19">
      <c r="C1118">
        <v>2015</v>
      </c>
      <c r="D1118">
        <v>2</v>
      </c>
      <c r="E1118">
        <v>9</v>
      </c>
      <c r="F1118">
        <v>101</v>
      </c>
      <c r="G1118">
        <v>0.50886999999999993</v>
      </c>
      <c r="H1118">
        <v>2885.6030009615824</v>
      </c>
      <c r="I1118">
        <v>5.0383168316831678E-3</v>
      </c>
      <c r="R1118">
        <v>2885.6030009615824</v>
      </c>
      <c r="S1118">
        <v>5.0383168316831678E-3</v>
      </c>
    </row>
    <row r="1119" spans="3:19">
      <c r="C1119">
        <v>2015</v>
      </c>
      <c r="D1119">
        <v>2</v>
      </c>
      <c r="E1119">
        <v>10</v>
      </c>
      <c r="F1119">
        <v>101</v>
      </c>
      <c r="G1119">
        <v>0.51407999999999998</v>
      </c>
      <c r="H1119">
        <v>2966.1374587364735</v>
      </c>
      <c r="I1119">
        <v>5.0899009900990094E-3</v>
      </c>
      <c r="R1119">
        <v>2966.1374587364735</v>
      </c>
      <c r="S1119">
        <v>5.0899009900990094E-3</v>
      </c>
    </row>
    <row r="1120" spans="3:19">
      <c r="C1120">
        <v>2015</v>
      </c>
      <c r="D1120">
        <v>2</v>
      </c>
      <c r="E1120">
        <v>11</v>
      </c>
      <c r="F1120">
        <v>101</v>
      </c>
      <c r="G1120">
        <v>0.431535</v>
      </c>
      <c r="H1120">
        <v>3107.5156391564292</v>
      </c>
      <c r="I1120">
        <v>4.2726237623762374E-3</v>
      </c>
      <c r="R1120">
        <v>3107.5156391564292</v>
      </c>
      <c r="S1120">
        <v>4.2726237623762374E-3</v>
      </c>
    </row>
    <row r="1121" spans="3:19">
      <c r="C1121">
        <v>2015</v>
      </c>
      <c r="D1121">
        <v>2</v>
      </c>
      <c r="E1121">
        <v>12</v>
      </c>
      <c r="F1121">
        <v>101</v>
      </c>
      <c r="G1121">
        <v>0.50336500000000006</v>
      </c>
      <c r="H1121">
        <v>2601.7695618990806</v>
      </c>
      <c r="I1121">
        <v>4.9838118811881193E-3</v>
      </c>
      <c r="R1121">
        <v>2601.7695618990806</v>
      </c>
      <c r="S1121">
        <v>4.9838118811881193E-3</v>
      </c>
    </row>
    <row r="1122" spans="3:19">
      <c r="C1122">
        <v>2015</v>
      </c>
      <c r="D1122">
        <v>2</v>
      </c>
      <c r="E1122">
        <v>13</v>
      </c>
      <c r="F1122">
        <v>101</v>
      </c>
      <c r="G1122">
        <v>0.47516000000000003</v>
      </c>
      <c r="H1122">
        <v>2202.3111896506921</v>
      </c>
      <c r="I1122">
        <v>4.7045544554455447E-3</v>
      </c>
      <c r="R1122">
        <v>2202.3111896506921</v>
      </c>
      <c r="S1122">
        <v>4.7045544554455447E-3</v>
      </c>
    </row>
    <row r="1123" spans="3:19">
      <c r="C1123">
        <v>2015</v>
      </c>
      <c r="D1123">
        <v>2</v>
      </c>
      <c r="E1123">
        <v>14</v>
      </c>
      <c r="F1123">
        <v>101</v>
      </c>
      <c r="G1123">
        <v>0.48257</v>
      </c>
      <c r="H1123">
        <v>2608.8875081254005</v>
      </c>
      <c r="I1123">
        <v>4.7779207920792075E-3</v>
      </c>
      <c r="R1123">
        <v>2608.8875081254005</v>
      </c>
      <c r="S1123">
        <v>4.7779207920792075E-3</v>
      </c>
    </row>
    <row r="1124" spans="3:19">
      <c r="C1124">
        <v>2015</v>
      </c>
      <c r="D1124">
        <v>3</v>
      </c>
      <c r="E1124">
        <v>1</v>
      </c>
      <c r="F1124">
        <v>101</v>
      </c>
      <c r="G1124">
        <v>0.51489499999999999</v>
      </c>
      <c r="H1124">
        <v>982.40914534637216</v>
      </c>
      <c r="I1124">
        <v>5.0979702970297032E-3</v>
      </c>
      <c r="R1124">
        <v>982.40914534637216</v>
      </c>
      <c r="S1124">
        <v>5.0979702970297032E-3</v>
      </c>
    </row>
    <row r="1125" spans="3:19">
      <c r="C1125">
        <v>2015</v>
      </c>
      <c r="D1125">
        <v>3</v>
      </c>
      <c r="E1125">
        <v>2</v>
      </c>
      <c r="F1125">
        <v>101</v>
      </c>
      <c r="G1125">
        <v>0.48562</v>
      </c>
      <c r="H1125">
        <v>2361.9653992989424</v>
      </c>
      <c r="I1125">
        <v>4.8081188118811883E-3</v>
      </c>
      <c r="R1125">
        <v>2361.9653992989424</v>
      </c>
      <c r="S1125">
        <v>4.8081188118811883E-3</v>
      </c>
    </row>
    <row r="1126" spans="3:19">
      <c r="C1126">
        <v>2015</v>
      </c>
      <c r="D1126">
        <v>3</v>
      </c>
      <c r="E1126">
        <v>3</v>
      </c>
      <c r="F1126">
        <v>101</v>
      </c>
      <c r="G1126">
        <v>0.47294000000000003</v>
      </c>
      <c r="H1126">
        <v>2502.5121670554486</v>
      </c>
      <c r="I1126">
        <v>4.6825742574257432E-3</v>
      </c>
      <c r="R1126">
        <v>2502.5121670554486</v>
      </c>
      <c r="S1126">
        <v>4.6825742574257432E-3</v>
      </c>
    </row>
    <row r="1127" spans="3:19">
      <c r="C1127">
        <v>2015</v>
      </c>
      <c r="D1127">
        <v>3</v>
      </c>
      <c r="E1127">
        <v>4</v>
      </c>
      <c r="F1127">
        <v>101</v>
      </c>
      <c r="G1127">
        <v>0.52957999999999994</v>
      </c>
      <c r="H1127">
        <v>2011.3618413564768</v>
      </c>
      <c r="I1127">
        <v>5.243366336633663E-3</v>
      </c>
      <c r="R1127">
        <v>2011.3618413564768</v>
      </c>
      <c r="S1127">
        <v>5.243366336633663E-3</v>
      </c>
    </row>
    <row r="1128" spans="3:19">
      <c r="C1128">
        <v>2015</v>
      </c>
      <c r="D1128">
        <v>3</v>
      </c>
      <c r="E1128">
        <v>5</v>
      </c>
      <c r="F1128">
        <v>101</v>
      </c>
      <c r="G1128">
        <v>0.41382000000000002</v>
      </c>
      <c r="H1128">
        <v>2571.0981322807606</v>
      </c>
      <c r="I1128">
        <v>4.0972277227722771E-3</v>
      </c>
      <c r="R1128">
        <v>2571.0981322807606</v>
      </c>
      <c r="S1128">
        <v>4.0972277227722771E-3</v>
      </c>
    </row>
    <row r="1129" spans="3:19">
      <c r="C1129">
        <v>2015</v>
      </c>
      <c r="D1129">
        <v>3</v>
      </c>
      <c r="E1129">
        <v>6</v>
      </c>
      <c r="F1129">
        <v>101</v>
      </c>
      <c r="G1129">
        <v>0.31306999999999996</v>
      </c>
      <c r="H1129">
        <v>2598.3929344510307</v>
      </c>
      <c r="I1129">
        <v>3.0997029702970291E-3</v>
      </c>
      <c r="R1129">
        <v>2598.3929344510307</v>
      </c>
      <c r="S1129">
        <v>3.0997029702970291E-3</v>
      </c>
    </row>
    <row r="1130" spans="3:19">
      <c r="C1130">
        <v>2015</v>
      </c>
      <c r="D1130">
        <v>3</v>
      </c>
      <c r="E1130">
        <v>7</v>
      </c>
      <c r="F1130">
        <v>101</v>
      </c>
      <c r="G1130">
        <v>0.49685999999999997</v>
      </c>
      <c r="H1130">
        <v>2554.801545992003</v>
      </c>
      <c r="I1130">
        <v>4.9194059405940592E-3</v>
      </c>
      <c r="R1130">
        <v>2554.801545992003</v>
      </c>
      <c r="S1130">
        <v>4.9194059405940592E-3</v>
      </c>
    </row>
    <row r="1131" spans="3:19">
      <c r="C1131">
        <v>2015</v>
      </c>
      <c r="D1131">
        <v>3</v>
      </c>
      <c r="E1131">
        <v>8</v>
      </c>
      <c r="F1131">
        <v>101</v>
      </c>
      <c r="G1131">
        <v>0.42585000000000001</v>
      </c>
      <c r="H1131">
        <v>2048.0055152860045</v>
      </c>
      <c r="I1131">
        <v>4.2163366336633668E-3</v>
      </c>
      <c r="R1131">
        <v>2048.0055152860045</v>
      </c>
      <c r="S1131">
        <v>4.2163366336633668E-3</v>
      </c>
    </row>
    <row r="1132" spans="3:19">
      <c r="C1132">
        <v>2015</v>
      </c>
      <c r="D1132">
        <v>3</v>
      </c>
      <c r="E1132">
        <v>9</v>
      </c>
      <c r="F1132">
        <v>101</v>
      </c>
      <c r="G1132">
        <v>0.43845000000000001</v>
      </c>
      <c r="H1132">
        <v>3981.3657653556716</v>
      </c>
      <c r="I1132">
        <v>4.341089108910891E-3</v>
      </c>
      <c r="R1132">
        <v>3981.3657653556716</v>
      </c>
      <c r="S1132">
        <v>4.341089108910891E-3</v>
      </c>
    </row>
    <row r="1133" spans="3:19">
      <c r="C1133">
        <v>2015</v>
      </c>
      <c r="D1133">
        <v>3</v>
      </c>
      <c r="E1133">
        <v>10</v>
      </c>
      <c r="F1133">
        <v>101</v>
      </c>
      <c r="G1133">
        <v>0.42830499999999999</v>
      </c>
      <c r="H1133">
        <v>2811.9970185978304</v>
      </c>
      <c r="I1133">
        <v>4.2406435643564354E-3</v>
      </c>
      <c r="R1133">
        <v>2811.9970185978304</v>
      </c>
      <c r="S1133">
        <v>4.2406435643564354E-3</v>
      </c>
    </row>
    <row r="1134" spans="3:19">
      <c r="C1134">
        <v>2015</v>
      </c>
      <c r="D1134">
        <v>3</v>
      </c>
      <c r="E1134">
        <v>11</v>
      </c>
      <c r="F1134">
        <v>101</v>
      </c>
      <c r="G1134">
        <v>0.44154499999999997</v>
      </c>
      <c r="H1134">
        <v>2818.8278336209751</v>
      </c>
      <c r="I1134">
        <v>4.3717326732673261E-3</v>
      </c>
      <c r="R1134">
        <v>2818.8278336209751</v>
      </c>
      <c r="S1134">
        <v>4.3717326732673261E-3</v>
      </c>
    </row>
    <row r="1135" spans="3:19">
      <c r="C1135">
        <v>2015</v>
      </c>
      <c r="D1135">
        <v>3</v>
      </c>
      <c r="E1135">
        <v>12</v>
      </c>
      <c r="F1135">
        <v>101</v>
      </c>
      <c r="G1135">
        <v>0.541045</v>
      </c>
      <c r="H1135">
        <v>2972.3690996306414</v>
      </c>
      <c r="I1135">
        <v>5.3568811881188122E-3</v>
      </c>
      <c r="R1135">
        <v>2972.3690996306414</v>
      </c>
      <c r="S1135">
        <v>5.3568811881188122E-3</v>
      </c>
    </row>
    <row r="1136" spans="3:19">
      <c r="C1136">
        <v>2015</v>
      </c>
      <c r="D1136">
        <v>3</v>
      </c>
      <c r="E1136">
        <v>13</v>
      </c>
      <c r="F1136">
        <v>101</v>
      </c>
      <c r="G1136">
        <v>0.43986500000000001</v>
      </c>
      <c r="H1136">
        <v>2103.8608604831434</v>
      </c>
      <c r="I1136">
        <v>4.35509900990099E-3</v>
      </c>
      <c r="R1136">
        <v>2103.8608604831434</v>
      </c>
      <c r="S1136">
        <v>4.35509900990099E-3</v>
      </c>
    </row>
    <row r="1137" spans="3:19">
      <c r="C1137">
        <v>2015</v>
      </c>
      <c r="D1137">
        <v>3</v>
      </c>
      <c r="E1137">
        <v>14</v>
      </c>
      <c r="F1137">
        <v>101</v>
      </c>
      <c r="G1137">
        <v>0.48238999999999999</v>
      </c>
      <c r="H1137">
        <v>1974.0277295263559</v>
      </c>
      <c r="I1137">
        <v>4.7761386138613863E-3</v>
      </c>
      <c r="R1137">
        <v>1974.0277295263559</v>
      </c>
      <c r="S1137">
        <v>4.7761386138613863E-3</v>
      </c>
    </row>
    <row r="1138" spans="3:19">
      <c r="C1138">
        <v>2015</v>
      </c>
      <c r="D1138">
        <v>4</v>
      </c>
      <c r="E1138">
        <v>1</v>
      </c>
      <c r="F1138">
        <v>101</v>
      </c>
      <c r="G1138">
        <v>0.41866000000000003</v>
      </c>
      <c r="H1138">
        <v>1800.2270485464253</v>
      </c>
      <c r="I1138">
        <v>4.1451485148514856E-3</v>
      </c>
      <c r="R1138">
        <v>1800.2270485464253</v>
      </c>
      <c r="S1138">
        <v>4.1451485148514856E-3</v>
      </c>
    </row>
    <row r="1139" spans="3:19">
      <c r="C1139">
        <v>2015</v>
      </c>
      <c r="D1139">
        <v>4</v>
      </c>
      <c r="E1139">
        <v>2</v>
      </c>
      <c r="F1139">
        <v>101</v>
      </c>
      <c r="G1139">
        <v>0.38112499999999999</v>
      </c>
      <c r="H1139">
        <v>2812.7245245851786</v>
      </c>
      <c r="I1139">
        <v>3.7735148514851484E-3</v>
      </c>
      <c r="R1139">
        <v>2812.7245245851786</v>
      </c>
      <c r="S1139">
        <v>3.7735148514851484E-3</v>
      </c>
    </row>
    <row r="1140" spans="3:19">
      <c r="C1140">
        <v>2015</v>
      </c>
      <c r="D1140">
        <v>4</v>
      </c>
      <c r="E1140">
        <v>3</v>
      </c>
      <c r="F1140">
        <v>101</v>
      </c>
      <c r="G1140">
        <v>0.38490999999999997</v>
      </c>
      <c r="H1140">
        <v>1471.9286509062426</v>
      </c>
      <c r="I1140">
        <v>3.8109900990099007E-3</v>
      </c>
      <c r="R1140">
        <v>1471.9286509062426</v>
      </c>
      <c r="S1140">
        <v>3.8109900990099007E-3</v>
      </c>
    </row>
    <row r="1141" spans="3:19">
      <c r="C1141">
        <v>2015</v>
      </c>
      <c r="D1141">
        <v>4</v>
      </c>
      <c r="E1141">
        <v>4</v>
      </c>
      <c r="F1141">
        <v>101</v>
      </c>
      <c r="G1141">
        <v>0.37452000000000002</v>
      </c>
      <c r="H1141">
        <v>2664.0003791553922</v>
      </c>
      <c r="I1141">
        <v>3.7081188118811884E-3</v>
      </c>
      <c r="R1141">
        <v>2664.0003791553922</v>
      </c>
      <c r="S1141">
        <v>3.7081188118811884E-3</v>
      </c>
    </row>
    <row r="1142" spans="3:19">
      <c r="C1142">
        <v>2015</v>
      </c>
      <c r="D1142">
        <v>4</v>
      </c>
      <c r="E1142">
        <v>5</v>
      </c>
      <c r="F1142">
        <v>101</v>
      </c>
      <c r="G1142">
        <v>0.27901500000000001</v>
      </c>
      <c r="H1142">
        <v>1921.9214712214336</v>
      </c>
      <c r="I1142">
        <v>2.7625247524752476E-3</v>
      </c>
      <c r="R1142">
        <v>1921.9214712214336</v>
      </c>
      <c r="S1142">
        <v>2.7625247524752476E-3</v>
      </c>
    </row>
    <row r="1143" spans="3:19">
      <c r="C1143">
        <v>2015</v>
      </c>
      <c r="D1143">
        <v>4</v>
      </c>
      <c r="E1143">
        <v>6</v>
      </c>
      <c r="F1143">
        <v>101</v>
      </c>
      <c r="G1143">
        <v>0.41004000000000002</v>
      </c>
      <c r="H1143">
        <v>3162.5861230107648</v>
      </c>
      <c r="I1143">
        <v>4.05980198019802E-3</v>
      </c>
      <c r="R1143">
        <v>3162.5861230107648</v>
      </c>
      <c r="S1143">
        <v>4.05980198019802E-3</v>
      </c>
    </row>
    <row r="1144" spans="3:19">
      <c r="C1144">
        <v>2015</v>
      </c>
      <c r="D1144">
        <v>4</v>
      </c>
      <c r="E1144">
        <v>7</v>
      </c>
      <c r="F1144">
        <v>101</v>
      </c>
      <c r="G1144">
        <v>0.39947500000000002</v>
      </c>
      <c r="H1144">
        <v>3329.8449905383677</v>
      </c>
      <c r="I1144">
        <v>3.9551980198019804E-3</v>
      </c>
      <c r="R1144">
        <v>3329.8449905383677</v>
      </c>
      <c r="S1144">
        <v>3.9551980198019804E-3</v>
      </c>
    </row>
    <row r="1145" spans="3:19">
      <c r="C1145">
        <v>2015</v>
      </c>
      <c r="D1145">
        <v>4</v>
      </c>
      <c r="E1145">
        <v>8</v>
      </c>
      <c r="F1145">
        <v>101</v>
      </c>
      <c r="G1145">
        <v>0.53876499999999994</v>
      </c>
      <c r="H1145">
        <v>2732.7146625838423</v>
      </c>
      <c r="I1145">
        <v>5.3343069306930691E-3</v>
      </c>
      <c r="R1145">
        <v>2732.7146625838423</v>
      </c>
      <c r="S1145">
        <v>5.3343069306930691E-3</v>
      </c>
    </row>
    <row r="1146" spans="3:19">
      <c r="C1146">
        <v>2015</v>
      </c>
      <c r="D1146">
        <v>4</v>
      </c>
      <c r="E1146">
        <v>9</v>
      </c>
      <c r="F1146">
        <v>101</v>
      </c>
      <c r="G1146">
        <v>0.39631</v>
      </c>
      <c r="H1146">
        <v>3008.5541406940538</v>
      </c>
      <c r="I1146">
        <v>3.923861386138614E-3</v>
      </c>
      <c r="R1146">
        <v>3008.5541406940538</v>
      </c>
      <c r="S1146">
        <v>3.923861386138614E-3</v>
      </c>
    </row>
    <row r="1147" spans="3:19">
      <c r="C1147">
        <v>2015</v>
      </c>
      <c r="D1147">
        <v>4</v>
      </c>
      <c r="E1147">
        <v>10</v>
      </c>
      <c r="F1147">
        <v>101</v>
      </c>
      <c r="G1147">
        <v>0.37811</v>
      </c>
      <c r="H1147">
        <v>3332.4266131297941</v>
      </c>
      <c r="I1147">
        <v>3.7436633663366337E-3</v>
      </c>
      <c r="R1147">
        <v>3332.4266131297941</v>
      </c>
      <c r="S1147">
        <v>3.7436633663366337E-3</v>
      </c>
    </row>
    <row r="1148" spans="3:19">
      <c r="C1148">
        <v>2015</v>
      </c>
      <c r="D1148">
        <v>4</v>
      </c>
      <c r="E1148">
        <v>11</v>
      </c>
      <c r="F1148">
        <v>101</v>
      </c>
      <c r="G1148">
        <v>0.44201999999999997</v>
      </c>
      <c r="H1148">
        <v>3672.3555506505045</v>
      </c>
      <c r="I1148">
        <v>4.376435643564356E-3</v>
      </c>
      <c r="R1148">
        <v>3672.3555506505045</v>
      </c>
      <c r="S1148">
        <v>4.376435643564356E-3</v>
      </c>
    </row>
    <row r="1149" spans="3:19">
      <c r="C1149">
        <v>2015</v>
      </c>
      <c r="D1149">
        <v>4</v>
      </c>
      <c r="E1149">
        <v>12</v>
      </c>
      <c r="F1149">
        <v>101</v>
      </c>
      <c r="G1149">
        <v>0.382965</v>
      </c>
      <c r="H1149">
        <v>3491.0953474696239</v>
      </c>
      <c r="I1149">
        <v>3.7917326732673268E-3</v>
      </c>
      <c r="R1149">
        <v>3491.0953474696239</v>
      </c>
      <c r="S1149">
        <v>3.7917326732673268E-3</v>
      </c>
    </row>
    <row r="1150" spans="3:19">
      <c r="C1150">
        <v>2015</v>
      </c>
      <c r="D1150">
        <v>4</v>
      </c>
      <c r="E1150">
        <v>13</v>
      </c>
      <c r="F1150">
        <v>101</v>
      </c>
      <c r="G1150">
        <v>0.40978500000000001</v>
      </c>
      <c r="H1150">
        <v>2920.4876900663326</v>
      </c>
      <c r="I1150">
        <v>4.0572772277227727E-3</v>
      </c>
      <c r="R1150">
        <v>2920.4876900663326</v>
      </c>
      <c r="S1150">
        <v>4.0572772277227727E-3</v>
      </c>
    </row>
    <row r="1151" spans="3:19">
      <c r="C1151">
        <v>2015</v>
      </c>
      <c r="D1151">
        <v>4</v>
      </c>
      <c r="E1151">
        <v>14</v>
      </c>
      <c r="F1151">
        <v>101</v>
      </c>
      <c r="G1151">
        <v>0.44930000000000003</v>
      </c>
      <c r="H1151">
        <v>3763.3085957790458</v>
      </c>
      <c r="I1151">
        <v>4.4485148514851486E-3</v>
      </c>
      <c r="R1151">
        <v>3763.3085957790458</v>
      </c>
      <c r="S1151">
        <v>4.4485148514851486E-3</v>
      </c>
    </row>
    <row r="1152" spans="3:19">
      <c r="C1152">
        <v>2015</v>
      </c>
      <c r="D1152">
        <v>1</v>
      </c>
      <c r="E1152">
        <v>1</v>
      </c>
      <c r="F1152">
        <v>79</v>
      </c>
      <c r="G1152">
        <v>0.37962499999999999</v>
      </c>
      <c r="H1152">
        <v>1430.135694894336</v>
      </c>
      <c r="I1152">
        <v>4.8053797468354427E-3</v>
      </c>
      <c r="R1152">
        <v>1430.135694894336</v>
      </c>
      <c r="S1152">
        <v>4.8053797468354427E-3</v>
      </c>
    </row>
    <row r="1153" spans="3:19">
      <c r="C1153">
        <v>2015</v>
      </c>
      <c r="D1153">
        <v>1</v>
      </c>
      <c r="E1153">
        <v>2</v>
      </c>
      <c r="F1153">
        <v>79</v>
      </c>
      <c r="G1153">
        <v>0.25695000000000001</v>
      </c>
      <c r="H1153">
        <v>830.6528561483259</v>
      </c>
      <c r="I1153">
        <v>3.2525316455696202E-3</v>
      </c>
      <c r="R1153">
        <v>830.6528561483259</v>
      </c>
      <c r="S1153">
        <v>3.2525316455696202E-3</v>
      </c>
    </row>
    <row r="1154" spans="3:19">
      <c r="C1154">
        <v>2015</v>
      </c>
      <c r="D1154">
        <v>1</v>
      </c>
      <c r="E1154">
        <v>3</v>
      </c>
      <c r="F1154">
        <v>79</v>
      </c>
      <c r="G1154">
        <v>0.49763999999999997</v>
      </c>
      <c r="H1154">
        <v>2716.4084051546297</v>
      </c>
      <c r="I1154">
        <v>6.2992405063291134E-3</v>
      </c>
      <c r="R1154">
        <v>2716.4084051546297</v>
      </c>
      <c r="S1154">
        <v>6.2992405063291134E-3</v>
      </c>
    </row>
    <row r="1155" spans="3:19">
      <c r="C1155">
        <v>2015</v>
      </c>
      <c r="D1155">
        <v>1</v>
      </c>
      <c r="E1155">
        <v>4</v>
      </c>
      <c r="F1155">
        <v>79</v>
      </c>
      <c r="G1155">
        <v>0.36141999999999996</v>
      </c>
      <c r="H1155">
        <v>1802.7803871289227</v>
      </c>
      <c r="I1155">
        <v>4.5749367088607591E-3</v>
      </c>
      <c r="R1155">
        <v>1802.7803871289227</v>
      </c>
      <c r="S1155">
        <v>4.5749367088607591E-3</v>
      </c>
    </row>
    <row r="1156" spans="3:19">
      <c r="C1156">
        <v>2015</v>
      </c>
      <c r="D1156">
        <v>1</v>
      </c>
      <c r="E1156">
        <v>5</v>
      </c>
      <c r="F1156">
        <v>79</v>
      </c>
      <c r="G1156">
        <v>0.51758499999999996</v>
      </c>
      <c r="H1156">
        <v>3418.7774117326521</v>
      </c>
      <c r="I1156">
        <v>6.551708860759493E-3</v>
      </c>
      <c r="R1156">
        <v>3418.7774117326521</v>
      </c>
      <c r="S1156">
        <v>6.551708860759493E-3</v>
      </c>
    </row>
    <row r="1157" spans="3:19">
      <c r="C1157">
        <v>2015</v>
      </c>
      <c r="D1157">
        <v>1</v>
      </c>
      <c r="E1157">
        <v>6</v>
      </c>
      <c r="F1157">
        <v>79</v>
      </c>
      <c r="G1157">
        <v>0.52337</v>
      </c>
      <c r="H1157">
        <v>3360.5052927269235</v>
      </c>
      <c r="I1157">
        <v>6.6249367088607597E-3</v>
      </c>
      <c r="R1157">
        <v>3360.5052927269235</v>
      </c>
      <c r="S1157">
        <v>6.6249367088607597E-3</v>
      </c>
    </row>
    <row r="1158" spans="3:19">
      <c r="C1158">
        <v>2015</v>
      </c>
      <c r="D1158">
        <v>1</v>
      </c>
      <c r="E1158">
        <v>7</v>
      </c>
      <c r="F1158">
        <v>79</v>
      </c>
      <c r="G1158">
        <v>0.48109499999999999</v>
      </c>
      <c r="H1158">
        <v>2641.1052205630799</v>
      </c>
      <c r="I1158">
        <v>6.0898101265822787E-3</v>
      </c>
      <c r="R1158">
        <v>2641.1052205630799</v>
      </c>
      <c r="S1158">
        <v>6.0898101265822787E-3</v>
      </c>
    </row>
    <row r="1159" spans="3:19">
      <c r="C1159">
        <v>2015</v>
      </c>
      <c r="D1159">
        <v>1</v>
      </c>
      <c r="E1159">
        <v>8</v>
      </c>
      <c r="F1159">
        <v>79</v>
      </c>
      <c r="G1159">
        <v>0.36733000000000005</v>
      </c>
      <c r="H1159">
        <v>2441.5445752333767</v>
      </c>
      <c r="I1159">
        <v>4.6497468354430383E-3</v>
      </c>
      <c r="R1159">
        <v>2441.5445752333767</v>
      </c>
      <c r="S1159">
        <v>4.6497468354430383E-3</v>
      </c>
    </row>
    <row r="1160" spans="3:19">
      <c r="C1160">
        <v>2015</v>
      </c>
      <c r="D1160">
        <v>1</v>
      </c>
      <c r="E1160">
        <v>9</v>
      </c>
      <c r="F1160">
        <v>79</v>
      </c>
      <c r="G1160">
        <v>0.48707999999999996</v>
      </c>
      <c r="H1160">
        <v>3335.8592712460395</v>
      </c>
      <c r="I1160">
        <v>6.165569620253164E-3</v>
      </c>
      <c r="R1160">
        <v>3335.8592712460395</v>
      </c>
      <c r="S1160">
        <v>6.165569620253164E-3</v>
      </c>
    </row>
    <row r="1161" spans="3:19">
      <c r="C1161">
        <v>2015</v>
      </c>
      <c r="D1161">
        <v>1</v>
      </c>
      <c r="E1161">
        <v>10</v>
      </c>
      <c r="F1161">
        <v>79</v>
      </c>
      <c r="G1161">
        <v>0.545435</v>
      </c>
      <c r="H1161">
        <v>3208.3209713423871</v>
      </c>
      <c r="I1161">
        <v>6.9042405063291139E-3</v>
      </c>
      <c r="R1161">
        <v>3208.3209713423871</v>
      </c>
      <c r="S1161">
        <v>6.9042405063291139E-3</v>
      </c>
    </row>
    <row r="1162" spans="3:19">
      <c r="C1162">
        <v>2015</v>
      </c>
      <c r="D1162">
        <v>1</v>
      </c>
      <c r="E1162">
        <v>11</v>
      </c>
      <c r="F1162">
        <v>79</v>
      </c>
      <c r="G1162">
        <v>0.51354500000000003</v>
      </c>
      <c r="H1162">
        <v>2894.2751921095514</v>
      </c>
      <c r="I1162">
        <v>6.5005696202531651E-3</v>
      </c>
      <c r="R1162">
        <v>2894.2751921095514</v>
      </c>
      <c r="S1162">
        <v>6.5005696202531651E-3</v>
      </c>
    </row>
    <row r="1163" spans="3:19">
      <c r="C1163">
        <v>2015</v>
      </c>
      <c r="D1163">
        <v>1</v>
      </c>
      <c r="E1163">
        <v>12</v>
      </c>
      <c r="F1163">
        <v>79</v>
      </c>
      <c r="G1163">
        <v>0.50290000000000001</v>
      </c>
      <c r="H1163">
        <v>2893.8314936914717</v>
      </c>
      <c r="I1163">
        <v>6.3658227848101268E-3</v>
      </c>
      <c r="R1163">
        <v>2893.8314936914717</v>
      </c>
      <c r="S1163">
        <v>6.3658227848101268E-3</v>
      </c>
    </row>
    <row r="1164" spans="3:19">
      <c r="C1164">
        <v>2015</v>
      </c>
      <c r="D1164">
        <v>1</v>
      </c>
      <c r="E1164">
        <v>13</v>
      </c>
      <c r="F1164">
        <v>79</v>
      </c>
      <c r="G1164">
        <v>0.51747999999999994</v>
      </c>
      <c r="H1164">
        <v>2309.6462385625941</v>
      </c>
      <c r="I1164">
        <v>6.5503797468354419E-3</v>
      </c>
      <c r="R1164">
        <v>2309.6462385625941</v>
      </c>
      <c r="S1164">
        <v>6.5503797468354419E-3</v>
      </c>
    </row>
    <row r="1165" spans="3:19">
      <c r="C1165">
        <v>2015</v>
      </c>
      <c r="D1165">
        <v>1</v>
      </c>
      <c r="E1165">
        <v>14</v>
      </c>
      <c r="F1165">
        <v>79</v>
      </c>
      <c r="G1165">
        <v>0.52527000000000001</v>
      </c>
      <c r="H1165">
        <v>3207.5308204404109</v>
      </c>
      <c r="I1165">
        <v>6.6489873417721517E-3</v>
      </c>
      <c r="R1165">
        <v>3207.5308204404109</v>
      </c>
      <c r="S1165">
        <v>6.6489873417721517E-3</v>
      </c>
    </row>
    <row r="1166" spans="3:19">
      <c r="C1166">
        <v>2015</v>
      </c>
      <c r="D1166">
        <v>2</v>
      </c>
      <c r="E1166">
        <v>1</v>
      </c>
      <c r="F1166">
        <v>79</v>
      </c>
      <c r="G1166">
        <v>0.389845</v>
      </c>
      <c r="H1166">
        <v>1537.8272025928115</v>
      </c>
      <c r="I1166">
        <v>4.9347468354430379E-3</v>
      </c>
      <c r="R1166">
        <v>1537.8272025928115</v>
      </c>
      <c r="S1166">
        <v>4.9347468354430379E-3</v>
      </c>
    </row>
    <row r="1167" spans="3:19">
      <c r="C1167">
        <v>2015</v>
      </c>
      <c r="D1167">
        <v>2</v>
      </c>
      <c r="E1167">
        <v>2</v>
      </c>
      <c r="F1167">
        <v>79</v>
      </c>
      <c r="G1167">
        <v>0.49879499999999999</v>
      </c>
      <c r="H1167">
        <v>1659.4337972063263</v>
      </c>
      <c r="I1167">
        <v>6.3138607594936703E-3</v>
      </c>
      <c r="R1167">
        <v>1659.4337972063263</v>
      </c>
      <c r="S1167">
        <v>6.3138607594936703E-3</v>
      </c>
    </row>
    <row r="1168" spans="3:19">
      <c r="C1168">
        <v>2015</v>
      </c>
      <c r="D1168">
        <v>2</v>
      </c>
      <c r="E1168">
        <v>3</v>
      </c>
      <c r="F1168">
        <v>79</v>
      </c>
      <c r="G1168">
        <v>0.47417500000000001</v>
      </c>
      <c r="H1168">
        <v>2496.3167588697329</v>
      </c>
      <c r="I1168">
        <v>6.0022151898734182E-3</v>
      </c>
      <c r="R1168">
        <v>2496.3167588697329</v>
      </c>
      <c r="S1168">
        <v>6.0022151898734182E-3</v>
      </c>
    </row>
    <row r="1169" spans="3:19">
      <c r="C1169">
        <v>2015</v>
      </c>
      <c r="D1169">
        <v>2</v>
      </c>
      <c r="E1169">
        <v>4</v>
      </c>
      <c r="F1169">
        <v>79</v>
      </c>
      <c r="G1169">
        <v>0.49773000000000001</v>
      </c>
      <c r="H1169">
        <v>2330.5134267314702</v>
      </c>
      <c r="I1169">
        <v>6.3003797468354434E-3</v>
      </c>
      <c r="R1169">
        <v>2330.5134267314702</v>
      </c>
      <c r="S1169">
        <v>6.3003797468354434E-3</v>
      </c>
    </row>
    <row r="1170" spans="3:19">
      <c r="C1170">
        <v>2015</v>
      </c>
      <c r="D1170">
        <v>2</v>
      </c>
      <c r="E1170">
        <v>5</v>
      </c>
      <c r="F1170">
        <v>79</v>
      </c>
      <c r="G1170">
        <v>0.57258000000000009</v>
      </c>
      <c r="H1170">
        <v>2607.0757288378613</v>
      </c>
      <c r="I1170">
        <v>7.2478481012658242E-3</v>
      </c>
      <c r="R1170">
        <v>2607.0757288378613</v>
      </c>
      <c r="S1170">
        <v>7.2478481012658242E-3</v>
      </c>
    </row>
    <row r="1171" spans="3:19">
      <c r="C1171">
        <v>2015</v>
      </c>
      <c r="D1171">
        <v>2</v>
      </c>
      <c r="E1171">
        <v>6</v>
      </c>
      <c r="F1171">
        <v>79</v>
      </c>
      <c r="G1171">
        <v>0.47360000000000002</v>
      </c>
      <c r="H1171">
        <v>2501.1275899773227</v>
      </c>
      <c r="I1171">
        <v>5.9949367088607593E-3</v>
      </c>
      <c r="R1171">
        <v>2501.1275899773227</v>
      </c>
      <c r="S1171">
        <v>5.9949367088607593E-3</v>
      </c>
    </row>
    <row r="1172" spans="3:19">
      <c r="C1172">
        <v>2015</v>
      </c>
      <c r="D1172">
        <v>2</v>
      </c>
      <c r="E1172">
        <v>7</v>
      </c>
      <c r="F1172">
        <v>79</v>
      </c>
      <c r="G1172">
        <v>0.45188499999999998</v>
      </c>
      <c r="H1172">
        <v>2251.5836304680984</v>
      </c>
      <c r="I1172">
        <v>5.7200632911392404E-3</v>
      </c>
      <c r="R1172">
        <v>2251.5836304680984</v>
      </c>
      <c r="S1172">
        <v>5.7200632911392404E-3</v>
      </c>
    </row>
    <row r="1173" spans="3:19">
      <c r="C1173">
        <v>2015</v>
      </c>
      <c r="D1173">
        <v>2</v>
      </c>
      <c r="E1173">
        <v>8</v>
      </c>
      <c r="F1173">
        <v>79</v>
      </c>
      <c r="G1173">
        <v>0.37551999999999996</v>
      </c>
      <c r="H1173">
        <v>940.8161326344532</v>
      </c>
      <c r="I1173">
        <v>4.7534177215189872E-3</v>
      </c>
      <c r="R1173">
        <v>940.8161326344532</v>
      </c>
      <c r="S1173">
        <v>4.7534177215189872E-3</v>
      </c>
    </row>
    <row r="1174" spans="3:19">
      <c r="C1174">
        <v>2015</v>
      </c>
      <c r="D1174">
        <v>2</v>
      </c>
      <c r="E1174">
        <v>9</v>
      </c>
      <c r="F1174">
        <v>79</v>
      </c>
      <c r="G1174">
        <v>0.48411499999999996</v>
      </c>
      <c r="H1174">
        <v>2885.6030009615824</v>
      </c>
      <c r="I1174">
        <v>6.1280379746835442E-3</v>
      </c>
      <c r="R1174">
        <v>2885.6030009615824</v>
      </c>
      <c r="S1174">
        <v>6.1280379746835442E-3</v>
      </c>
    </row>
    <row r="1175" spans="3:19">
      <c r="C1175">
        <v>2015</v>
      </c>
      <c r="D1175">
        <v>2</v>
      </c>
      <c r="E1175">
        <v>10</v>
      </c>
      <c r="F1175">
        <v>79</v>
      </c>
      <c r="G1175">
        <v>0.55710499999999996</v>
      </c>
      <c r="H1175">
        <v>2966.1374587364735</v>
      </c>
      <c r="I1175">
        <v>7.0519620253164548E-3</v>
      </c>
      <c r="R1175">
        <v>2966.1374587364735</v>
      </c>
      <c r="S1175">
        <v>7.0519620253164548E-3</v>
      </c>
    </row>
    <row r="1176" spans="3:19">
      <c r="C1176">
        <v>2015</v>
      </c>
      <c r="D1176">
        <v>2</v>
      </c>
      <c r="E1176">
        <v>11</v>
      </c>
      <c r="F1176">
        <v>79</v>
      </c>
      <c r="G1176">
        <v>0.52429499999999996</v>
      </c>
      <c r="H1176">
        <v>3107.5156391564292</v>
      </c>
      <c r="I1176">
        <v>6.6366455696202529E-3</v>
      </c>
      <c r="R1176">
        <v>3107.5156391564292</v>
      </c>
      <c r="S1176">
        <v>6.6366455696202529E-3</v>
      </c>
    </row>
    <row r="1177" spans="3:19">
      <c r="C1177">
        <v>2015</v>
      </c>
      <c r="D1177">
        <v>2</v>
      </c>
      <c r="E1177">
        <v>12</v>
      </c>
      <c r="F1177">
        <v>79</v>
      </c>
      <c r="G1177">
        <v>0.49897999999999998</v>
      </c>
      <c r="H1177">
        <v>2601.7695618990806</v>
      </c>
      <c r="I1177">
        <v>6.3162025316455695E-3</v>
      </c>
      <c r="R1177">
        <v>2601.7695618990806</v>
      </c>
      <c r="S1177">
        <v>6.3162025316455695E-3</v>
      </c>
    </row>
    <row r="1178" spans="3:19">
      <c r="C1178">
        <v>2015</v>
      </c>
      <c r="D1178">
        <v>2</v>
      </c>
      <c r="E1178">
        <v>13</v>
      </c>
      <c r="F1178">
        <v>79</v>
      </c>
      <c r="G1178">
        <v>0.47292500000000004</v>
      </c>
      <c r="H1178">
        <v>2202.3111896506921</v>
      </c>
      <c r="I1178">
        <v>5.986392405063292E-3</v>
      </c>
      <c r="R1178">
        <v>2202.3111896506921</v>
      </c>
      <c r="S1178">
        <v>5.986392405063292E-3</v>
      </c>
    </row>
    <row r="1179" spans="3:19">
      <c r="C1179">
        <v>2015</v>
      </c>
      <c r="D1179">
        <v>2</v>
      </c>
      <c r="E1179">
        <v>14</v>
      </c>
      <c r="F1179">
        <v>79</v>
      </c>
      <c r="G1179">
        <v>0.48028999999999999</v>
      </c>
      <c r="H1179">
        <v>2608.8875081254005</v>
      </c>
      <c r="I1179">
        <v>6.079620253164557E-3</v>
      </c>
      <c r="R1179">
        <v>2608.8875081254005</v>
      </c>
      <c r="S1179">
        <v>6.079620253164557E-3</v>
      </c>
    </row>
    <row r="1180" spans="3:19">
      <c r="C1180">
        <v>2015</v>
      </c>
      <c r="D1180">
        <v>3</v>
      </c>
      <c r="E1180">
        <v>1</v>
      </c>
      <c r="F1180">
        <v>79</v>
      </c>
      <c r="G1180">
        <v>0.38420500000000002</v>
      </c>
      <c r="H1180">
        <v>982.40914534637216</v>
      </c>
      <c r="I1180">
        <v>4.8633544303797469E-3</v>
      </c>
      <c r="R1180">
        <v>982.40914534637216</v>
      </c>
      <c r="S1180">
        <v>4.8633544303797469E-3</v>
      </c>
    </row>
    <row r="1181" spans="3:19">
      <c r="C1181">
        <v>2015</v>
      </c>
      <c r="D1181">
        <v>3</v>
      </c>
      <c r="E1181">
        <v>2</v>
      </c>
      <c r="F1181">
        <v>79</v>
      </c>
      <c r="G1181">
        <v>0.45339499999999999</v>
      </c>
      <c r="H1181">
        <v>2361.9653992989424</v>
      </c>
      <c r="I1181">
        <v>5.7391772151898736E-3</v>
      </c>
      <c r="R1181">
        <v>2361.9653992989424</v>
      </c>
      <c r="S1181">
        <v>5.7391772151898736E-3</v>
      </c>
    </row>
    <row r="1182" spans="3:19">
      <c r="C1182">
        <v>2015</v>
      </c>
      <c r="D1182">
        <v>3</v>
      </c>
      <c r="E1182">
        <v>3</v>
      </c>
      <c r="F1182">
        <v>79</v>
      </c>
      <c r="G1182">
        <v>0.49646000000000001</v>
      </c>
      <c r="H1182">
        <v>2502.5121670554486</v>
      </c>
      <c r="I1182">
        <v>6.284303797468355E-3</v>
      </c>
      <c r="R1182">
        <v>2502.5121670554486</v>
      </c>
      <c r="S1182">
        <v>6.284303797468355E-3</v>
      </c>
    </row>
    <row r="1183" spans="3:19">
      <c r="C1183">
        <v>2015</v>
      </c>
      <c r="D1183">
        <v>3</v>
      </c>
      <c r="E1183">
        <v>4</v>
      </c>
      <c r="F1183">
        <v>79</v>
      </c>
      <c r="G1183">
        <v>0.44051000000000001</v>
      </c>
      <c r="H1183">
        <v>2011.3618413564768</v>
      </c>
      <c r="I1183">
        <v>5.5760759493670891E-3</v>
      </c>
      <c r="R1183">
        <v>2011.3618413564768</v>
      </c>
      <c r="S1183">
        <v>5.5760759493670891E-3</v>
      </c>
    </row>
    <row r="1184" spans="3:19">
      <c r="C1184">
        <v>2015</v>
      </c>
      <c r="D1184">
        <v>3</v>
      </c>
      <c r="E1184">
        <v>5</v>
      </c>
      <c r="F1184">
        <v>79</v>
      </c>
      <c r="G1184">
        <v>0.58977500000000005</v>
      </c>
      <c r="H1184">
        <v>2571.0981322807606</v>
      </c>
      <c r="I1184">
        <v>7.4655063291139247E-3</v>
      </c>
      <c r="R1184">
        <v>2571.0981322807606</v>
      </c>
      <c r="S1184">
        <v>7.4655063291139247E-3</v>
      </c>
    </row>
    <row r="1185" spans="3:19">
      <c r="C1185">
        <v>2015</v>
      </c>
      <c r="D1185">
        <v>3</v>
      </c>
      <c r="E1185">
        <v>6</v>
      </c>
      <c r="F1185">
        <v>79</v>
      </c>
      <c r="G1185">
        <v>0.502</v>
      </c>
      <c r="H1185">
        <v>2598.3929344510307</v>
      </c>
      <c r="I1185">
        <v>6.3544303797468359E-3</v>
      </c>
      <c r="R1185">
        <v>2598.3929344510307</v>
      </c>
      <c r="S1185">
        <v>6.3544303797468359E-3</v>
      </c>
    </row>
    <row r="1186" spans="3:19">
      <c r="C1186">
        <v>2015</v>
      </c>
      <c r="D1186">
        <v>3</v>
      </c>
      <c r="E1186">
        <v>7</v>
      </c>
      <c r="F1186">
        <v>79</v>
      </c>
      <c r="G1186">
        <v>0.464335</v>
      </c>
      <c r="H1186">
        <v>2554.801545992003</v>
      </c>
      <c r="I1186">
        <v>5.8776582278481015E-3</v>
      </c>
      <c r="R1186">
        <v>2554.801545992003</v>
      </c>
      <c r="S1186">
        <v>5.8776582278481015E-3</v>
      </c>
    </row>
    <row r="1187" spans="3:19">
      <c r="C1187">
        <v>2015</v>
      </c>
      <c r="D1187">
        <v>3</v>
      </c>
      <c r="E1187">
        <v>8</v>
      </c>
      <c r="F1187">
        <v>79</v>
      </c>
      <c r="G1187">
        <v>0.35394500000000001</v>
      </c>
      <c r="H1187">
        <v>2048.0055152860045</v>
      </c>
      <c r="I1187">
        <v>4.4803164556962028E-3</v>
      </c>
      <c r="R1187">
        <v>2048.0055152860045</v>
      </c>
      <c r="S1187">
        <v>4.4803164556962028E-3</v>
      </c>
    </row>
    <row r="1188" spans="3:19">
      <c r="C1188">
        <v>2015</v>
      </c>
      <c r="D1188">
        <v>3</v>
      </c>
      <c r="E1188">
        <v>9</v>
      </c>
      <c r="F1188">
        <v>79</v>
      </c>
      <c r="G1188">
        <v>0.51166500000000004</v>
      </c>
      <c r="H1188">
        <v>3981.3657653556716</v>
      </c>
      <c r="I1188">
        <v>6.4767721518987345E-3</v>
      </c>
      <c r="R1188">
        <v>3981.3657653556716</v>
      </c>
      <c r="S1188">
        <v>6.4767721518987345E-3</v>
      </c>
    </row>
    <row r="1189" spans="3:19">
      <c r="C1189">
        <v>2015</v>
      </c>
      <c r="D1189">
        <v>3</v>
      </c>
      <c r="E1189">
        <v>10</v>
      </c>
      <c r="F1189">
        <v>79</v>
      </c>
      <c r="G1189">
        <v>0.53441499999999997</v>
      </c>
      <c r="H1189">
        <v>2811.9970185978304</v>
      </c>
      <c r="I1189">
        <v>6.764746835443038E-3</v>
      </c>
      <c r="R1189">
        <v>2811.9970185978304</v>
      </c>
      <c r="S1189">
        <v>6.764746835443038E-3</v>
      </c>
    </row>
    <row r="1190" spans="3:19">
      <c r="C1190">
        <v>2015</v>
      </c>
      <c r="D1190">
        <v>3</v>
      </c>
      <c r="E1190">
        <v>11</v>
      </c>
      <c r="F1190">
        <v>79</v>
      </c>
      <c r="G1190">
        <v>0.51495500000000005</v>
      </c>
      <c r="H1190">
        <v>2818.8278336209751</v>
      </c>
      <c r="I1190">
        <v>6.5184177215189881E-3</v>
      </c>
      <c r="R1190">
        <v>2818.8278336209751</v>
      </c>
      <c r="S1190">
        <v>6.5184177215189881E-3</v>
      </c>
    </row>
    <row r="1191" spans="3:19">
      <c r="C1191">
        <v>2015</v>
      </c>
      <c r="D1191">
        <v>3</v>
      </c>
      <c r="E1191">
        <v>12</v>
      </c>
      <c r="F1191">
        <v>79</v>
      </c>
      <c r="G1191">
        <v>0.52353500000000008</v>
      </c>
      <c r="H1191">
        <v>2972.3690996306414</v>
      </c>
      <c r="I1191">
        <v>6.6270253164556975E-3</v>
      </c>
      <c r="R1191">
        <v>2972.3690996306414</v>
      </c>
      <c r="S1191">
        <v>6.6270253164556975E-3</v>
      </c>
    </row>
    <row r="1192" spans="3:19">
      <c r="C1192">
        <v>2015</v>
      </c>
      <c r="D1192">
        <v>3</v>
      </c>
      <c r="E1192">
        <v>13</v>
      </c>
      <c r="F1192">
        <v>79</v>
      </c>
      <c r="G1192">
        <v>0.52296000000000009</v>
      </c>
      <c r="H1192">
        <v>2103.8608604831434</v>
      </c>
      <c r="I1192">
        <v>6.6197468354430395E-3</v>
      </c>
      <c r="R1192">
        <v>2103.8608604831434</v>
      </c>
      <c r="S1192">
        <v>6.6197468354430395E-3</v>
      </c>
    </row>
    <row r="1193" spans="3:19">
      <c r="C1193">
        <v>2015</v>
      </c>
      <c r="D1193">
        <v>3</v>
      </c>
      <c r="E1193">
        <v>14</v>
      </c>
      <c r="F1193">
        <v>79</v>
      </c>
      <c r="G1193">
        <v>0.53729499999999997</v>
      </c>
      <c r="H1193">
        <v>1974.0277295263559</v>
      </c>
      <c r="I1193">
        <v>6.8012025316455688E-3</v>
      </c>
      <c r="R1193">
        <v>1974.0277295263559</v>
      </c>
      <c r="S1193">
        <v>6.8012025316455688E-3</v>
      </c>
    </row>
    <row r="1194" spans="3:19">
      <c r="C1194">
        <v>2015</v>
      </c>
      <c r="D1194">
        <v>4</v>
      </c>
      <c r="E1194">
        <v>1</v>
      </c>
      <c r="F1194">
        <v>79</v>
      </c>
      <c r="G1194">
        <v>0.42000999999999999</v>
      </c>
      <c r="H1194">
        <v>1800.2270485464253</v>
      </c>
      <c r="I1194">
        <v>5.3165822784810128E-3</v>
      </c>
      <c r="R1194">
        <v>1800.2270485464253</v>
      </c>
      <c r="S1194">
        <v>5.3165822784810128E-3</v>
      </c>
    </row>
    <row r="1195" spans="3:19">
      <c r="C1195">
        <v>2015</v>
      </c>
      <c r="D1195">
        <v>4</v>
      </c>
      <c r="E1195">
        <v>2</v>
      </c>
      <c r="F1195">
        <v>79</v>
      </c>
      <c r="G1195">
        <v>0.47284999999999999</v>
      </c>
      <c r="H1195">
        <v>2812.7245245851786</v>
      </c>
      <c r="I1195">
        <v>5.9854430379746833E-3</v>
      </c>
      <c r="R1195">
        <v>2812.7245245851786</v>
      </c>
      <c r="S1195">
        <v>5.9854430379746833E-3</v>
      </c>
    </row>
    <row r="1196" spans="3:19">
      <c r="C1196">
        <v>2015</v>
      </c>
      <c r="D1196">
        <v>4</v>
      </c>
      <c r="E1196">
        <v>3</v>
      </c>
      <c r="F1196">
        <v>79</v>
      </c>
      <c r="G1196">
        <v>0.51080000000000003</v>
      </c>
      <c r="H1196">
        <v>1471.9286509062426</v>
      </c>
      <c r="I1196">
        <v>6.465822784810127E-3</v>
      </c>
      <c r="R1196">
        <v>1471.9286509062426</v>
      </c>
      <c r="S1196">
        <v>6.465822784810127E-3</v>
      </c>
    </row>
    <row r="1197" spans="3:19">
      <c r="C1197">
        <v>2015</v>
      </c>
      <c r="D1197">
        <v>4</v>
      </c>
      <c r="E1197">
        <v>4</v>
      </c>
      <c r="F1197">
        <v>79</v>
      </c>
      <c r="G1197">
        <v>0.518625</v>
      </c>
      <c r="H1197">
        <v>2664.0003791553922</v>
      </c>
      <c r="I1197">
        <v>6.5648734177215194E-3</v>
      </c>
      <c r="R1197">
        <v>2664.0003791553922</v>
      </c>
      <c r="S1197">
        <v>6.5648734177215194E-3</v>
      </c>
    </row>
    <row r="1198" spans="3:19">
      <c r="C1198">
        <v>2015</v>
      </c>
      <c r="D1198">
        <v>4</v>
      </c>
      <c r="E1198">
        <v>5</v>
      </c>
      <c r="F1198">
        <v>79</v>
      </c>
      <c r="G1198">
        <v>0.57868999999999993</v>
      </c>
      <c r="H1198">
        <v>1921.9214712214336</v>
      </c>
      <c r="I1198">
        <v>7.3251898734177203E-3</v>
      </c>
      <c r="R1198">
        <v>1921.9214712214336</v>
      </c>
      <c r="S1198">
        <v>7.3251898734177203E-3</v>
      </c>
    </row>
    <row r="1199" spans="3:19">
      <c r="C1199">
        <v>2015</v>
      </c>
      <c r="D1199">
        <v>4</v>
      </c>
      <c r="E1199">
        <v>6</v>
      </c>
      <c r="F1199">
        <v>79</v>
      </c>
      <c r="G1199">
        <v>0.56318999999999997</v>
      </c>
      <c r="H1199">
        <v>3162.5861230107648</v>
      </c>
      <c r="I1199">
        <v>7.1289873417721512E-3</v>
      </c>
      <c r="R1199">
        <v>3162.5861230107648</v>
      </c>
      <c r="S1199">
        <v>7.1289873417721512E-3</v>
      </c>
    </row>
    <row r="1200" spans="3:19">
      <c r="C1200">
        <v>2015</v>
      </c>
      <c r="D1200">
        <v>4</v>
      </c>
      <c r="E1200">
        <v>7</v>
      </c>
      <c r="F1200">
        <v>79</v>
      </c>
      <c r="G1200">
        <v>0.54552500000000004</v>
      </c>
      <c r="H1200">
        <v>3329.8449905383677</v>
      </c>
      <c r="I1200">
        <v>6.9053797468354439E-3</v>
      </c>
      <c r="R1200">
        <v>3329.8449905383677</v>
      </c>
      <c r="S1200">
        <v>6.9053797468354439E-3</v>
      </c>
    </row>
    <row r="1201" spans="3:19">
      <c r="C1201">
        <v>2015</v>
      </c>
      <c r="D1201">
        <v>4</v>
      </c>
      <c r="E1201">
        <v>8</v>
      </c>
      <c r="F1201">
        <v>79</v>
      </c>
      <c r="G1201">
        <v>0.43269999999999997</v>
      </c>
      <c r="H1201">
        <v>2732.7146625838423</v>
      </c>
      <c r="I1201">
        <v>5.477215189873417E-3</v>
      </c>
      <c r="R1201">
        <v>2732.7146625838423</v>
      </c>
      <c r="S1201">
        <v>5.477215189873417E-3</v>
      </c>
    </row>
    <row r="1202" spans="3:19">
      <c r="C1202">
        <v>2015</v>
      </c>
      <c r="D1202">
        <v>4</v>
      </c>
      <c r="E1202">
        <v>9</v>
      </c>
      <c r="F1202">
        <v>79</v>
      </c>
      <c r="G1202">
        <v>0.55522000000000005</v>
      </c>
      <c r="H1202">
        <v>3008.5541406940538</v>
      </c>
      <c r="I1202">
        <v>7.0281012658227858E-3</v>
      </c>
      <c r="R1202">
        <v>3008.5541406940538</v>
      </c>
      <c r="S1202">
        <v>7.0281012658227858E-3</v>
      </c>
    </row>
    <row r="1203" spans="3:19">
      <c r="C1203">
        <v>2015</v>
      </c>
      <c r="D1203">
        <v>4</v>
      </c>
      <c r="E1203">
        <v>10</v>
      </c>
      <c r="F1203">
        <v>79</v>
      </c>
      <c r="G1203">
        <v>0.56047999999999998</v>
      </c>
      <c r="H1203">
        <v>3332.4266131297941</v>
      </c>
      <c r="I1203">
        <v>7.0946835443037974E-3</v>
      </c>
      <c r="R1203">
        <v>3332.4266131297941</v>
      </c>
      <c r="S1203">
        <v>7.0946835443037974E-3</v>
      </c>
    </row>
    <row r="1204" spans="3:19">
      <c r="C1204">
        <v>2015</v>
      </c>
      <c r="D1204">
        <v>4</v>
      </c>
      <c r="E1204">
        <v>11</v>
      </c>
      <c r="F1204">
        <v>79</v>
      </c>
      <c r="G1204">
        <v>0.57047500000000007</v>
      </c>
      <c r="H1204">
        <v>3672.3555506505045</v>
      </c>
      <c r="I1204">
        <v>7.2212025316455708E-3</v>
      </c>
      <c r="R1204">
        <v>3672.3555506505045</v>
      </c>
      <c r="S1204">
        <v>7.2212025316455708E-3</v>
      </c>
    </row>
    <row r="1205" spans="3:19">
      <c r="C1205">
        <v>2015</v>
      </c>
      <c r="D1205">
        <v>4</v>
      </c>
      <c r="E1205">
        <v>12</v>
      </c>
      <c r="F1205">
        <v>79</v>
      </c>
      <c r="G1205">
        <v>0.55606</v>
      </c>
      <c r="H1205">
        <v>3491.0953474696239</v>
      </c>
      <c r="I1205">
        <v>7.0387341772151901E-3</v>
      </c>
      <c r="R1205">
        <v>3491.0953474696239</v>
      </c>
      <c r="S1205">
        <v>7.0387341772151901E-3</v>
      </c>
    </row>
    <row r="1206" spans="3:19">
      <c r="C1206">
        <v>2015</v>
      </c>
      <c r="D1206">
        <v>4</v>
      </c>
      <c r="E1206">
        <v>13</v>
      </c>
      <c r="F1206">
        <v>79</v>
      </c>
      <c r="G1206">
        <v>0.55190000000000006</v>
      </c>
      <c r="H1206">
        <v>2920.4876900663326</v>
      </c>
      <c r="I1206">
        <v>6.9860759493670897E-3</v>
      </c>
      <c r="R1206">
        <v>2920.4876900663326</v>
      </c>
      <c r="S1206">
        <v>6.9860759493670897E-3</v>
      </c>
    </row>
    <row r="1207" spans="3:19">
      <c r="C1207">
        <v>2015</v>
      </c>
      <c r="D1207">
        <v>4</v>
      </c>
      <c r="E1207">
        <v>14</v>
      </c>
      <c r="F1207">
        <v>79</v>
      </c>
      <c r="G1207">
        <v>0.53678499999999996</v>
      </c>
      <c r="H1207">
        <v>3763.3085957790458</v>
      </c>
      <c r="I1207">
        <v>6.7947468354430376E-3</v>
      </c>
      <c r="R1207">
        <v>3763.3085957790458</v>
      </c>
      <c r="S1207">
        <v>6.7947468354430376E-3</v>
      </c>
    </row>
    <row r="1208" spans="3:19">
      <c r="C1208">
        <v>2015</v>
      </c>
      <c r="D1208">
        <v>1</v>
      </c>
      <c r="E1208">
        <v>1</v>
      </c>
      <c r="F1208">
        <v>84</v>
      </c>
      <c r="G1208">
        <v>0.246395</v>
      </c>
      <c r="H1208">
        <v>1430.135694894336</v>
      </c>
      <c r="I1208">
        <v>2.9332738095238097E-3</v>
      </c>
      <c r="R1208">
        <v>1430.135694894336</v>
      </c>
      <c r="S1208">
        <v>2.9332738095238097E-3</v>
      </c>
    </row>
    <row r="1209" spans="3:19">
      <c r="C1209">
        <v>2015</v>
      </c>
      <c r="D1209">
        <v>1</v>
      </c>
      <c r="E1209">
        <v>2</v>
      </c>
      <c r="F1209">
        <v>84</v>
      </c>
      <c r="G1209">
        <v>0.22881499999999999</v>
      </c>
      <c r="H1209">
        <v>830.6528561483259</v>
      </c>
      <c r="I1209">
        <v>2.7239880952380953E-3</v>
      </c>
      <c r="R1209">
        <v>830.6528561483259</v>
      </c>
      <c r="S1209">
        <v>2.7239880952380953E-3</v>
      </c>
    </row>
    <row r="1210" spans="3:19">
      <c r="C1210">
        <v>2015</v>
      </c>
      <c r="D1210">
        <v>1</v>
      </c>
      <c r="E1210">
        <v>3</v>
      </c>
      <c r="F1210">
        <v>84</v>
      </c>
      <c r="G1210">
        <v>0.229355</v>
      </c>
      <c r="H1210">
        <v>2716.4084051546297</v>
      </c>
      <c r="I1210">
        <v>2.7304166666666666E-3</v>
      </c>
      <c r="R1210">
        <v>2716.4084051546297</v>
      </c>
      <c r="S1210">
        <v>2.7304166666666666E-3</v>
      </c>
    </row>
    <row r="1211" spans="3:19">
      <c r="C1211">
        <v>2015</v>
      </c>
      <c r="D1211">
        <v>1</v>
      </c>
      <c r="E1211">
        <v>4</v>
      </c>
      <c r="F1211">
        <v>84</v>
      </c>
      <c r="G1211">
        <v>0.23681999999999997</v>
      </c>
      <c r="H1211">
        <v>1802.7803871289227</v>
      </c>
      <c r="I1211">
        <v>2.8192857142857138E-3</v>
      </c>
      <c r="R1211">
        <v>1802.7803871289227</v>
      </c>
      <c r="S1211">
        <v>2.8192857142857138E-3</v>
      </c>
    </row>
    <row r="1212" spans="3:19">
      <c r="C1212">
        <v>2015</v>
      </c>
      <c r="D1212">
        <v>1</v>
      </c>
      <c r="E1212">
        <v>5</v>
      </c>
      <c r="F1212">
        <v>84</v>
      </c>
      <c r="G1212">
        <v>0.25836999999999999</v>
      </c>
      <c r="H1212">
        <v>3418.7774117326521</v>
      </c>
      <c r="I1212">
        <v>3.0758333333333332E-3</v>
      </c>
      <c r="R1212">
        <v>3418.7774117326521</v>
      </c>
      <c r="S1212">
        <v>3.0758333333333332E-3</v>
      </c>
    </row>
    <row r="1213" spans="3:19">
      <c r="C1213">
        <v>2015</v>
      </c>
      <c r="D1213">
        <v>1</v>
      </c>
      <c r="E1213">
        <v>6</v>
      </c>
      <c r="F1213">
        <v>84</v>
      </c>
      <c r="G1213">
        <v>0.23228500000000002</v>
      </c>
      <c r="H1213">
        <v>3360.5052927269235</v>
      </c>
      <c r="I1213">
        <v>2.7652976190476195E-3</v>
      </c>
      <c r="R1213">
        <v>3360.5052927269235</v>
      </c>
      <c r="S1213">
        <v>2.7652976190476195E-3</v>
      </c>
    </row>
    <row r="1214" spans="3:19">
      <c r="C1214">
        <v>2015</v>
      </c>
      <c r="D1214">
        <v>1</v>
      </c>
      <c r="E1214">
        <v>7</v>
      </c>
      <c r="F1214">
        <v>84</v>
      </c>
      <c r="G1214">
        <v>0.25498999999999999</v>
      </c>
      <c r="H1214">
        <v>2641.1052205630799</v>
      </c>
      <c r="I1214">
        <v>3.0355952380952378E-3</v>
      </c>
      <c r="R1214">
        <v>2641.1052205630799</v>
      </c>
      <c r="S1214">
        <v>3.0355952380952378E-3</v>
      </c>
    </row>
    <row r="1215" spans="3:19">
      <c r="C1215">
        <v>2015</v>
      </c>
      <c r="D1215">
        <v>1</v>
      </c>
      <c r="E1215">
        <v>8</v>
      </c>
      <c r="F1215">
        <v>84</v>
      </c>
      <c r="G1215">
        <v>0.23053499999999999</v>
      </c>
      <c r="H1215">
        <v>2441.5445752333767</v>
      </c>
      <c r="I1215">
        <v>2.7444642857142854E-3</v>
      </c>
      <c r="R1215">
        <v>2441.5445752333767</v>
      </c>
      <c r="S1215">
        <v>2.7444642857142854E-3</v>
      </c>
    </row>
    <row r="1216" spans="3:19">
      <c r="C1216">
        <v>2015</v>
      </c>
      <c r="D1216">
        <v>1</v>
      </c>
      <c r="E1216">
        <v>9</v>
      </c>
      <c r="F1216">
        <v>84</v>
      </c>
      <c r="G1216">
        <v>0.24840000000000001</v>
      </c>
      <c r="H1216">
        <v>3335.8592712460395</v>
      </c>
      <c r="I1216">
        <v>2.9571428571428574E-3</v>
      </c>
      <c r="R1216">
        <v>3335.8592712460395</v>
      </c>
      <c r="S1216">
        <v>2.9571428571428574E-3</v>
      </c>
    </row>
    <row r="1217" spans="3:19">
      <c r="C1217">
        <v>2015</v>
      </c>
      <c r="D1217">
        <v>1</v>
      </c>
      <c r="E1217">
        <v>10</v>
      </c>
      <c r="F1217">
        <v>84</v>
      </c>
      <c r="G1217">
        <v>0.25824999999999998</v>
      </c>
      <c r="H1217">
        <v>3208.3209713423871</v>
      </c>
      <c r="I1217">
        <v>3.0744047619047617E-3</v>
      </c>
      <c r="R1217">
        <v>3208.3209713423871</v>
      </c>
      <c r="S1217">
        <v>3.0744047619047617E-3</v>
      </c>
    </row>
    <row r="1218" spans="3:19">
      <c r="C1218">
        <v>2015</v>
      </c>
      <c r="D1218">
        <v>1</v>
      </c>
      <c r="E1218">
        <v>11</v>
      </c>
      <c r="F1218">
        <v>84</v>
      </c>
      <c r="G1218">
        <v>0.246035</v>
      </c>
      <c r="H1218">
        <v>2894.2751921095514</v>
      </c>
      <c r="I1218">
        <v>2.9289880952380952E-3</v>
      </c>
      <c r="R1218">
        <v>2894.2751921095514</v>
      </c>
      <c r="S1218">
        <v>2.9289880952380952E-3</v>
      </c>
    </row>
    <row r="1219" spans="3:19">
      <c r="C1219">
        <v>2015</v>
      </c>
      <c r="D1219">
        <v>1</v>
      </c>
      <c r="E1219">
        <v>12</v>
      </c>
      <c r="F1219">
        <v>84</v>
      </c>
      <c r="G1219">
        <v>0.25069000000000002</v>
      </c>
      <c r="H1219">
        <v>2893.8314936914717</v>
      </c>
      <c r="I1219">
        <v>2.9844047619047623E-3</v>
      </c>
      <c r="R1219">
        <v>2893.8314936914717</v>
      </c>
      <c r="S1219">
        <v>2.9844047619047623E-3</v>
      </c>
    </row>
    <row r="1220" spans="3:19">
      <c r="C1220">
        <v>2015</v>
      </c>
      <c r="D1220">
        <v>1</v>
      </c>
      <c r="E1220">
        <v>13</v>
      </c>
      <c r="F1220">
        <v>84</v>
      </c>
      <c r="G1220">
        <v>0.24467499999999998</v>
      </c>
      <c r="H1220">
        <v>2309.6462385625941</v>
      </c>
      <c r="I1220">
        <v>2.9127976190476187E-3</v>
      </c>
      <c r="R1220">
        <v>2309.6462385625941</v>
      </c>
      <c r="S1220">
        <v>2.9127976190476187E-3</v>
      </c>
    </row>
    <row r="1221" spans="3:19">
      <c r="C1221">
        <v>2015</v>
      </c>
      <c r="D1221">
        <v>1</v>
      </c>
      <c r="E1221">
        <v>14</v>
      </c>
      <c r="F1221">
        <v>84</v>
      </c>
      <c r="G1221">
        <v>0.24041499999999999</v>
      </c>
      <c r="H1221">
        <v>3207.5308204404109</v>
      </c>
      <c r="I1221">
        <v>2.8620833333333332E-3</v>
      </c>
      <c r="R1221">
        <v>3207.5308204404109</v>
      </c>
      <c r="S1221">
        <v>2.8620833333333332E-3</v>
      </c>
    </row>
    <row r="1222" spans="3:19">
      <c r="C1222">
        <v>2015</v>
      </c>
      <c r="D1222">
        <v>2</v>
      </c>
      <c r="E1222">
        <v>1</v>
      </c>
      <c r="F1222">
        <v>84</v>
      </c>
      <c r="G1222">
        <v>0.31083499999999997</v>
      </c>
      <c r="H1222">
        <v>1537.8272025928115</v>
      </c>
      <c r="I1222">
        <v>3.7004166666666665E-3</v>
      </c>
      <c r="R1222">
        <v>1537.8272025928115</v>
      </c>
      <c r="S1222">
        <v>3.7004166666666665E-3</v>
      </c>
    </row>
    <row r="1223" spans="3:19">
      <c r="C1223">
        <v>2015</v>
      </c>
      <c r="D1223">
        <v>2</v>
      </c>
      <c r="E1223">
        <v>2</v>
      </c>
      <c r="F1223">
        <v>84</v>
      </c>
      <c r="G1223">
        <v>0.30420000000000003</v>
      </c>
      <c r="H1223">
        <v>1659.4337972063263</v>
      </c>
      <c r="I1223">
        <v>3.6214285714285719E-3</v>
      </c>
      <c r="R1223">
        <v>1659.4337972063263</v>
      </c>
      <c r="S1223">
        <v>3.6214285714285719E-3</v>
      </c>
    </row>
    <row r="1224" spans="3:19">
      <c r="C1224">
        <v>2015</v>
      </c>
      <c r="D1224">
        <v>2</v>
      </c>
      <c r="E1224">
        <v>3</v>
      </c>
      <c r="F1224">
        <v>84</v>
      </c>
      <c r="G1224">
        <v>0.27742500000000003</v>
      </c>
      <c r="H1224">
        <v>2496.3167588697329</v>
      </c>
      <c r="I1224">
        <v>3.3026785714285719E-3</v>
      </c>
      <c r="R1224">
        <v>2496.3167588697329</v>
      </c>
      <c r="S1224">
        <v>3.3026785714285719E-3</v>
      </c>
    </row>
    <row r="1225" spans="3:19">
      <c r="C1225">
        <v>2015</v>
      </c>
      <c r="D1225">
        <v>2</v>
      </c>
      <c r="E1225">
        <v>4</v>
      </c>
      <c r="F1225">
        <v>84</v>
      </c>
      <c r="G1225">
        <v>0.26767000000000002</v>
      </c>
      <c r="H1225">
        <v>2330.5134267314702</v>
      </c>
      <c r="I1225">
        <v>3.1865476190476192E-3</v>
      </c>
      <c r="R1225">
        <v>2330.5134267314702</v>
      </c>
      <c r="S1225">
        <v>3.1865476190476192E-3</v>
      </c>
    </row>
    <row r="1226" spans="3:19">
      <c r="C1226">
        <v>2015</v>
      </c>
      <c r="D1226">
        <v>2</v>
      </c>
      <c r="E1226">
        <v>5</v>
      </c>
      <c r="F1226">
        <v>84</v>
      </c>
      <c r="G1226">
        <v>0.28245500000000001</v>
      </c>
      <c r="H1226">
        <v>2607.0757288378613</v>
      </c>
      <c r="I1226">
        <v>3.3625595238095237E-3</v>
      </c>
      <c r="R1226">
        <v>2607.0757288378613</v>
      </c>
      <c r="S1226">
        <v>3.3625595238095237E-3</v>
      </c>
    </row>
    <row r="1227" spans="3:19">
      <c r="C1227">
        <v>2015</v>
      </c>
      <c r="D1227">
        <v>2</v>
      </c>
      <c r="E1227">
        <v>6</v>
      </c>
      <c r="F1227">
        <v>84</v>
      </c>
      <c r="G1227">
        <v>0.32576499999999997</v>
      </c>
      <c r="H1227">
        <v>2501.1275899773227</v>
      </c>
      <c r="I1227">
        <v>3.8781547619047615E-3</v>
      </c>
      <c r="R1227">
        <v>2501.1275899773227</v>
      </c>
      <c r="S1227">
        <v>3.8781547619047615E-3</v>
      </c>
    </row>
    <row r="1228" spans="3:19">
      <c r="C1228">
        <v>2015</v>
      </c>
      <c r="D1228">
        <v>2</v>
      </c>
      <c r="E1228">
        <v>7</v>
      </c>
      <c r="F1228">
        <v>84</v>
      </c>
      <c r="G1228">
        <v>0.27266999999999997</v>
      </c>
      <c r="H1228">
        <v>2251.5836304680984</v>
      </c>
      <c r="I1228">
        <v>3.246071428571428E-3</v>
      </c>
      <c r="R1228">
        <v>2251.5836304680984</v>
      </c>
      <c r="S1228">
        <v>3.246071428571428E-3</v>
      </c>
    </row>
    <row r="1229" spans="3:19">
      <c r="C1229">
        <v>2015</v>
      </c>
      <c r="D1229">
        <v>2</v>
      </c>
      <c r="E1229">
        <v>8</v>
      </c>
      <c r="F1229">
        <v>84</v>
      </c>
      <c r="G1229">
        <v>0.30803000000000003</v>
      </c>
      <c r="H1229">
        <v>940.8161326344532</v>
      </c>
      <c r="I1229">
        <v>3.6670238095238097E-3</v>
      </c>
      <c r="R1229">
        <v>940.8161326344532</v>
      </c>
      <c r="S1229">
        <v>3.6670238095238097E-3</v>
      </c>
    </row>
    <row r="1230" spans="3:19">
      <c r="C1230">
        <v>2015</v>
      </c>
      <c r="D1230">
        <v>2</v>
      </c>
      <c r="E1230">
        <v>9</v>
      </c>
      <c r="F1230">
        <v>84</v>
      </c>
      <c r="G1230">
        <v>0.296315</v>
      </c>
      <c r="H1230">
        <v>2885.6030009615824</v>
      </c>
      <c r="I1230">
        <v>3.527559523809524E-3</v>
      </c>
      <c r="R1230">
        <v>2885.6030009615824</v>
      </c>
      <c r="S1230">
        <v>3.527559523809524E-3</v>
      </c>
    </row>
    <row r="1231" spans="3:19">
      <c r="C1231">
        <v>2015</v>
      </c>
      <c r="D1231">
        <v>2</v>
      </c>
      <c r="E1231">
        <v>10</v>
      </c>
      <c r="F1231">
        <v>84</v>
      </c>
      <c r="G1231">
        <v>0.30821500000000002</v>
      </c>
      <c r="H1231">
        <v>2966.1374587364735</v>
      </c>
      <c r="I1231">
        <v>3.6692261904761906E-3</v>
      </c>
      <c r="R1231">
        <v>2966.1374587364735</v>
      </c>
      <c r="S1231">
        <v>3.6692261904761906E-3</v>
      </c>
    </row>
    <row r="1232" spans="3:19">
      <c r="C1232">
        <v>2015</v>
      </c>
      <c r="D1232">
        <v>2</v>
      </c>
      <c r="E1232">
        <v>11</v>
      </c>
      <c r="F1232">
        <v>84</v>
      </c>
      <c r="G1232">
        <v>0.30578</v>
      </c>
      <c r="H1232">
        <v>3107.5156391564292</v>
      </c>
      <c r="I1232">
        <v>3.6402380952380953E-3</v>
      </c>
      <c r="R1232">
        <v>3107.5156391564292</v>
      </c>
      <c r="S1232">
        <v>3.6402380952380953E-3</v>
      </c>
    </row>
    <row r="1233" spans="3:19">
      <c r="C1233">
        <v>2015</v>
      </c>
      <c r="D1233">
        <v>2</v>
      </c>
      <c r="E1233">
        <v>12</v>
      </c>
      <c r="F1233">
        <v>84</v>
      </c>
      <c r="G1233">
        <v>0.29364000000000001</v>
      </c>
      <c r="H1233">
        <v>2601.7695618990806</v>
      </c>
      <c r="I1233">
        <v>3.495714285714286E-3</v>
      </c>
      <c r="R1233">
        <v>2601.7695618990806</v>
      </c>
      <c r="S1233">
        <v>3.495714285714286E-3</v>
      </c>
    </row>
    <row r="1234" spans="3:19">
      <c r="C1234">
        <v>2015</v>
      </c>
      <c r="D1234">
        <v>2</v>
      </c>
      <c r="E1234">
        <v>13</v>
      </c>
      <c r="F1234">
        <v>84</v>
      </c>
      <c r="G1234">
        <v>0.28104499999999999</v>
      </c>
      <c r="H1234">
        <v>2202.3111896506921</v>
      </c>
      <c r="I1234">
        <v>3.3457738095238093E-3</v>
      </c>
      <c r="R1234">
        <v>2202.3111896506921</v>
      </c>
      <c r="S1234">
        <v>3.3457738095238093E-3</v>
      </c>
    </row>
    <row r="1235" spans="3:19">
      <c r="C1235">
        <v>2015</v>
      </c>
      <c r="D1235">
        <v>2</v>
      </c>
      <c r="E1235">
        <v>14</v>
      </c>
      <c r="F1235">
        <v>84</v>
      </c>
      <c r="G1235">
        <v>0.29037999999999997</v>
      </c>
      <c r="H1235">
        <v>2608.8875081254005</v>
      </c>
      <c r="I1235">
        <v>3.4569047619047617E-3</v>
      </c>
      <c r="R1235">
        <v>2608.8875081254005</v>
      </c>
      <c r="S1235">
        <v>3.4569047619047617E-3</v>
      </c>
    </row>
    <row r="1236" spans="3:19">
      <c r="C1236">
        <v>2015</v>
      </c>
      <c r="D1236">
        <v>3</v>
      </c>
      <c r="E1236">
        <v>1</v>
      </c>
      <c r="F1236">
        <v>84</v>
      </c>
      <c r="G1236">
        <v>0.35537000000000002</v>
      </c>
      <c r="H1236">
        <v>982.40914534637216</v>
      </c>
      <c r="I1236">
        <v>4.2305952380952382E-3</v>
      </c>
      <c r="R1236">
        <v>982.40914534637216</v>
      </c>
      <c r="S1236">
        <v>4.2305952380952382E-3</v>
      </c>
    </row>
    <row r="1237" spans="3:19">
      <c r="C1237">
        <v>2015</v>
      </c>
      <c r="D1237">
        <v>3</v>
      </c>
      <c r="E1237">
        <v>2</v>
      </c>
      <c r="F1237">
        <v>84</v>
      </c>
      <c r="G1237">
        <v>0.33781</v>
      </c>
      <c r="H1237">
        <v>2361.9653992989424</v>
      </c>
      <c r="I1237">
        <v>4.021547619047619E-3</v>
      </c>
      <c r="R1237">
        <v>2361.9653992989424</v>
      </c>
      <c r="S1237">
        <v>4.021547619047619E-3</v>
      </c>
    </row>
    <row r="1238" spans="3:19">
      <c r="C1238">
        <v>2015</v>
      </c>
      <c r="D1238">
        <v>3</v>
      </c>
      <c r="E1238">
        <v>3</v>
      </c>
      <c r="F1238">
        <v>84</v>
      </c>
      <c r="G1238">
        <v>0.31255500000000003</v>
      </c>
      <c r="H1238">
        <v>2502.5121670554486</v>
      </c>
      <c r="I1238">
        <v>3.7208928571428575E-3</v>
      </c>
      <c r="R1238">
        <v>2502.5121670554486</v>
      </c>
      <c r="S1238">
        <v>3.7208928571428575E-3</v>
      </c>
    </row>
    <row r="1239" spans="3:19">
      <c r="C1239">
        <v>2015</v>
      </c>
      <c r="D1239">
        <v>3</v>
      </c>
      <c r="E1239">
        <v>4</v>
      </c>
      <c r="F1239">
        <v>84</v>
      </c>
      <c r="G1239">
        <v>0.30485000000000001</v>
      </c>
      <c r="H1239">
        <v>2011.3618413564768</v>
      </c>
      <c r="I1239">
        <v>3.6291666666666668E-3</v>
      </c>
      <c r="R1239">
        <v>2011.3618413564768</v>
      </c>
      <c r="S1239">
        <v>3.6291666666666668E-3</v>
      </c>
    </row>
    <row r="1240" spans="3:19">
      <c r="C1240">
        <v>2015</v>
      </c>
      <c r="D1240">
        <v>3</v>
      </c>
      <c r="E1240">
        <v>5</v>
      </c>
      <c r="F1240">
        <v>84</v>
      </c>
      <c r="G1240">
        <v>0.30567</v>
      </c>
      <c r="H1240">
        <v>2571.0981322807606</v>
      </c>
      <c r="I1240">
        <v>3.6389285714285716E-3</v>
      </c>
      <c r="R1240">
        <v>2571.0981322807606</v>
      </c>
      <c r="S1240">
        <v>3.6389285714285716E-3</v>
      </c>
    </row>
    <row r="1241" spans="3:19">
      <c r="C1241">
        <v>2015</v>
      </c>
      <c r="D1241">
        <v>3</v>
      </c>
      <c r="E1241">
        <v>6</v>
      </c>
      <c r="F1241">
        <v>84</v>
      </c>
      <c r="G1241">
        <v>0.30748500000000001</v>
      </c>
      <c r="H1241">
        <v>2598.3929344510307</v>
      </c>
      <c r="I1241">
        <v>3.6605357142857143E-3</v>
      </c>
      <c r="R1241">
        <v>2598.3929344510307</v>
      </c>
      <c r="S1241">
        <v>3.6605357142857143E-3</v>
      </c>
    </row>
    <row r="1242" spans="3:19">
      <c r="C1242">
        <v>2015</v>
      </c>
      <c r="D1242">
        <v>3</v>
      </c>
      <c r="E1242">
        <v>7</v>
      </c>
      <c r="F1242">
        <v>84</v>
      </c>
      <c r="G1242">
        <v>0.36482000000000003</v>
      </c>
      <c r="H1242">
        <v>2554.801545992003</v>
      </c>
      <c r="I1242">
        <v>4.3430952380952388E-3</v>
      </c>
      <c r="R1242">
        <v>2554.801545992003</v>
      </c>
      <c r="S1242">
        <v>4.3430952380952388E-3</v>
      </c>
    </row>
    <row r="1243" spans="3:19">
      <c r="C1243">
        <v>2015</v>
      </c>
      <c r="D1243">
        <v>3</v>
      </c>
      <c r="E1243">
        <v>8</v>
      </c>
      <c r="F1243">
        <v>84</v>
      </c>
      <c r="G1243">
        <v>0.29592499999999999</v>
      </c>
      <c r="H1243">
        <v>2048.0055152860045</v>
      </c>
      <c r="I1243">
        <v>3.5229166666666664E-3</v>
      </c>
      <c r="R1243">
        <v>2048.0055152860045</v>
      </c>
      <c r="S1243">
        <v>3.5229166666666664E-3</v>
      </c>
    </row>
    <row r="1244" spans="3:19">
      <c r="C1244">
        <v>2015</v>
      </c>
      <c r="D1244">
        <v>3</v>
      </c>
      <c r="E1244">
        <v>9</v>
      </c>
      <c r="F1244">
        <v>84</v>
      </c>
      <c r="G1244">
        <v>0.33346500000000001</v>
      </c>
      <c r="H1244">
        <v>3981.3657653556716</v>
      </c>
      <c r="I1244">
        <v>3.9698214285714285E-3</v>
      </c>
      <c r="R1244">
        <v>3981.3657653556716</v>
      </c>
      <c r="S1244">
        <v>3.9698214285714285E-3</v>
      </c>
    </row>
    <row r="1245" spans="3:19">
      <c r="C1245">
        <v>2015</v>
      </c>
      <c r="D1245">
        <v>3</v>
      </c>
      <c r="E1245">
        <v>10</v>
      </c>
      <c r="F1245">
        <v>84</v>
      </c>
      <c r="G1245">
        <v>0.30706</v>
      </c>
      <c r="H1245">
        <v>2811.9970185978304</v>
      </c>
      <c r="I1245">
        <v>3.6554761904761903E-3</v>
      </c>
      <c r="R1245">
        <v>2811.9970185978304</v>
      </c>
      <c r="S1245">
        <v>3.6554761904761903E-3</v>
      </c>
    </row>
    <row r="1246" spans="3:19">
      <c r="C1246">
        <v>2015</v>
      </c>
      <c r="D1246">
        <v>3</v>
      </c>
      <c r="E1246">
        <v>11</v>
      </c>
      <c r="F1246">
        <v>84</v>
      </c>
      <c r="G1246">
        <v>0.333345</v>
      </c>
      <c r="H1246">
        <v>2818.8278336209751</v>
      </c>
      <c r="I1246">
        <v>3.968392857142857E-3</v>
      </c>
      <c r="R1246">
        <v>2818.8278336209751</v>
      </c>
      <c r="S1246">
        <v>3.968392857142857E-3</v>
      </c>
    </row>
    <row r="1247" spans="3:19">
      <c r="C1247">
        <v>2015</v>
      </c>
      <c r="D1247">
        <v>3</v>
      </c>
      <c r="E1247">
        <v>12</v>
      </c>
      <c r="F1247">
        <v>84</v>
      </c>
      <c r="G1247">
        <v>0.326185</v>
      </c>
      <c r="H1247">
        <v>2972.3690996306414</v>
      </c>
      <c r="I1247">
        <v>3.8831547619047621E-3</v>
      </c>
      <c r="R1247">
        <v>2972.3690996306414</v>
      </c>
      <c r="S1247">
        <v>3.8831547619047621E-3</v>
      </c>
    </row>
    <row r="1248" spans="3:19">
      <c r="C1248">
        <v>2015</v>
      </c>
      <c r="D1248">
        <v>3</v>
      </c>
      <c r="E1248">
        <v>13</v>
      </c>
      <c r="F1248">
        <v>84</v>
      </c>
      <c r="G1248">
        <v>0.34306000000000003</v>
      </c>
      <c r="H1248">
        <v>2103.8608604831434</v>
      </c>
      <c r="I1248">
        <v>4.0840476190476191E-3</v>
      </c>
      <c r="R1248">
        <v>2103.8608604831434</v>
      </c>
      <c r="S1248">
        <v>4.0840476190476191E-3</v>
      </c>
    </row>
    <row r="1249" spans="3:19">
      <c r="C1249">
        <v>2015</v>
      </c>
      <c r="D1249">
        <v>3</v>
      </c>
      <c r="E1249">
        <v>14</v>
      </c>
      <c r="F1249">
        <v>84</v>
      </c>
      <c r="G1249">
        <v>0.33635499999999996</v>
      </c>
      <c r="H1249">
        <v>1974.0277295263559</v>
      </c>
      <c r="I1249">
        <v>4.00422619047619E-3</v>
      </c>
      <c r="R1249">
        <v>1974.0277295263559</v>
      </c>
      <c r="S1249">
        <v>4.00422619047619E-3</v>
      </c>
    </row>
    <row r="1250" spans="3:19">
      <c r="C1250">
        <v>2015</v>
      </c>
      <c r="D1250">
        <v>4</v>
      </c>
      <c r="E1250">
        <v>1</v>
      </c>
      <c r="F1250">
        <v>84</v>
      </c>
      <c r="G1250">
        <v>0.36953000000000003</v>
      </c>
      <c r="H1250">
        <v>1800.2270485464253</v>
      </c>
      <c r="I1250">
        <v>4.3991666666666667E-3</v>
      </c>
      <c r="R1250">
        <v>1800.2270485464253</v>
      </c>
      <c r="S1250">
        <v>4.3991666666666667E-3</v>
      </c>
    </row>
    <row r="1251" spans="3:19">
      <c r="C1251">
        <v>2015</v>
      </c>
      <c r="D1251">
        <v>4</v>
      </c>
      <c r="E1251">
        <v>2</v>
      </c>
      <c r="F1251">
        <v>84</v>
      </c>
      <c r="G1251">
        <v>0.28944999999999999</v>
      </c>
      <c r="H1251">
        <v>2812.7245245851786</v>
      </c>
      <c r="I1251">
        <v>3.4458333333333333E-3</v>
      </c>
      <c r="R1251">
        <v>2812.7245245851786</v>
      </c>
      <c r="S1251">
        <v>3.4458333333333333E-3</v>
      </c>
    </row>
    <row r="1252" spans="3:19">
      <c r="C1252">
        <v>2015</v>
      </c>
      <c r="D1252">
        <v>4</v>
      </c>
      <c r="E1252">
        <v>3</v>
      </c>
      <c r="F1252">
        <v>84</v>
      </c>
      <c r="G1252">
        <v>0.32633499999999999</v>
      </c>
      <c r="H1252">
        <v>1471.9286509062426</v>
      </c>
      <c r="I1252">
        <v>3.8849404761904759E-3</v>
      </c>
      <c r="R1252">
        <v>1471.9286509062426</v>
      </c>
      <c r="S1252">
        <v>3.8849404761904759E-3</v>
      </c>
    </row>
    <row r="1253" spans="3:19">
      <c r="C1253">
        <v>2015</v>
      </c>
      <c r="D1253">
        <v>4</v>
      </c>
      <c r="E1253">
        <v>4</v>
      </c>
      <c r="F1253">
        <v>84</v>
      </c>
      <c r="G1253">
        <v>0.29366500000000001</v>
      </c>
      <c r="H1253">
        <v>2664.0003791553922</v>
      </c>
      <c r="I1253">
        <v>3.496011904761905E-3</v>
      </c>
      <c r="R1253">
        <v>2664.0003791553922</v>
      </c>
      <c r="S1253">
        <v>3.496011904761905E-3</v>
      </c>
    </row>
    <row r="1254" spans="3:19">
      <c r="C1254">
        <v>2015</v>
      </c>
      <c r="D1254">
        <v>4</v>
      </c>
      <c r="E1254">
        <v>5</v>
      </c>
      <c r="F1254">
        <v>84</v>
      </c>
      <c r="G1254">
        <v>0.31118000000000001</v>
      </c>
      <c r="H1254">
        <v>1921.9214712214336</v>
      </c>
      <c r="I1254">
        <v>3.7045238095238095E-3</v>
      </c>
      <c r="R1254">
        <v>1921.9214712214336</v>
      </c>
      <c r="S1254">
        <v>3.7045238095238095E-3</v>
      </c>
    </row>
    <row r="1255" spans="3:19">
      <c r="C1255">
        <v>2015</v>
      </c>
      <c r="D1255">
        <v>4</v>
      </c>
      <c r="E1255">
        <v>6</v>
      </c>
      <c r="F1255">
        <v>84</v>
      </c>
      <c r="G1255">
        <v>0.32025999999999999</v>
      </c>
      <c r="H1255">
        <v>3162.5861230107648</v>
      </c>
      <c r="I1255">
        <v>3.8126190476190473E-3</v>
      </c>
      <c r="R1255">
        <v>3162.5861230107648</v>
      </c>
      <c r="S1255">
        <v>3.8126190476190473E-3</v>
      </c>
    </row>
    <row r="1256" spans="3:19">
      <c r="C1256">
        <v>2015</v>
      </c>
      <c r="D1256">
        <v>4</v>
      </c>
      <c r="E1256">
        <v>7</v>
      </c>
      <c r="F1256">
        <v>84</v>
      </c>
      <c r="G1256">
        <v>0.31035000000000001</v>
      </c>
      <c r="H1256">
        <v>3329.8449905383677</v>
      </c>
      <c r="I1256">
        <v>3.6946428571428573E-3</v>
      </c>
      <c r="R1256">
        <v>3329.8449905383677</v>
      </c>
      <c r="S1256">
        <v>3.6946428571428573E-3</v>
      </c>
    </row>
    <row r="1257" spans="3:19">
      <c r="C1257">
        <v>2015</v>
      </c>
      <c r="D1257">
        <v>4</v>
      </c>
      <c r="E1257">
        <v>8</v>
      </c>
      <c r="F1257">
        <v>84</v>
      </c>
      <c r="G1257">
        <v>0.32279999999999998</v>
      </c>
      <c r="H1257">
        <v>2732.7146625838423</v>
      </c>
      <c r="I1257">
        <v>3.8428571428571427E-3</v>
      </c>
      <c r="R1257">
        <v>2732.7146625838423</v>
      </c>
      <c r="S1257">
        <v>3.8428571428571427E-3</v>
      </c>
    </row>
    <row r="1258" spans="3:19">
      <c r="C1258">
        <v>2015</v>
      </c>
      <c r="D1258">
        <v>4</v>
      </c>
      <c r="E1258">
        <v>9</v>
      </c>
      <c r="F1258">
        <v>84</v>
      </c>
      <c r="G1258">
        <v>0.30312499999999998</v>
      </c>
      <c r="H1258">
        <v>3008.5541406940538</v>
      </c>
      <c r="I1258">
        <v>3.6086309523809521E-3</v>
      </c>
      <c r="R1258">
        <v>3008.5541406940538</v>
      </c>
      <c r="S1258">
        <v>3.6086309523809521E-3</v>
      </c>
    </row>
    <row r="1259" spans="3:19">
      <c r="C1259">
        <v>2015</v>
      </c>
      <c r="D1259">
        <v>4</v>
      </c>
      <c r="E1259">
        <v>10</v>
      </c>
      <c r="F1259">
        <v>84</v>
      </c>
      <c r="G1259">
        <v>0.29446</v>
      </c>
      <c r="H1259">
        <v>3332.4266131297941</v>
      </c>
      <c r="I1259">
        <v>3.5054761904761904E-3</v>
      </c>
      <c r="R1259">
        <v>3332.4266131297941</v>
      </c>
      <c r="S1259">
        <v>3.5054761904761904E-3</v>
      </c>
    </row>
    <row r="1260" spans="3:19">
      <c r="C1260">
        <v>2015</v>
      </c>
      <c r="D1260">
        <v>4</v>
      </c>
      <c r="E1260">
        <v>11</v>
      </c>
      <c r="F1260">
        <v>84</v>
      </c>
      <c r="G1260">
        <v>0.29319000000000001</v>
      </c>
      <c r="H1260">
        <v>3672.3555506505045</v>
      </c>
      <c r="I1260">
        <v>3.4903571428571431E-3</v>
      </c>
      <c r="R1260">
        <v>3672.3555506505045</v>
      </c>
      <c r="S1260">
        <v>3.4903571428571431E-3</v>
      </c>
    </row>
    <row r="1261" spans="3:19">
      <c r="C1261">
        <v>2015</v>
      </c>
      <c r="D1261">
        <v>4</v>
      </c>
      <c r="E1261">
        <v>12</v>
      </c>
      <c r="F1261">
        <v>84</v>
      </c>
      <c r="G1261">
        <v>0.30523</v>
      </c>
      <c r="H1261">
        <v>3491.0953474696239</v>
      </c>
      <c r="I1261">
        <v>3.6336904761904761E-3</v>
      </c>
      <c r="R1261">
        <v>3491.0953474696239</v>
      </c>
      <c r="S1261">
        <v>3.6336904761904761E-3</v>
      </c>
    </row>
    <row r="1262" spans="3:19">
      <c r="C1262">
        <v>2015</v>
      </c>
      <c r="D1262">
        <v>4</v>
      </c>
      <c r="E1262">
        <v>13</v>
      </c>
      <c r="F1262">
        <v>84</v>
      </c>
      <c r="G1262">
        <v>0.31635999999999997</v>
      </c>
      <c r="H1262">
        <v>2920.4876900663326</v>
      </c>
      <c r="I1262">
        <v>3.7661904761904759E-3</v>
      </c>
      <c r="R1262">
        <v>2920.4876900663326</v>
      </c>
      <c r="S1262">
        <v>3.7661904761904759E-3</v>
      </c>
    </row>
    <row r="1263" spans="3:19">
      <c r="C1263">
        <v>2015</v>
      </c>
      <c r="D1263">
        <v>4</v>
      </c>
      <c r="E1263">
        <v>14</v>
      </c>
      <c r="F1263">
        <v>84</v>
      </c>
      <c r="G1263">
        <v>0.29534000000000005</v>
      </c>
      <c r="H1263">
        <v>3763.3085957790458</v>
      </c>
      <c r="I1263">
        <v>3.5159523809523813E-3</v>
      </c>
      <c r="R1263">
        <v>3763.3085957790458</v>
      </c>
      <c r="S1263">
        <v>3.5159523809523813E-3</v>
      </c>
    </row>
    <row r="1264" spans="3:19">
      <c r="C1264">
        <v>2016</v>
      </c>
      <c r="D1264" s="321">
        <v>1</v>
      </c>
      <c r="E1264" s="127">
        <v>1</v>
      </c>
      <c r="F1264" s="127">
        <v>48</v>
      </c>
      <c r="G1264" s="322">
        <v>0.28356000000000003</v>
      </c>
      <c r="H1264" s="9">
        <v>2142.4201919999996</v>
      </c>
      <c r="I1264">
        <f t="shared" ref="I1264:I1327" si="76">G1264/F1264</f>
        <v>5.9075000000000004E-3</v>
      </c>
      <c r="R1264" s="9">
        <v>2142.4201919999996</v>
      </c>
      <c r="S1264">
        <v>5.9075000000000004E-3</v>
      </c>
    </row>
    <row r="1265" spans="3:19">
      <c r="C1265">
        <v>2016</v>
      </c>
      <c r="D1265" s="321">
        <v>1</v>
      </c>
      <c r="E1265" s="127">
        <v>2</v>
      </c>
      <c r="F1265" s="127">
        <v>48</v>
      </c>
      <c r="G1265" s="322">
        <v>0.218385</v>
      </c>
      <c r="H1265" s="9">
        <v>772.00516800000003</v>
      </c>
      <c r="I1265">
        <f t="shared" si="76"/>
        <v>4.5496874999999999E-3</v>
      </c>
      <c r="R1265" s="9">
        <v>772.00516800000003</v>
      </c>
      <c r="S1265">
        <v>4.5496874999999999E-3</v>
      </c>
    </row>
    <row r="1266" spans="3:19">
      <c r="C1266">
        <v>2016</v>
      </c>
      <c r="D1266" s="321">
        <v>1</v>
      </c>
      <c r="E1266" s="127">
        <v>3</v>
      </c>
      <c r="F1266" s="127">
        <v>48</v>
      </c>
      <c r="G1266" s="322">
        <v>0.29205500000000001</v>
      </c>
      <c r="H1266" s="9">
        <v>3285.6088319999994</v>
      </c>
      <c r="I1266">
        <f t="shared" si="76"/>
        <v>6.0844791666666669E-3</v>
      </c>
      <c r="R1266" s="9">
        <v>3285.6088319999994</v>
      </c>
      <c r="S1266">
        <v>6.0844791666666669E-3</v>
      </c>
    </row>
    <row r="1267" spans="3:19">
      <c r="C1267">
        <v>2016</v>
      </c>
      <c r="D1267" s="321">
        <v>1</v>
      </c>
      <c r="E1267" s="127">
        <v>4</v>
      </c>
      <c r="F1267" s="127">
        <v>48</v>
      </c>
      <c r="G1267" s="322">
        <v>0.28413999999999995</v>
      </c>
      <c r="H1267" s="9">
        <v>2850.9148799999994</v>
      </c>
      <c r="I1267">
        <f t="shared" si="76"/>
        <v>5.9195833333333323E-3</v>
      </c>
      <c r="R1267" s="9">
        <v>2850.9148799999994</v>
      </c>
      <c r="S1267">
        <v>5.9195833333333323E-3</v>
      </c>
    </row>
    <row r="1268" spans="3:19">
      <c r="C1268">
        <v>2016</v>
      </c>
      <c r="D1268" s="321">
        <v>1</v>
      </c>
      <c r="E1268" s="127">
        <v>5</v>
      </c>
      <c r="F1268" s="127">
        <v>48</v>
      </c>
      <c r="G1268" s="322">
        <v>0.31691000000000003</v>
      </c>
      <c r="H1268" s="9">
        <v>4684.250736</v>
      </c>
      <c r="I1268">
        <f t="shared" si="76"/>
        <v>6.6022916666666669E-3</v>
      </c>
      <c r="R1268" s="9">
        <v>4684.250736</v>
      </c>
      <c r="S1268">
        <v>6.6022916666666669E-3</v>
      </c>
    </row>
    <row r="1269" spans="3:19">
      <c r="C1269">
        <v>2016</v>
      </c>
      <c r="D1269" s="321">
        <v>1</v>
      </c>
      <c r="E1269" s="127">
        <v>6</v>
      </c>
      <c r="F1269" s="127">
        <v>48</v>
      </c>
      <c r="G1269" s="322">
        <v>0.28717500000000001</v>
      </c>
      <c r="H1269" s="9">
        <v>4641.9104160000006</v>
      </c>
      <c r="I1269">
        <f t="shared" si="76"/>
        <v>5.9828125000000003E-3</v>
      </c>
      <c r="R1269" s="9">
        <v>4641.9104160000006</v>
      </c>
      <c r="S1269">
        <v>5.9828125000000003E-3</v>
      </c>
    </row>
    <row r="1270" spans="3:19">
      <c r="C1270">
        <v>2016</v>
      </c>
      <c r="D1270" s="321">
        <v>1</v>
      </c>
      <c r="E1270" s="127">
        <v>7</v>
      </c>
      <c r="F1270" s="127">
        <v>48</v>
      </c>
      <c r="G1270" s="322">
        <v>0.27892499999999998</v>
      </c>
      <c r="H1270" s="9">
        <v>5315.1215040000006</v>
      </c>
      <c r="I1270">
        <f t="shared" si="76"/>
        <v>5.8109374999999993E-3</v>
      </c>
      <c r="R1270" s="9">
        <v>5315.1215040000006</v>
      </c>
      <c r="S1270">
        <v>5.8109374999999993E-3</v>
      </c>
    </row>
    <row r="1271" spans="3:19">
      <c r="C1271">
        <v>2016</v>
      </c>
      <c r="D1271" s="321">
        <v>1</v>
      </c>
      <c r="E1271" s="127">
        <v>8</v>
      </c>
      <c r="F1271" s="127">
        <v>48</v>
      </c>
      <c r="G1271" s="322">
        <v>0.2485</v>
      </c>
      <c r="H1271" s="9">
        <v>2646.2700000000004</v>
      </c>
      <c r="I1271">
        <f t="shared" si="76"/>
        <v>5.177083333333333E-3</v>
      </c>
      <c r="R1271" s="9">
        <v>2646.2700000000004</v>
      </c>
      <c r="S1271">
        <v>5.177083333333333E-3</v>
      </c>
    </row>
    <row r="1272" spans="3:19">
      <c r="C1272">
        <v>2016</v>
      </c>
      <c r="D1272" s="321">
        <v>1</v>
      </c>
      <c r="E1272" s="127">
        <v>9</v>
      </c>
      <c r="F1272" s="127">
        <v>48</v>
      </c>
      <c r="G1272" s="322">
        <v>0.27521000000000001</v>
      </c>
      <c r="H1272" s="9">
        <v>4358.2302719999998</v>
      </c>
      <c r="I1272">
        <f t="shared" si="76"/>
        <v>5.7335416666666672E-3</v>
      </c>
      <c r="R1272" s="9">
        <v>4358.2302719999998</v>
      </c>
      <c r="S1272">
        <v>5.7335416666666672E-3</v>
      </c>
    </row>
    <row r="1273" spans="3:19">
      <c r="C1273">
        <v>2016</v>
      </c>
      <c r="D1273" s="321">
        <v>1</v>
      </c>
      <c r="E1273" s="127">
        <v>10</v>
      </c>
      <c r="F1273" s="127">
        <v>48</v>
      </c>
      <c r="G1273" s="322">
        <v>0.30235999999999996</v>
      </c>
      <c r="H1273" s="9">
        <v>4259.4361920000001</v>
      </c>
      <c r="I1273">
        <f t="shared" si="76"/>
        <v>6.2991666666666656E-3</v>
      </c>
      <c r="R1273" s="9">
        <v>4259.4361920000001</v>
      </c>
      <c r="S1273">
        <v>6.2991666666666656E-3</v>
      </c>
    </row>
    <row r="1274" spans="3:19">
      <c r="C1274">
        <v>2016</v>
      </c>
      <c r="D1274" s="321">
        <v>1</v>
      </c>
      <c r="E1274" s="127">
        <v>11</v>
      </c>
      <c r="F1274" s="127">
        <v>48</v>
      </c>
      <c r="G1274" s="322">
        <v>0.31063499999999999</v>
      </c>
      <c r="H1274" s="9">
        <v>5277.0152160000007</v>
      </c>
      <c r="I1274">
        <f t="shared" si="76"/>
        <v>6.4715624999999999E-3</v>
      </c>
      <c r="R1274" s="9">
        <v>5277.0152160000007</v>
      </c>
      <c r="S1274">
        <v>6.4715624999999999E-3</v>
      </c>
    </row>
    <row r="1275" spans="3:19">
      <c r="C1275">
        <v>2016</v>
      </c>
      <c r="D1275" s="321">
        <v>1</v>
      </c>
      <c r="E1275" s="127">
        <v>12</v>
      </c>
      <c r="F1275" s="127">
        <v>48</v>
      </c>
      <c r="G1275" s="322">
        <v>0.30575000000000002</v>
      </c>
      <c r="H1275" s="9">
        <v>5247.3769919999995</v>
      </c>
      <c r="I1275">
        <f t="shared" si="76"/>
        <v>6.3697916666666668E-3</v>
      </c>
      <c r="R1275" s="9">
        <v>5247.3769919999995</v>
      </c>
      <c r="S1275">
        <v>6.3697916666666668E-3</v>
      </c>
    </row>
    <row r="1276" spans="3:19">
      <c r="C1276">
        <v>2016</v>
      </c>
      <c r="D1276" s="321">
        <v>1</v>
      </c>
      <c r="E1276" s="127">
        <v>13</v>
      </c>
      <c r="F1276" s="127">
        <v>48</v>
      </c>
      <c r="G1276" s="322">
        <v>0.321745</v>
      </c>
      <c r="H1276" s="9">
        <v>5384.2773599999982</v>
      </c>
      <c r="I1276">
        <f t="shared" si="76"/>
        <v>6.7030208333333334E-3</v>
      </c>
      <c r="R1276" s="9">
        <v>5384.2773599999982</v>
      </c>
      <c r="S1276">
        <v>6.7030208333333334E-3</v>
      </c>
    </row>
    <row r="1277" spans="3:19">
      <c r="C1277">
        <v>2016</v>
      </c>
      <c r="D1277" s="321">
        <v>1</v>
      </c>
      <c r="E1277" s="127">
        <v>14</v>
      </c>
      <c r="F1277" s="127">
        <v>48</v>
      </c>
      <c r="G1277" s="322">
        <v>0.29414499999999999</v>
      </c>
      <c r="H1277" s="9">
        <v>4307.4218880000008</v>
      </c>
      <c r="I1277">
        <f t="shared" si="76"/>
        <v>6.1280208333333334E-3</v>
      </c>
      <c r="R1277" s="9">
        <v>4307.4218880000008</v>
      </c>
      <c r="S1277">
        <v>6.1280208333333334E-3</v>
      </c>
    </row>
    <row r="1278" spans="3:19">
      <c r="C1278">
        <v>2016</v>
      </c>
      <c r="D1278" s="321">
        <v>2</v>
      </c>
      <c r="E1278" s="127">
        <v>1</v>
      </c>
      <c r="F1278" s="127">
        <v>48</v>
      </c>
      <c r="G1278" s="322">
        <v>0.28940500000000002</v>
      </c>
      <c r="H1278" s="9">
        <v>1589.173344</v>
      </c>
      <c r="I1278">
        <f t="shared" si="76"/>
        <v>6.0292708333333335E-3</v>
      </c>
      <c r="R1278" s="9">
        <v>1589.173344</v>
      </c>
      <c r="S1278">
        <v>6.0292708333333335E-3</v>
      </c>
    </row>
    <row r="1279" spans="3:19">
      <c r="C1279">
        <v>2016</v>
      </c>
      <c r="D1279" s="321">
        <v>2</v>
      </c>
      <c r="E1279" s="127">
        <v>2</v>
      </c>
      <c r="F1279" s="127">
        <v>48</v>
      </c>
      <c r="G1279" s="322">
        <v>0.35185</v>
      </c>
      <c r="H1279" s="9">
        <v>1563.7691520000001</v>
      </c>
      <c r="I1279">
        <f t="shared" si="76"/>
        <v>7.3302083333333335E-3</v>
      </c>
      <c r="R1279" s="9">
        <v>1563.7691520000001</v>
      </c>
      <c r="S1279">
        <v>7.3302083333333335E-3</v>
      </c>
    </row>
    <row r="1280" spans="3:19">
      <c r="C1280">
        <v>2016</v>
      </c>
      <c r="D1280" s="321">
        <v>2</v>
      </c>
      <c r="E1280" s="127">
        <v>3</v>
      </c>
      <c r="F1280" s="127">
        <v>48</v>
      </c>
      <c r="G1280" s="322">
        <v>0.31243500000000002</v>
      </c>
      <c r="H1280" s="9">
        <v>2745.0640800000001</v>
      </c>
      <c r="I1280">
        <f t="shared" si="76"/>
        <v>6.5090625000000001E-3</v>
      </c>
      <c r="R1280" s="9">
        <v>2745.0640800000001</v>
      </c>
      <c r="S1280">
        <v>6.5090625000000001E-3</v>
      </c>
    </row>
    <row r="1281" spans="3:19">
      <c r="C1281">
        <v>2016</v>
      </c>
      <c r="D1281" s="321">
        <v>2</v>
      </c>
      <c r="E1281" s="127">
        <v>4</v>
      </c>
      <c r="F1281" s="127">
        <v>48</v>
      </c>
      <c r="G1281" s="322">
        <v>0.39205999999999996</v>
      </c>
      <c r="H1281" s="9">
        <v>2431.7457119999999</v>
      </c>
      <c r="I1281">
        <f t="shared" si="76"/>
        <v>8.1679166666666653E-3</v>
      </c>
      <c r="R1281" s="9">
        <v>2431.7457119999999</v>
      </c>
      <c r="S1281">
        <v>8.1679166666666653E-3</v>
      </c>
    </row>
    <row r="1282" spans="3:19">
      <c r="C1282">
        <v>2016</v>
      </c>
      <c r="D1282" s="321">
        <v>2</v>
      </c>
      <c r="E1282" s="127">
        <v>5</v>
      </c>
      <c r="F1282" s="127">
        <v>48</v>
      </c>
      <c r="G1282" s="322">
        <v>0.32558999999999999</v>
      </c>
      <c r="H1282" s="9">
        <v>3240.4458240000013</v>
      </c>
      <c r="I1282">
        <f t="shared" si="76"/>
        <v>6.7831250000000001E-3</v>
      </c>
      <c r="R1282" s="9">
        <v>3240.4458240000013</v>
      </c>
      <c r="S1282">
        <v>6.7831250000000001E-3</v>
      </c>
    </row>
    <row r="1283" spans="3:19">
      <c r="C1283">
        <v>2016</v>
      </c>
      <c r="D1283" s="321">
        <v>2</v>
      </c>
      <c r="E1283" s="127">
        <v>6</v>
      </c>
      <c r="F1283" s="127">
        <v>48</v>
      </c>
      <c r="G1283" s="322">
        <v>0.28001999999999999</v>
      </c>
      <c r="H1283" s="9">
        <v>5521.1777279999988</v>
      </c>
      <c r="I1283">
        <f t="shared" si="76"/>
        <v>5.8337499999999995E-3</v>
      </c>
      <c r="R1283" s="9">
        <v>5521.1777279999988</v>
      </c>
      <c r="S1283">
        <v>5.8337499999999995E-3</v>
      </c>
    </row>
    <row r="1284" spans="3:19">
      <c r="C1284">
        <v>2016</v>
      </c>
      <c r="D1284" s="321">
        <v>2</v>
      </c>
      <c r="E1284" s="127">
        <v>7</v>
      </c>
      <c r="F1284" s="127">
        <v>48</v>
      </c>
      <c r="G1284" s="322">
        <v>0.27629999999999999</v>
      </c>
      <c r="H1284" s="9">
        <v>5483.0714400000006</v>
      </c>
      <c r="I1284">
        <f t="shared" si="76"/>
        <v>5.7562500000000001E-3</v>
      </c>
      <c r="R1284" s="9">
        <v>5483.0714400000006</v>
      </c>
      <c r="S1284">
        <v>5.7562500000000001E-3</v>
      </c>
    </row>
    <row r="1285" spans="3:19">
      <c r="C1285">
        <v>2016</v>
      </c>
      <c r="D1285" s="321">
        <v>2</v>
      </c>
      <c r="E1285" s="127">
        <v>8</v>
      </c>
      <c r="F1285" s="127">
        <v>48</v>
      </c>
      <c r="G1285" s="322">
        <v>0.2641</v>
      </c>
      <c r="H1285" s="9">
        <v>3322.3037759999997</v>
      </c>
      <c r="I1285">
        <f t="shared" si="76"/>
        <v>5.5020833333333337E-3</v>
      </c>
      <c r="R1285" s="9">
        <v>3322.3037759999997</v>
      </c>
      <c r="S1285">
        <v>5.5020833333333337E-3</v>
      </c>
    </row>
    <row r="1286" spans="3:19">
      <c r="C1286">
        <v>2016</v>
      </c>
      <c r="D1286" s="321">
        <v>2</v>
      </c>
      <c r="E1286" s="127">
        <v>9</v>
      </c>
      <c r="F1286" s="127">
        <v>48</v>
      </c>
      <c r="G1286" s="322">
        <v>0.28710999999999998</v>
      </c>
      <c r="H1286" s="9">
        <v>5233.2635519999994</v>
      </c>
      <c r="I1286">
        <f t="shared" si="76"/>
        <v>5.9814583333333326E-3</v>
      </c>
      <c r="R1286" s="9">
        <v>5233.2635519999994</v>
      </c>
      <c r="S1286">
        <v>5.9814583333333326E-3</v>
      </c>
    </row>
    <row r="1287" spans="3:19">
      <c r="C1287">
        <v>2016</v>
      </c>
      <c r="D1287" s="321">
        <v>2</v>
      </c>
      <c r="E1287" s="127">
        <v>10</v>
      </c>
      <c r="F1287" s="127">
        <v>48</v>
      </c>
      <c r="G1287" s="322">
        <v>0.32300000000000001</v>
      </c>
      <c r="H1287" s="9">
        <v>5202.2139839999982</v>
      </c>
      <c r="I1287">
        <f t="shared" si="76"/>
        <v>6.7291666666666672E-3</v>
      </c>
      <c r="R1287" s="9">
        <v>5202.2139839999982</v>
      </c>
      <c r="S1287">
        <v>6.7291666666666672E-3</v>
      </c>
    </row>
    <row r="1288" spans="3:19">
      <c r="C1288">
        <v>2016</v>
      </c>
      <c r="D1288" s="321">
        <v>2</v>
      </c>
      <c r="E1288" s="127">
        <v>11</v>
      </c>
      <c r="F1288" s="127">
        <v>48</v>
      </c>
      <c r="G1288" s="322">
        <v>0.33828000000000003</v>
      </c>
      <c r="H1288" s="9">
        <v>4966.5195360000007</v>
      </c>
      <c r="I1288">
        <f t="shared" si="76"/>
        <v>7.0475000000000008E-3</v>
      </c>
      <c r="R1288" s="9">
        <v>4966.5195360000007</v>
      </c>
      <c r="S1288">
        <v>7.0475000000000008E-3</v>
      </c>
    </row>
    <row r="1289" spans="3:19">
      <c r="C1289">
        <v>2016</v>
      </c>
      <c r="D1289" s="321">
        <v>2</v>
      </c>
      <c r="E1289" s="127">
        <v>12</v>
      </c>
      <c r="F1289" s="127">
        <v>48</v>
      </c>
      <c r="G1289" s="322">
        <v>0.29122500000000001</v>
      </c>
      <c r="H1289" s="9">
        <v>5260.0790880000004</v>
      </c>
      <c r="I1289">
        <f t="shared" si="76"/>
        <v>6.0671875000000005E-3</v>
      </c>
      <c r="R1289" s="9">
        <v>5260.0790880000004</v>
      </c>
      <c r="S1289">
        <v>6.0671875000000005E-3</v>
      </c>
    </row>
    <row r="1290" spans="3:19">
      <c r="C1290">
        <v>2016</v>
      </c>
      <c r="D1290" s="321">
        <v>2</v>
      </c>
      <c r="E1290" s="127">
        <v>13</v>
      </c>
      <c r="F1290" s="127">
        <v>48</v>
      </c>
      <c r="G1290" s="322">
        <v>0.31528500000000004</v>
      </c>
      <c r="H1290" s="9">
        <v>5629.851216</v>
      </c>
      <c r="I1290">
        <f t="shared" si="76"/>
        <v>6.5684375000000005E-3</v>
      </c>
      <c r="R1290" s="9">
        <v>5629.851216</v>
      </c>
      <c r="S1290">
        <v>6.5684375000000005E-3</v>
      </c>
    </row>
    <row r="1291" spans="3:19">
      <c r="C1291">
        <v>2016</v>
      </c>
      <c r="D1291" s="321">
        <v>2</v>
      </c>
      <c r="E1291" s="127">
        <v>14</v>
      </c>
      <c r="F1291" s="127">
        <v>48</v>
      </c>
      <c r="G1291" s="322">
        <v>0.29316500000000001</v>
      </c>
      <c r="H1291" s="9">
        <v>5569.1634239999994</v>
      </c>
      <c r="I1291">
        <f t="shared" si="76"/>
        <v>6.1076041666666666E-3</v>
      </c>
      <c r="R1291" s="9">
        <v>5569.1634239999994</v>
      </c>
      <c r="S1291">
        <v>6.1076041666666666E-3</v>
      </c>
    </row>
    <row r="1292" spans="3:19">
      <c r="C1292">
        <v>2016</v>
      </c>
      <c r="D1292" s="321">
        <v>3</v>
      </c>
      <c r="E1292" s="127">
        <v>1</v>
      </c>
      <c r="F1292" s="127">
        <v>48</v>
      </c>
      <c r="G1292" s="322">
        <v>0.292215</v>
      </c>
      <c r="H1292" s="9">
        <v>2273.6751839999997</v>
      </c>
      <c r="I1292">
        <f t="shared" si="76"/>
        <v>6.0878125000000003E-3</v>
      </c>
      <c r="R1292" s="9">
        <v>2273.6751839999997</v>
      </c>
      <c r="S1292">
        <v>6.0878125000000003E-3</v>
      </c>
    </row>
    <row r="1293" spans="3:19">
      <c r="C1293">
        <v>2016</v>
      </c>
      <c r="D1293" s="321">
        <v>3</v>
      </c>
      <c r="E1293" s="127">
        <v>2</v>
      </c>
      <c r="F1293" s="127">
        <v>48</v>
      </c>
      <c r="G1293" s="322">
        <v>0.34946500000000003</v>
      </c>
      <c r="H1293" s="9">
        <v>2721.0712320000002</v>
      </c>
      <c r="I1293">
        <f t="shared" si="76"/>
        <v>7.2805208333333342E-3</v>
      </c>
      <c r="R1293" s="9">
        <v>2721.0712320000002</v>
      </c>
      <c r="S1293">
        <v>7.2805208333333342E-3</v>
      </c>
    </row>
    <row r="1294" spans="3:19">
      <c r="C1294">
        <v>2016</v>
      </c>
      <c r="D1294" s="321">
        <v>3</v>
      </c>
      <c r="E1294" s="127">
        <v>3</v>
      </c>
      <c r="F1294" s="127">
        <v>48</v>
      </c>
      <c r="G1294" s="322">
        <v>0.33825</v>
      </c>
      <c r="H1294" s="9">
        <v>3908.0115360000004</v>
      </c>
      <c r="I1294">
        <f t="shared" si="76"/>
        <v>7.0468750000000002E-3</v>
      </c>
      <c r="R1294" s="9">
        <v>3908.0115360000004</v>
      </c>
      <c r="S1294">
        <v>7.0468750000000002E-3</v>
      </c>
    </row>
    <row r="1295" spans="3:19">
      <c r="C1295">
        <v>2016</v>
      </c>
      <c r="D1295" s="321">
        <v>3</v>
      </c>
      <c r="E1295" s="127">
        <v>4</v>
      </c>
      <c r="F1295" s="127">
        <v>48</v>
      </c>
      <c r="G1295" s="322">
        <v>0.32653500000000002</v>
      </c>
      <c r="H1295" s="9">
        <v>4409.0386560000006</v>
      </c>
      <c r="I1295">
        <f t="shared" si="76"/>
        <v>6.8028125000000007E-3</v>
      </c>
      <c r="R1295" s="9">
        <v>4409.0386560000006</v>
      </c>
      <c r="S1295">
        <v>6.8028125000000007E-3</v>
      </c>
    </row>
    <row r="1296" spans="3:19">
      <c r="C1296">
        <v>2016</v>
      </c>
      <c r="D1296" s="321">
        <v>3</v>
      </c>
      <c r="E1296" s="127">
        <v>5</v>
      </c>
      <c r="F1296" s="127">
        <v>48</v>
      </c>
      <c r="G1296" s="322">
        <v>0.30766000000000004</v>
      </c>
      <c r="H1296" s="9">
        <v>4811.2716960000007</v>
      </c>
      <c r="I1296">
        <f t="shared" si="76"/>
        <v>6.409583333333334E-3</v>
      </c>
      <c r="R1296" s="9">
        <v>4811.2716960000007</v>
      </c>
      <c r="S1296">
        <v>6.409583333333334E-3</v>
      </c>
    </row>
    <row r="1297" spans="3:19">
      <c r="C1297">
        <v>2016</v>
      </c>
      <c r="D1297" s="321">
        <v>3</v>
      </c>
      <c r="E1297" s="127">
        <v>6</v>
      </c>
      <c r="F1297" s="127">
        <v>48</v>
      </c>
      <c r="G1297" s="322">
        <v>0.30085499999999998</v>
      </c>
      <c r="H1297" s="9">
        <v>5039.9094239999995</v>
      </c>
      <c r="I1297">
        <f t="shared" si="76"/>
        <v>6.2678124999999999E-3</v>
      </c>
      <c r="R1297" s="9">
        <v>5039.9094239999995</v>
      </c>
      <c r="S1297">
        <v>6.2678124999999999E-3</v>
      </c>
    </row>
    <row r="1298" spans="3:19">
      <c r="C1298">
        <v>2016</v>
      </c>
      <c r="D1298" s="321">
        <v>3</v>
      </c>
      <c r="E1298" s="127">
        <v>7</v>
      </c>
      <c r="F1298" s="127">
        <v>48</v>
      </c>
      <c r="G1298" s="322">
        <v>0.29390499999999997</v>
      </c>
      <c r="H1298" s="9">
        <v>5387.1000480000002</v>
      </c>
      <c r="I1298">
        <f t="shared" si="76"/>
        <v>6.1230208333333327E-3</v>
      </c>
      <c r="R1298" s="9">
        <v>5387.1000480000002</v>
      </c>
      <c r="S1298">
        <v>6.1230208333333327E-3</v>
      </c>
    </row>
    <row r="1299" spans="3:19">
      <c r="C1299">
        <v>2016</v>
      </c>
      <c r="D1299" s="321">
        <v>3</v>
      </c>
      <c r="E1299" s="127">
        <v>8</v>
      </c>
      <c r="F1299" s="127">
        <v>48</v>
      </c>
      <c r="G1299" s="322">
        <v>0.25984499999999999</v>
      </c>
      <c r="H1299" s="9">
        <v>4486.6625759999988</v>
      </c>
      <c r="I1299">
        <f t="shared" si="76"/>
        <v>5.4134374999999998E-3</v>
      </c>
      <c r="R1299" s="9">
        <v>4486.6625759999988</v>
      </c>
      <c r="S1299">
        <v>5.4134374999999998E-3</v>
      </c>
    </row>
    <row r="1300" spans="3:19">
      <c r="C1300">
        <v>2016</v>
      </c>
      <c r="D1300" s="321">
        <v>3</v>
      </c>
      <c r="E1300" s="127">
        <v>9</v>
      </c>
      <c r="F1300" s="127">
        <v>48</v>
      </c>
      <c r="G1300" s="322">
        <v>0.29393999999999998</v>
      </c>
      <c r="H1300" s="9">
        <v>4980.6329759999999</v>
      </c>
      <c r="I1300">
        <f t="shared" si="76"/>
        <v>6.1237499999999999E-3</v>
      </c>
      <c r="R1300" s="9">
        <v>4980.6329759999999</v>
      </c>
      <c r="S1300">
        <v>6.1237499999999999E-3</v>
      </c>
    </row>
    <row r="1301" spans="3:19">
      <c r="C1301">
        <v>2016</v>
      </c>
      <c r="D1301" s="321">
        <v>3</v>
      </c>
      <c r="E1301" s="127">
        <v>10</v>
      </c>
      <c r="F1301" s="127">
        <v>48</v>
      </c>
      <c r="G1301" s="322">
        <v>0.33881</v>
      </c>
      <c r="H1301" s="9">
        <v>4852.2006720000008</v>
      </c>
      <c r="I1301">
        <f t="shared" si="76"/>
        <v>7.058541666666667E-3</v>
      </c>
      <c r="R1301" s="9">
        <v>4852.2006720000008</v>
      </c>
      <c r="S1301">
        <v>7.058541666666667E-3</v>
      </c>
    </row>
    <row r="1302" spans="3:19">
      <c r="C1302">
        <v>2016</v>
      </c>
      <c r="D1302" s="321">
        <v>3</v>
      </c>
      <c r="E1302" s="127">
        <v>11</v>
      </c>
      <c r="F1302" s="127">
        <v>48</v>
      </c>
      <c r="G1302" s="322">
        <v>0.3226</v>
      </c>
      <c r="H1302" s="9">
        <v>5346.1710719999992</v>
      </c>
      <c r="I1302">
        <f t="shared" si="76"/>
        <v>6.720833333333333E-3</v>
      </c>
      <c r="R1302" s="9">
        <v>5346.1710719999992</v>
      </c>
      <c r="S1302">
        <v>6.720833333333333E-3</v>
      </c>
    </row>
    <row r="1303" spans="3:19">
      <c r="C1303">
        <v>2016</v>
      </c>
      <c r="D1303" s="321">
        <v>3</v>
      </c>
      <c r="E1303" s="127">
        <v>12</v>
      </c>
      <c r="F1303" s="127">
        <v>48</v>
      </c>
      <c r="G1303" s="322">
        <v>0.34641</v>
      </c>
      <c r="H1303" s="9">
        <v>5000.3917919999985</v>
      </c>
      <c r="I1303">
        <f t="shared" si="76"/>
        <v>7.2168750000000002E-3</v>
      </c>
      <c r="R1303" s="9">
        <v>5000.3917919999985</v>
      </c>
      <c r="S1303">
        <v>7.2168750000000002E-3</v>
      </c>
    </row>
    <row r="1304" spans="3:19">
      <c r="C1304">
        <v>2016</v>
      </c>
      <c r="D1304" s="321">
        <v>3</v>
      </c>
      <c r="E1304" s="127">
        <v>13</v>
      </c>
      <c r="F1304" s="127">
        <v>48</v>
      </c>
      <c r="G1304" s="322">
        <v>0.29985499999999998</v>
      </c>
      <c r="H1304" s="9">
        <v>5325.0009120000004</v>
      </c>
      <c r="I1304">
        <f t="shared" si="76"/>
        <v>6.2469791666666663E-3</v>
      </c>
      <c r="R1304" s="9">
        <v>5325.0009120000004</v>
      </c>
      <c r="S1304">
        <v>6.2469791666666663E-3</v>
      </c>
    </row>
    <row r="1305" spans="3:19">
      <c r="C1305">
        <v>2016</v>
      </c>
      <c r="D1305" s="321">
        <v>3</v>
      </c>
      <c r="E1305" s="127">
        <v>14</v>
      </c>
      <c r="F1305" s="127">
        <v>48</v>
      </c>
      <c r="G1305" s="322">
        <v>0.32244499999999998</v>
      </c>
      <c r="H1305" s="9">
        <v>4898.7750239999987</v>
      </c>
      <c r="I1305">
        <f t="shared" si="76"/>
        <v>6.717604166666666E-3</v>
      </c>
      <c r="R1305" s="9">
        <v>4898.7750239999987</v>
      </c>
      <c r="S1305">
        <v>6.717604166666666E-3</v>
      </c>
    </row>
    <row r="1306" spans="3:19">
      <c r="C1306">
        <v>2016</v>
      </c>
      <c r="D1306" s="321">
        <v>4</v>
      </c>
      <c r="E1306" s="127">
        <v>1</v>
      </c>
      <c r="F1306" s="127">
        <v>48</v>
      </c>
      <c r="G1306" s="322">
        <v>0.31597999999999998</v>
      </c>
      <c r="H1306" s="9">
        <v>2248.2709919999993</v>
      </c>
      <c r="I1306">
        <f t="shared" si="76"/>
        <v>6.5829166666666666E-3</v>
      </c>
      <c r="R1306" s="9">
        <v>2248.2709919999993</v>
      </c>
      <c r="S1306">
        <v>6.5829166666666666E-3</v>
      </c>
    </row>
    <row r="1307" spans="3:19">
      <c r="C1307">
        <v>2016</v>
      </c>
      <c r="D1307" s="321">
        <v>4</v>
      </c>
      <c r="E1307" s="127">
        <v>2</v>
      </c>
      <c r="F1307" s="127">
        <v>48</v>
      </c>
      <c r="G1307" s="322">
        <v>0.320745</v>
      </c>
      <c r="H1307" s="9">
        <v>2695.6670400000007</v>
      </c>
      <c r="I1307">
        <f t="shared" si="76"/>
        <v>6.6821874999999998E-3</v>
      </c>
      <c r="R1307" s="9">
        <v>2695.6670400000007</v>
      </c>
      <c r="S1307">
        <v>6.6821874999999998E-3</v>
      </c>
    </row>
    <row r="1308" spans="3:19">
      <c r="C1308">
        <v>2016</v>
      </c>
      <c r="D1308" s="321">
        <v>4</v>
      </c>
      <c r="E1308" s="127">
        <v>3</v>
      </c>
      <c r="F1308" s="127">
        <v>48</v>
      </c>
      <c r="G1308" s="322">
        <v>0.30020000000000002</v>
      </c>
      <c r="H1308" s="9">
        <v>2852.3262240000008</v>
      </c>
      <c r="I1308">
        <f t="shared" si="76"/>
        <v>6.2541666666666674E-3</v>
      </c>
      <c r="R1308" s="9">
        <v>2852.3262240000008</v>
      </c>
      <c r="S1308">
        <v>6.2541666666666674E-3</v>
      </c>
    </row>
    <row r="1309" spans="3:19">
      <c r="C1309">
        <v>2016</v>
      </c>
      <c r="D1309" s="321">
        <v>4</v>
      </c>
      <c r="E1309" s="127">
        <v>4</v>
      </c>
      <c r="F1309" s="127">
        <v>48</v>
      </c>
      <c r="G1309" s="322">
        <v>0.37232999999999999</v>
      </c>
      <c r="H1309" s="9">
        <v>3549.5301599999998</v>
      </c>
      <c r="I1309">
        <f t="shared" si="76"/>
        <v>7.7568749999999999E-3</v>
      </c>
      <c r="R1309" s="9">
        <v>3549.5301599999998</v>
      </c>
      <c r="S1309">
        <v>7.7568749999999999E-3</v>
      </c>
    </row>
    <row r="1310" spans="3:19">
      <c r="C1310">
        <v>2016</v>
      </c>
      <c r="D1310" s="321">
        <v>4</v>
      </c>
      <c r="E1310" s="127">
        <v>5</v>
      </c>
      <c r="F1310" s="127">
        <v>48</v>
      </c>
      <c r="G1310" s="322">
        <v>0.31938999999999995</v>
      </c>
      <c r="H1310" s="9">
        <v>4948.1720640000003</v>
      </c>
      <c r="I1310">
        <f t="shared" si="76"/>
        <v>6.653958333333332E-3</v>
      </c>
      <c r="R1310" s="9">
        <v>4948.1720640000003</v>
      </c>
      <c r="S1310">
        <v>6.653958333333332E-3</v>
      </c>
    </row>
    <row r="1311" spans="3:19">
      <c r="C1311">
        <v>2016</v>
      </c>
      <c r="D1311" s="321">
        <v>4</v>
      </c>
      <c r="E1311" s="127">
        <v>6</v>
      </c>
      <c r="F1311" s="127">
        <v>48</v>
      </c>
      <c r="G1311" s="322">
        <v>0.29298999999999997</v>
      </c>
      <c r="H1311" s="9">
        <v>5272.7811839999986</v>
      </c>
      <c r="I1311">
        <f t="shared" si="76"/>
        <v>6.1039583333333328E-3</v>
      </c>
      <c r="R1311" s="9">
        <v>5272.7811839999986</v>
      </c>
      <c r="S1311">
        <v>6.1039583333333328E-3</v>
      </c>
    </row>
    <row r="1312" spans="3:19">
      <c r="C1312">
        <v>2016</v>
      </c>
      <c r="D1312" s="321">
        <v>4</v>
      </c>
      <c r="E1312" s="127">
        <v>7</v>
      </c>
      <c r="F1312" s="127">
        <v>48</v>
      </c>
      <c r="G1312" s="322">
        <v>0.31547499999999995</v>
      </c>
      <c r="H1312" s="9">
        <v>5267.135808</v>
      </c>
      <c r="I1312">
        <f t="shared" si="76"/>
        <v>6.572395833333332E-3</v>
      </c>
      <c r="R1312" s="9">
        <v>5267.135808</v>
      </c>
      <c r="S1312">
        <v>6.572395833333332E-3</v>
      </c>
    </row>
    <row r="1313" spans="3:19">
      <c r="C1313">
        <v>2016</v>
      </c>
      <c r="D1313" s="321">
        <v>4</v>
      </c>
      <c r="E1313" s="127">
        <v>8</v>
      </c>
      <c r="F1313" s="127">
        <v>48</v>
      </c>
      <c r="G1313" s="322">
        <v>0.26712000000000002</v>
      </c>
      <c r="H1313" s="9">
        <v>4126.7698559999999</v>
      </c>
      <c r="I1313">
        <f t="shared" si="76"/>
        <v>5.5650000000000005E-3</v>
      </c>
      <c r="R1313" s="9">
        <v>4126.7698559999999</v>
      </c>
      <c r="S1313">
        <v>5.5650000000000005E-3</v>
      </c>
    </row>
    <row r="1314" spans="3:19">
      <c r="C1314">
        <v>2016</v>
      </c>
      <c r="D1314" s="321">
        <v>4</v>
      </c>
      <c r="E1314" s="127">
        <v>9</v>
      </c>
      <c r="F1314" s="127">
        <v>48</v>
      </c>
      <c r="G1314" s="322">
        <v>0.30313000000000001</v>
      </c>
      <c r="H1314" s="9">
        <v>4698.364176</v>
      </c>
      <c r="I1314">
        <f t="shared" si="76"/>
        <v>6.3152083333333333E-3</v>
      </c>
      <c r="R1314" s="9">
        <v>4698.364176</v>
      </c>
      <c r="S1314">
        <v>6.3152083333333333E-3</v>
      </c>
    </row>
    <row r="1315" spans="3:19">
      <c r="C1315">
        <v>2016</v>
      </c>
      <c r="D1315" s="321">
        <v>4</v>
      </c>
      <c r="E1315" s="127">
        <v>10</v>
      </c>
      <c r="F1315" s="127">
        <v>48</v>
      </c>
      <c r="G1315" s="322">
        <v>0.301205</v>
      </c>
      <c r="H1315" s="9">
        <v>5175.3984480000008</v>
      </c>
      <c r="I1315">
        <f t="shared" si="76"/>
        <v>6.2751041666666667E-3</v>
      </c>
      <c r="R1315" s="9">
        <v>5175.3984480000008</v>
      </c>
      <c r="S1315">
        <v>6.2751041666666667E-3</v>
      </c>
    </row>
    <row r="1316" spans="3:19">
      <c r="C1316">
        <v>2016</v>
      </c>
      <c r="D1316" s="321">
        <v>4</v>
      </c>
      <c r="E1316" s="127">
        <v>11</v>
      </c>
      <c r="F1316" s="127">
        <v>48</v>
      </c>
      <c r="G1316" s="322">
        <v>0.30367</v>
      </c>
      <c r="H1316" s="9">
        <v>4222.7412480000003</v>
      </c>
      <c r="I1316">
        <f t="shared" si="76"/>
        <v>6.3264583333333332E-3</v>
      </c>
      <c r="R1316" s="9">
        <v>4222.7412480000003</v>
      </c>
      <c r="S1316">
        <v>6.3264583333333332E-3</v>
      </c>
    </row>
    <row r="1317" spans="3:19">
      <c r="C1317">
        <v>2016</v>
      </c>
      <c r="D1317" s="321">
        <v>4</v>
      </c>
      <c r="E1317" s="127">
        <v>12</v>
      </c>
      <c r="F1317" s="127">
        <v>48</v>
      </c>
      <c r="G1317" s="322">
        <v>0.30619499999999999</v>
      </c>
      <c r="H1317" s="9">
        <v>5381.4546720000008</v>
      </c>
      <c r="I1317">
        <f t="shared" si="76"/>
        <v>6.3790625000000002E-3</v>
      </c>
      <c r="R1317" s="9">
        <v>5381.4546720000008</v>
      </c>
      <c r="S1317">
        <v>6.3790625000000002E-3</v>
      </c>
    </row>
    <row r="1318" spans="3:19">
      <c r="C1318">
        <v>2016</v>
      </c>
      <c r="D1318" s="321">
        <v>4</v>
      </c>
      <c r="E1318" s="127">
        <v>13</v>
      </c>
      <c r="F1318" s="127">
        <v>48</v>
      </c>
      <c r="G1318" s="322">
        <v>0.32546333333333333</v>
      </c>
      <c r="H1318" s="9">
        <v>5377.2206400000005</v>
      </c>
      <c r="I1318">
        <f t="shared" si="76"/>
        <v>6.7804861111111113E-3</v>
      </c>
      <c r="R1318" s="9">
        <v>5377.2206400000005</v>
      </c>
      <c r="S1318">
        <v>6.7804861111111113E-3</v>
      </c>
    </row>
    <row r="1319" spans="3:19">
      <c r="C1319">
        <v>2016</v>
      </c>
      <c r="D1319" s="321">
        <v>4</v>
      </c>
      <c r="E1319" s="127">
        <v>14</v>
      </c>
      <c r="F1319" s="127">
        <v>48</v>
      </c>
      <c r="G1319" s="322">
        <v>0.31214500000000001</v>
      </c>
      <c r="H1319" s="9">
        <v>5007.4485119999999</v>
      </c>
      <c r="I1319">
        <f t="shared" si="76"/>
        <v>6.5030208333333337E-3</v>
      </c>
      <c r="R1319" s="9">
        <v>5007.4485119999999</v>
      </c>
      <c r="S1319">
        <v>6.5030208333333337E-3</v>
      </c>
    </row>
    <row r="1320" spans="3:19">
      <c r="C1320">
        <v>2016</v>
      </c>
      <c r="D1320" s="321">
        <v>1</v>
      </c>
      <c r="E1320" s="127">
        <v>1</v>
      </c>
      <c r="F1320" s="127">
        <v>67</v>
      </c>
      <c r="G1320" s="322">
        <v>0.29654000000000003</v>
      </c>
      <c r="H1320" s="9">
        <v>2142.4201919999996</v>
      </c>
      <c r="I1320">
        <f t="shared" si="76"/>
        <v>4.4259701492537313E-3</v>
      </c>
      <c r="J1320" t="s">
        <v>17</v>
      </c>
      <c r="R1320" s="9">
        <v>2142.4201919999996</v>
      </c>
      <c r="S1320">
        <v>4.4259701492537313E-3</v>
      </c>
    </row>
    <row r="1321" spans="3:19">
      <c r="C1321">
        <v>2016</v>
      </c>
      <c r="D1321" s="321">
        <v>1</v>
      </c>
      <c r="E1321" s="127">
        <v>2</v>
      </c>
      <c r="F1321" s="127">
        <v>67</v>
      </c>
      <c r="G1321" s="322">
        <v>0.211095</v>
      </c>
      <c r="H1321" s="9">
        <v>772.00516800000003</v>
      </c>
      <c r="I1321">
        <f t="shared" si="76"/>
        <v>3.1506716417910446E-3</v>
      </c>
      <c r="J1321">
        <v>2.265690803527832</v>
      </c>
      <c r="R1321" s="9">
        <v>772.00516800000003</v>
      </c>
      <c r="S1321">
        <v>3.1506716417910446E-3</v>
      </c>
    </row>
    <row r="1322" spans="3:19">
      <c r="C1322">
        <v>2016</v>
      </c>
      <c r="D1322" s="321">
        <v>1</v>
      </c>
      <c r="E1322" s="127">
        <v>3</v>
      </c>
      <c r="F1322" s="127">
        <v>67</v>
      </c>
      <c r="G1322" s="322">
        <v>0.30676500000000001</v>
      </c>
      <c r="H1322" s="9">
        <v>3285.6088319999994</v>
      </c>
      <c r="I1322">
        <f t="shared" si="76"/>
        <v>4.5785820895522392E-3</v>
      </c>
      <c r="J1322">
        <v>2.3309886455535889</v>
      </c>
      <c r="R1322" s="9">
        <v>3285.6088319999994</v>
      </c>
      <c r="S1322">
        <v>4.5785820895522392E-3</v>
      </c>
    </row>
    <row r="1323" spans="3:19">
      <c r="C1323">
        <v>2016</v>
      </c>
      <c r="D1323" s="321">
        <v>1</v>
      </c>
      <c r="E1323" s="127">
        <v>4</v>
      </c>
      <c r="F1323" s="127">
        <v>67</v>
      </c>
      <c r="G1323" s="322">
        <v>0.30584333333333336</v>
      </c>
      <c r="H1323" s="9">
        <v>2850.9148799999994</v>
      </c>
      <c r="I1323">
        <f t="shared" si="76"/>
        <v>4.5648258706467663E-3</v>
      </c>
      <c r="J1323">
        <v>2.3321945667266846</v>
      </c>
      <c r="R1323" s="9">
        <v>2850.9148799999994</v>
      </c>
      <c r="S1323">
        <v>4.5648258706467663E-3</v>
      </c>
    </row>
    <row r="1324" spans="3:19">
      <c r="C1324">
        <v>2016</v>
      </c>
      <c r="D1324" s="321">
        <v>1</v>
      </c>
      <c r="E1324" s="127">
        <v>5</v>
      </c>
      <c r="F1324" s="127">
        <v>67</v>
      </c>
      <c r="G1324" s="322">
        <v>0.32091000000000003</v>
      </c>
      <c r="H1324" s="9">
        <v>4684.250736</v>
      </c>
      <c r="I1324">
        <f t="shared" si="76"/>
        <v>4.7897014925373143E-3</v>
      </c>
      <c r="J1324">
        <v>2.2521688938140869</v>
      </c>
      <c r="R1324" s="9">
        <v>4684.250736</v>
      </c>
      <c r="S1324">
        <v>4.7897014925373143E-3</v>
      </c>
    </row>
    <row r="1325" spans="3:19">
      <c r="C1325">
        <v>2016</v>
      </c>
      <c r="D1325" s="321">
        <v>1</v>
      </c>
      <c r="E1325" s="127">
        <v>6</v>
      </c>
      <c r="F1325" s="127">
        <v>67</v>
      </c>
      <c r="G1325" s="322">
        <v>0.30579000000000001</v>
      </c>
      <c r="H1325" s="9">
        <v>4641.9104160000006</v>
      </c>
      <c r="I1325">
        <f t="shared" si="76"/>
        <v>4.5640298507462684E-3</v>
      </c>
      <c r="J1325">
        <v>2.2718117237091064</v>
      </c>
      <c r="R1325" s="9">
        <v>4641.9104160000006</v>
      </c>
      <c r="S1325">
        <v>4.5640298507462684E-3</v>
      </c>
    </row>
    <row r="1326" spans="3:19">
      <c r="C1326">
        <v>2016</v>
      </c>
      <c r="D1326" s="321">
        <v>1</v>
      </c>
      <c r="E1326" s="127">
        <v>7</v>
      </c>
      <c r="F1326" s="127">
        <v>67</v>
      </c>
      <c r="G1326" s="322">
        <v>0.31804500000000002</v>
      </c>
      <c r="H1326" s="9">
        <v>5315.1215040000006</v>
      </c>
      <c r="I1326">
        <f t="shared" si="76"/>
        <v>4.7469402985074634E-3</v>
      </c>
      <c r="J1326">
        <v>2.5131354331970215</v>
      </c>
      <c r="R1326" s="9">
        <v>5315.1215040000006</v>
      </c>
      <c r="S1326">
        <v>4.7469402985074634E-3</v>
      </c>
    </row>
    <row r="1327" spans="3:19">
      <c r="C1327">
        <v>2016</v>
      </c>
      <c r="D1327" s="321">
        <v>1</v>
      </c>
      <c r="E1327" s="127">
        <v>8</v>
      </c>
      <c r="F1327" s="127">
        <v>67</v>
      </c>
      <c r="G1327" s="322">
        <v>0.25758000000000003</v>
      </c>
      <c r="H1327" s="9">
        <v>2646.2700000000004</v>
      </c>
      <c r="I1327">
        <f t="shared" si="76"/>
        <v>3.844477611940299E-3</v>
      </c>
      <c r="J1327">
        <v>2.7298038005828857</v>
      </c>
      <c r="R1327" s="9">
        <v>2646.2700000000004</v>
      </c>
      <c r="S1327">
        <v>3.844477611940299E-3</v>
      </c>
    </row>
    <row r="1328" spans="3:19">
      <c r="C1328">
        <v>2016</v>
      </c>
      <c r="D1328" s="321">
        <v>1</v>
      </c>
      <c r="E1328" s="127">
        <v>9</v>
      </c>
      <c r="F1328" s="127">
        <v>67</v>
      </c>
      <c r="G1328" s="322">
        <v>0.29034000000000004</v>
      </c>
      <c r="H1328" s="9">
        <v>4358.2302719999998</v>
      </c>
      <c r="I1328">
        <f t="shared" ref="I1328:I1391" si="77">G1328/F1328</f>
        <v>4.3334328358208959E-3</v>
      </c>
      <c r="J1328">
        <v>2.3582963943481445</v>
      </c>
      <c r="R1328" s="9">
        <v>4358.2302719999998</v>
      </c>
      <c r="S1328">
        <v>4.3334328358208959E-3</v>
      </c>
    </row>
    <row r="1329" spans="3:19">
      <c r="C1329">
        <v>2016</v>
      </c>
      <c r="D1329" s="321">
        <v>1</v>
      </c>
      <c r="E1329" s="127">
        <v>10</v>
      </c>
      <c r="F1329" s="127">
        <v>67</v>
      </c>
      <c r="G1329" s="322">
        <v>0.312805</v>
      </c>
      <c r="H1329" s="9">
        <v>4259.4361920000001</v>
      </c>
      <c r="I1329">
        <f t="shared" si="77"/>
        <v>4.6687313432835819E-3</v>
      </c>
      <c r="J1329">
        <v>2.4067401885986328</v>
      </c>
      <c r="R1329" s="9">
        <v>4259.4361920000001</v>
      </c>
      <c r="S1329">
        <v>4.6687313432835819E-3</v>
      </c>
    </row>
    <row r="1330" spans="3:19">
      <c r="C1330">
        <v>2016</v>
      </c>
      <c r="D1330" s="321">
        <v>1</v>
      </c>
      <c r="E1330" s="127">
        <v>11</v>
      </c>
      <c r="F1330" s="127">
        <v>67</v>
      </c>
      <c r="G1330" s="322">
        <v>0.33654499999999998</v>
      </c>
      <c r="H1330" s="9">
        <v>5277.0152160000007</v>
      </c>
      <c r="I1330">
        <f t="shared" si="77"/>
        <v>5.0230597014925367E-3</v>
      </c>
      <c r="J1330">
        <v>2.2016682624816895</v>
      </c>
      <c r="R1330" s="9">
        <v>5277.0152160000007</v>
      </c>
      <c r="S1330">
        <v>5.0230597014925367E-3</v>
      </c>
    </row>
    <row r="1331" spans="3:19">
      <c r="C1331">
        <v>2016</v>
      </c>
      <c r="D1331" s="321">
        <v>1</v>
      </c>
      <c r="E1331" s="127">
        <v>12</v>
      </c>
      <c r="F1331" s="127">
        <v>67</v>
      </c>
      <c r="G1331" s="322">
        <v>0.30934</v>
      </c>
      <c r="H1331" s="9">
        <v>5247.3769919999995</v>
      </c>
      <c r="I1331">
        <f t="shared" si="77"/>
        <v>4.617014925373134E-3</v>
      </c>
      <c r="J1331">
        <v>2.3473467826843262</v>
      </c>
      <c r="R1331" s="9">
        <v>5247.3769919999995</v>
      </c>
      <c r="S1331">
        <v>4.617014925373134E-3</v>
      </c>
    </row>
    <row r="1332" spans="3:19">
      <c r="C1332">
        <v>2016</v>
      </c>
      <c r="D1332" s="321">
        <v>1</v>
      </c>
      <c r="E1332" s="127">
        <v>13</v>
      </c>
      <c r="F1332" s="127">
        <v>67</v>
      </c>
      <c r="G1332" s="322">
        <v>0.32724500000000001</v>
      </c>
      <c r="H1332" s="9">
        <v>5384.2773599999982</v>
      </c>
      <c r="I1332">
        <f t="shared" si="77"/>
        <v>4.8842537313432835E-3</v>
      </c>
      <c r="J1332">
        <v>2.5473077297210693</v>
      </c>
      <c r="R1332" s="9">
        <v>5384.2773599999982</v>
      </c>
      <c r="S1332">
        <v>4.8842537313432835E-3</v>
      </c>
    </row>
    <row r="1333" spans="3:19">
      <c r="C1333">
        <v>2016</v>
      </c>
      <c r="D1333" s="321">
        <v>1</v>
      </c>
      <c r="E1333" s="127">
        <v>14</v>
      </c>
      <c r="F1333" s="127">
        <v>67</v>
      </c>
      <c r="G1333" s="322">
        <v>0.30346499999999998</v>
      </c>
      <c r="H1333" s="9">
        <v>4307.4218880000008</v>
      </c>
      <c r="I1333">
        <f t="shared" si="77"/>
        <v>4.5293283582089547E-3</v>
      </c>
      <c r="J1333">
        <v>2.0149145126342773</v>
      </c>
      <c r="R1333" s="9">
        <v>4307.4218880000008</v>
      </c>
      <c r="S1333">
        <v>4.5293283582089547E-3</v>
      </c>
    </row>
    <row r="1334" spans="3:19">
      <c r="C1334">
        <v>2016</v>
      </c>
      <c r="D1334" s="321">
        <v>2</v>
      </c>
      <c r="E1334" s="127">
        <v>1</v>
      </c>
      <c r="F1334" s="127">
        <v>67</v>
      </c>
      <c r="G1334" s="322">
        <v>0.28442000000000001</v>
      </c>
      <c r="H1334" s="9">
        <v>1589.173344</v>
      </c>
      <c r="I1334">
        <f t="shared" si="77"/>
        <v>4.2450746268656719E-3</v>
      </c>
      <c r="J1334">
        <v>2.2482800483703613</v>
      </c>
      <c r="R1334" s="9">
        <v>1589.173344</v>
      </c>
      <c r="S1334">
        <v>4.2450746268656719E-3</v>
      </c>
    </row>
    <row r="1335" spans="3:19">
      <c r="C1335">
        <v>2016</v>
      </c>
      <c r="D1335" s="321">
        <v>2</v>
      </c>
      <c r="E1335" s="127">
        <v>2</v>
      </c>
      <c r="F1335" s="127">
        <v>67</v>
      </c>
      <c r="G1335" s="322">
        <v>0.350105</v>
      </c>
      <c r="H1335" s="9">
        <v>1563.7691520000001</v>
      </c>
      <c r="I1335">
        <f t="shared" si="77"/>
        <v>5.2254477611940299E-3</v>
      </c>
      <c r="J1335">
        <v>2.1769566535949707</v>
      </c>
      <c r="R1335" s="9">
        <v>1563.7691520000001</v>
      </c>
      <c r="S1335">
        <v>5.2254477611940299E-3</v>
      </c>
    </row>
    <row r="1336" spans="3:19">
      <c r="C1336">
        <v>2016</v>
      </c>
      <c r="D1336" s="321">
        <v>2</v>
      </c>
      <c r="E1336" s="127">
        <v>3</v>
      </c>
      <c r="F1336" s="127">
        <v>67</v>
      </c>
      <c r="G1336" s="322">
        <v>0.298265</v>
      </c>
      <c r="H1336" s="9">
        <v>2745.0640800000001</v>
      </c>
      <c r="I1336">
        <f t="shared" si="77"/>
        <v>4.4517164179104481E-3</v>
      </c>
      <c r="J1336">
        <v>2.2749865055084229</v>
      </c>
      <c r="R1336" s="9">
        <v>2745.0640800000001</v>
      </c>
      <c r="S1336">
        <v>4.4517164179104481E-3</v>
      </c>
    </row>
    <row r="1337" spans="3:19">
      <c r="C1337">
        <v>2016</v>
      </c>
      <c r="D1337" s="321">
        <v>2</v>
      </c>
      <c r="E1337" s="127">
        <v>4</v>
      </c>
      <c r="F1337" s="127">
        <v>67</v>
      </c>
      <c r="G1337" s="322">
        <v>0.32867000000000002</v>
      </c>
      <c r="H1337" s="9">
        <v>2431.7457119999999</v>
      </c>
      <c r="I1337">
        <f t="shared" si="77"/>
        <v>4.9055223880597014E-3</v>
      </c>
      <c r="J1337">
        <v>2.3759679794311523</v>
      </c>
      <c r="R1337" s="9">
        <v>2431.7457119999999</v>
      </c>
      <c r="S1337">
        <v>4.9055223880597014E-3</v>
      </c>
    </row>
    <row r="1338" spans="3:19">
      <c r="C1338">
        <v>2016</v>
      </c>
      <c r="D1338" s="321">
        <v>2</v>
      </c>
      <c r="E1338" s="127">
        <v>5</v>
      </c>
      <c r="F1338" s="127">
        <v>67</v>
      </c>
      <c r="G1338" s="322">
        <v>0.34039999999999998</v>
      </c>
      <c r="H1338" s="9">
        <v>3240.4458240000013</v>
      </c>
      <c r="I1338">
        <f t="shared" si="77"/>
        <v>5.0805970149253726E-3</v>
      </c>
      <c r="J1338">
        <v>2.2345342636108398</v>
      </c>
      <c r="R1338" s="9">
        <v>3240.4458240000013</v>
      </c>
      <c r="S1338">
        <v>5.0805970149253726E-3</v>
      </c>
    </row>
    <row r="1339" spans="3:19">
      <c r="C1339">
        <v>2016</v>
      </c>
      <c r="D1339" s="321">
        <v>2</v>
      </c>
      <c r="E1339" s="127">
        <v>6</v>
      </c>
      <c r="F1339" s="127">
        <v>67</v>
      </c>
      <c r="G1339" s="322">
        <v>0.30897000000000002</v>
      </c>
      <c r="H1339" s="9">
        <v>5521.1777279999988</v>
      </c>
      <c r="I1339">
        <f t="shared" si="77"/>
        <v>4.6114925373134334E-3</v>
      </c>
      <c r="J1339">
        <v>2.2262885570526123</v>
      </c>
      <c r="R1339" s="9">
        <v>5521.1777279999988</v>
      </c>
      <c r="S1339">
        <v>4.6114925373134334E-3</v>
      </c>
    </row>
    <row r="1340" spans="3:19">
      <c r="C1340">
        <v>2016</v>
      </c>
      <c r="D1340" s="321">
        <v>2</v>
      </c>
      <c r="E1340" s="127">
        <v>7</v>
      </c>
      <c r="F1340" s="127">
        <v>67</v>
      </c>
      <c r="G1340" s="322">
        <v>0.31113000000000002</v>
      </c>
      <c r="H1340" s="9">
        <v>5483.0714400000006</v>
      </c>
      <c r="I1340">
        <f t="shared" si="77"/>
        <v>4.643731343283582E-3</v>
      </c>
      <c r="J1340">
        <v>2.8274636268615723</v>
      </c>
      <c r="R1340" s="9">
        <v>5483.0714400000006</v>
      </c>
      <c r="S1340">
        <v>4.643731343283582E-3</v>
      </c>
    </row>
    <row r="1341" spans="3:19">
      <c r="C1341">
        <v>2016</v>
      </c>
      <c r="D1341" s="321">
        <v>2</v>
      </c>
      <c r="E1341" s="127">
        <v>8</v>
      </c>
      <c r="F1341" s="127">
        <v>67</v>
      </c>
      <c r="G1341" s="322">
        <v>0.29757</v>
      </c>
      <c r="H1341" s="9">
        <v>3322.3037759999997</v>
      </c>
      <c r="I1341">
        <f t="shared" si="77"/>
        <v>4.4413432835820896E-3</v>
      </c>
      <c r="J1341">
        <v>2.3101670742034912</v>
      </c>
      <c r="R1341" s="9">
        <v>3322.3037759999997</v>
      </c>
      <c r="S1341">
        <v>4.4413432835820896E-3</v>
      </c>
    </row>
    <row r="1342" spans="3:19">
      <c r="C1342">
        <v>2016</v>
      </c>
      <c r="D1342" s="321">
        <v>2</v>
      </c>
      <c r="E1342" s="127">
        <v>9</v>
      </c>
      <c r="F1342" s="127">
        <v>67</v>
      </c>
      <c r="G1342" s="322">
        <v>0.31915000000000004</v>
      </c>
      <c r="H1342" s="9">
        <v>5233.2635519999994</v>
      </c>
      <c r="I1342">
        <f t="shared" si="77"/>
        <v>4.7634328358208966E-3</v>
      </c>
      <c r="J1342">
        <v>2.2185099124908447</v>
      </c>
      <c r="R1342" s="9">
        <v>5233.2635519999994</v>
      </c>
      <c r="S1342">
        <v>4.7634328358208966E-3</v>
      </c>
    </row>
    <row r="1343" spans="3:19">
      <c r="C1343">
        <v>2016</v>
      </c>
      <c r="D1343" s="321">
        <v>2</v>
      </c>
      <c r="E1343" s="127">
        <v>10</v>
      </c>
      <c r="F1343" s="127">
        <v>67</v>
      </c>
      <c r="G1343" s="322">
        <v>0.33738999999999997</v>
      </c>
      <c r="H1343" s="9">
        <v>5202.2139839999982</v>
      </c>
      <c r="I1343">
        <f t="shared" si="77"/>
        <v>5.0356716417910442E-3</v>
      </c>
      <c r="J1343">
        <v>2.3054652214050293</v>
      </c>
      <c r="R1343" s="9">
        <v>5202.2139839999982</v>
      </c>
      <c r="S1343">
        <v>5.0356716417910442E-3</v>
      </c>
    </row>
    <row r="1344" spans="3:19">
      <c r="C1344">
        <v>2016</v>
      </c>
      <c r="D1344" s="321">
        <v>2</v>
      </c>
      <c r="E1344" s="127">
        <v>11</v>
      </c>
      <c r="F1344" s="127">
        <v>67</v>
      </c>
      <c r="G1344" s="322">
        <v>0.32808000000000004</v>
      </c>
      <c r="H1344" s="9">
        <v>4966.5195360000007</v>
      </c>
      <c r="I1344">
        <f t="shared" si="77"/>
        <v>4.8967164179104482E-3</v>
      </c>
      <c r="J1344">
        <v>2.3237357139587402</v>
      </c>
      <c r="R1344" s="9">
        <v>4966.5195360000007</v>
      </c>
      <c r="S1344">
        <v>4.8967164179104482E-3</v>
      </c>
    </row>
    <row r="1345" spans="3:19">
      <c r="C1345">
        <v>2016</v>
      </c>
      <c r="D1345" s="321">
        <v>2</v>
      </c>
      <c r="E1345" s="127">
        <v>12</v>
      </c>
      <c r="F1345" s="127">
        <v>67</v>
      </c>
      <c r="G1345" s="322">
        <v>0.35744500000000001</v>
      </c>
      <c r="H1345" s="9">
        <v>5260.0790880000004</v>
      </c>
      <c r="I1345">
        <f t="shared" si="77"/>
        <v>5.3350000000000003E-3</v>
      </c>
      <c r="J1345">
        <v>2.3853049278259277</v>
      </c>
      <c r="R1345" s="9">
        <v>5260.0790880000004</v>
      </c>
      <c r="S1345">
        <v>5.3350000000000003E-3</v>
      </c>
    </row>
    <row r="1346" spans="3:19">
      <c r="C1346">
        <v>2016</v>
      </c>
      <c r="D1346" s="321">
        <v>2</v>
      </c>
      <c r="E1346" s="127">
        <v>13</v>
      </c>
      <c r="F1346" s="127">
        <v>67</v>
      </c>
      <c r="G1346" s="322">
        <v>0.35182000000000002</v>
      </c>
      <c r="H1346" s="9">
        <v>5629.851216</v>
      </c>
      <c r="I1346">
        <f t="shared" si="77"/>
        <v>5.251044776119403E-3</v>
      </c>
      <c r="J1346">
        <v>2.5605206489562988</v>
      </c>
      <c r="R1346" s="9">
        <v>5629.851216</v>
      </c>
      <c r="S1346">
        <v>5.251044776119403E-3</v>
      </c>
    </row>
    <row r="1347" spans="3:19">
      <c r="C1347">
        <v>2016</v>
      </c>
      <c r="D1347" s="321">
        <v>2</v>
      </c>
      <c r="E1347" s="127">
        <v>14</v>
      </c>
      <c r="F1347" s="127">
        <v>67</v>
      </c>
      <c r="G1347" s="322">
        <v>0.311305</v>
      </c>
      <c r="H1347" s="9">
        <v>5569.1634239999994</v>
      </c>
      <c r="I1347">
        <f t="shared" si="77"/>
        <v>4.6463432835820899E-3</v>
      </c>
      <c r="J1347">
        <v>2.2839601039886475</v>
      </c>
      <c r="R1347" s="9">
        <v>5569.1634239999994</v>
      </c>
      <c r="S1347">
        <v>4.6463432835820899E-3</v>
      </c>
    </row>
    <row r="1348" spans="3:19">
      <c r="C1348">
        <v>2016</v>
      </c>
      <c r="D1348" s="321">
        <v>3</v>
      </c>
      <c r="E1348" s="127">
        <v>1</v>
      </c>
      <c r="F1348" s="127">
        <v>67</v>
      </c>
      <c r="G1348" s="322">
        <v>0.300875</v>
      </c>
      <c r="H1348" s="9">
        <v>2273.6751839999997</v>
      </c>
      <c r="I1348">
        <f t="shared" si="77"/>
        <v>4.4906716417910447E-3</v>
      </c>
      <c r="J1348">
        <v>2.3414077758789063</v>
      </c>
      <c r="R1348" s="9">
        <v>2273.6751839999997</v>
      </c>
      <c r="S1348">
        <v>4.4906716417910447E-3</v>
      </c>
    </row>
    <row r="1349" spans="3:19">
      <c r="C1349">
        <v>2016</v>
      </c>
      <c r="D1349" s="321">
        <v>3</v>
      </c>
      <c r="E1349" s="127">
        <v>2</v>
      </c>
      <c r="F1349" s="127">
        <v>67</v>
      </c>
      <c r="G1349" s="322">
        <v>0.336565</v>
      </c>
      <c r="H1349" s="9">
        <v>2721.0712320000002</v>
      </c>
      <c r="I1349">
        <f t="shared" si="77"/>
        <v>5.0233582089552241E-3</v>
      </c>
      <c r="J1349">
        <v>2.413557767868042</v>
      </c>
      <c r="R1349" s="9">
        <v>2721.0712320000002</v>
      </c>
      <c r="S1349">
        <v>5.0233582089552241E-3</v>
      </c>
    </row>
    <row r="1350" spans="3:19">
      <c r="C1350">
        <v>2016</v>
      </c>
      <c r="D1350" s="321">
        <v>3</v>
      </c>
      <c r="E1350" s="127">
        <v>3</v>
      </c>
      <c r="F1350" s="127">
        <v>67</v>
      </c>
      <c r="G1350" s="322">
        <v>0.32495499999999999</v>
      </c>
      <c r="H1350" s="9">
        <v>3908.0115360000004</v>
      </c>
      <c r="I1350">
        <f t="shared" si="77"/>
        <v>4.8500746268656716E-3</v>
      </c>
      <c r="J1350">
        <v>2.5351450443267822</v>
      </c>
      <c r="R1350" s="9">
        <v>3908.0115360000004</v>
      </c>
      <c r="S1350">
        <v>4.8500746268656716E-3</v>
      </c>
    </row>
    <row r="1351" spans="3:19">
      <c r="C1351">
        <v>2016</v>
      </c>
      <c r="D1351" s="321">
        <v>3</v>
      </c>
      <c r="E1351" s="127">
        <v>4</v>
      </c>
      <c r="F1351" s="127">
        <v>67</v>
      </c>
      <c r="G1351" s="322">
        <v>0.31275999999999998</v>
      </c>
      <c r="H1351" s="9">
        <v>4409.0386560000006</v>
      </c>
      <c r="I1351">
        <f t="shared" si="77"/>
        <v>4.6680597014925372E-3</v>
      </c>
      <c r="J1351">
        <v>2.3289804458618164</v>
      </c>
      <c r="R1351" s="9">
        <v>4409.0386560000006</v>
      </c>
      <c r="S1351">
        <v>4.6680597014925372E-3</v>
      </c>
    </row>
    <row r="1352" spans="3:19">
      <c r="C1352">
        <v>2016</v>
      </c>
      <c r="D1352" s="321">
        <v>3</v>
      </c>
      <c r="E1352" s="127">
        <v>5</v>
      </c>
      <c r="F1352" s="127">
        <v>67</v>
      </c>
      <c r="G1352" s="322">
        <v>0.37993500000000002</v>
      </c>
      <c r="H1352" s="9">
        <v>4811.2716960000007</v>
      </c>
      <c r="I1352">
        <f t="shared" si="77"/>
        <v>5.6706716417910452E-3</v>
      </c>
      <c r="J1352">
        <v>2.3342170715332031</v>
      </c>
      <c r="R1352" s="9">
        <v>4811.2716960000007</v>
      </c>
      <c r="S1352">
        <v>5.6706716417910452E-3</v>
      </c>
    </row>
    <row r="1353" spans="3:19">
      <c r="C1353">
        <v>2016</v>
      </c>
      <c r="D1353" s="321">
        <v>3</v>
      </c>
      <c r="E1353" s="127">
        <v>6</v>
      </c>
      <c r="F1353" s="127">
        <v>67</v>
      </c>
      <c r="G1353" s="322">
        <v>0.31586999999999998</v>
      </c>
      <c r="H1353" s="9">
        <v>5039.9094239999995</v>
      </c>
      <c r="I1353">
        <f t="shared" si="77"/>
        <v>4.7144776119402987E-3</v>
      </c>
      <c r="J1353">
        <v>2.3973712921142578</v>
      </c>
      <c r="R1353" s="9">
        <v>5039.9094239999995</v>
      </c>
      <c r="S1353">
        <v>4.7144776119402987E-3</v>
      </c>
    </row>
    <row r="1354" spans="3:19">
      <c r="C1354">
        <v>2016</v>
      </c>
      <c r="D1354" s="321">
        <v>3</v>
      </c>
      <c r="E1354" s="127">
        <v>7</v>
      </c>
      <c r="F1354" s="127">
        <v>67</v>
      </c>
      <c r="G1354" s="322">
        <v>0.32086999999999999</v>
      </c>
      <c r="H1354" s="9">
        <v>5387.1000480000002</v>
      </c>
      <c r="I1354">
        <f t="shared" si="77"/>
        <v>4.7891044776119402E-3</v>
      </c>
      <c r="J1354">
        <v>2.4704797267913818</v>
      </c>
      <c r="R1354" s="9">
        <v>5387.1000480000002</v>
      </c>
      <c r="S1354">
        <v>4.7891044776119402E-3</v>
      </c>
    </row>
    <row r="1355" spans="3:19">
      <c r="C1355">
        <v>2016</v>
      </c>
      <c r="D1355" s="321">
        <v>3</v>
      </c>
      <c r="E1355" s="127">
        <v>8</v>
      </c>
      <c r="F1355" s="127">
        <v>67</v>
      </c>
      <c r="G1355" s="322">
        <v>0.30365500000000001</v>
      </c>
      <c r="H1355" s="9">
        <v>4486.6625759999988</v>
      </c>
      <c r="I1355">
        <f t="shared" si="77"/>
        <v>4.5321641791044778E-3</v>
      </c>
      <c r="J1355">
        <v>2.3470125198364258</v>
      </c>
      <c r="R1355" s="9">
        <v>4486.6625759999988</v>
      </c>
      <c r="S1355">
        <v>4.5321641791044778E-3</v>
      </c>
    </row>
    <row r="1356" spans="3:19">
      <c r="C1356">
        <v>2016</v>
      </c>
      <c r="D1356" s="321">
        <v>3</v>
      </c>
      <c r="E1356" s="127">
        <v>9</v>
      </c>
      <c r="F1356" s="127">
        <v>67</v>
      </c>
      <c r="G1356" s="322">
        <v>0.33945999999999998</v>
      </c>
      <c r="H1356" s="9">
        <v>4980.6329759999999</v>
      </c>
      <c r="I1356">
        <f t="shared" si="77"/>
        <v>5.0665671641791045E-3</v>
      </c>
      <c r="J1356">
        <v>2.6593873500823975</v>
      </c>
      <c r="R1356" s="9">
        <v>4980.6329759999999</v>
      </c>
      <c r="S1356">
        <v>5.0665671641791045E-3</v>
      </c>
    </row>
    <row r="1357" spans="3:19">
      <c r="C1357">
        <v>2016</v>
      </c>
      <c r="D1357" s="321">
        <v>3</v>
      </c>
      <c r="E1357" s="127">
        <v>10</v>
      </c>
      <c r="F1357" s="127">
        <v>67</v>
      </c>
      <c r="G1357" s="322">
        <v>0.33815499999999998</v>
      </c>
      <c r="H1357" s="9">
        <v>4852.2006720000008</v>
      </c>
      <c r="I1357">
        <f t="shared" si="77"/>
        <v>5.0470895522388053E-3</v>
      </c>
      <c r="J1357">
        <v>2.2532148361206055</v>
      </c>
      <c r="R1357" s="9">
        <v>4852.2006720000008</v>
      </c>
      <c r="S1357">
        <v>5.0470895522388053E-3</v>
      </c>
    </row>
    <row r="1358" spans="3:19">
      <c r="C1358">
        <v>2016</v>
      </c>
      <c r="D1358" s="321">
        <v>3</v>
      </c>
      <c r="E1358" s="127">
        <v>11</v>
      </c>
      <c r="F1358" s="127">
        <v>67</v>
      </c>
      <c r="G1358" s="322">
        <v>0.33004</v>
      </c>
      <c r="H1358" s="9">
        <v>5346.1710719999992</v>
      </c>
      <c r="I1358">
        <f t="shared" si="77"/>
        <v>4.9259701492537318E-3</v>
      </c>
      <c r="J1358">
        <v>2.3106412887573242</v>
      </c>
      <c r="R1358" s="9">
        <v>5346.1710719999992</v>
      </c>
      <c r="S1358">
        <v>4.9259701492537318E-3</v>
      </c>
    </row>
    <row r="1359" spans="3:19">
      <c r="C1359">
        <v>2016</v>
      </c>
      <c r="D1359" s="321">
        <v>3</v>
      </c>
      <c r="E1359" s="127">
        <v>12</v>
      </c>
      <c r="F1359" s="127">
        <v>67</v>
      </c>
      <c r="G1359" s="322">
        <v>0.34214</v>
      </c>
      <c r="H1359" s="9">
        <v>5000.3917919999985</v>
      </c>
      <c r="I1359">
        <f t="shared" si="77"/>
        <v>5.1065671641791046E-3</v>
      </c>
      <c r="J1359">
        <v>2.2928943634033203</v>
      </c>
      <c r="R1359" s="9">
        <v>5000.3917919999985</v>
      </c>
      <c r="S1359">
        <v>5.1065671641791046E-3</v>
      </c>
    </row>
    <row r="1360" spans="3:19">
      <c r="C1360">
        <v>2016</v>
      </c>
      <c r="D1360" s="321">
        <v>3</v>
      </c>
      <c r="E1360" s="127">
        <v>13</v>
      </c>
      <c r="F1360" s="127">
        <v>67</v>
      </c>
      <c r="G1360" s="322">
        <v>0.32331500000000002</v>
      </c>
      <c r="H1360" s="9">
        <v>5325.0009120000004</v>
      </c>
      <c r="I1360">
        <f t="shared" si="77"/>
        <v>4.8255970149253735E-3</v>
      </c>
      <c r="J1360">
        <v>2.4750096797943115</v>
      </c>
      <c r="R1360" s="9">
        <v>5325.0009120000004</v>
      </c>
      <c r="S1360">
        <v>4.8255970149253735E-3</v>
      </c>
    </row>
    <row r="1361" spans="3:19">
      <c r="C1361">
        <v>2016</v>
      </c>
      <c r="D1361" s="321">
        <v>3</v>
      </c>
      <c r="E1361" s="127">
        <v>14</v>
      </c>
      <c r="F1361" s="127">
        <v>67</v>
      </c>
      <c r="G1361" s="322">
        <v>0.34026000000000001</v>
      </c>
      <c r="H1361" s="9">
        <v>4898.7750239999987</v>
      </c>
      <c r="I1361">
        <f t="shared" si="77"/>
        <v>5.0785074626865673E-3</v>
      </c>
      <c r="J1361">
        <v>2.4172976016998291</v>
      </c>
      <c r="R1361" s="9">
        <v>4898.7750239999987</v>
      </c>
      <c r="S1361">
        <v>5.0785074626865673E-3</v>
      </c>
    </row>
    <row r="1362" spans="3:19">
      <c r="C1362">
        <v>2016</v>
      </c>
      <c r="D1362" s="321">
        <v>4</v>
      </c>
      <c r="E1362" s="127">
        <v>1</v>
      </c>
      <c r="F1362" s="127">
        <v>67</v>
      </c>
      <c r="G1362" s="322">
        <v>0.322745</v>
      </c>
      <c r="H1362" s="9">
        <v>2248.2709919999993</v>
      </c>
      <c r="I1362">
        <f t="shared" si="77"/>
        <v>4.817089552238806E-3</v>
      </c>
      <c r="J1362">
        <v>2.2363009452819824</v>
      </c>
      <c r="R1362" s="9">
        <v>2248.2709919999993</v>
      </c>
      <c r="S1362">
        <v>4.817089552238806E-3</v>
      </c>
    </row>
    <row r="1363" spans="3:19">
      <c r="C1363">
        <v>2016</v>
      </c>
      <c r="D1363" s="321">
        <v>4</v>
      </c>
      <c r="E1363" s="127">
        <v>2</v>
      </c>
      <c r="F1363" s="127">
        <v>67</v>
      </c>
      <c r="G1363" s="322">
        <v>0.31838999999999995</v>
      </c>
      <c r="H1363" s="9">
        <v>2695.6670400000007</v>
      </c>
      <c r="I1363">
        <f t="shared" si="77"/>
        <v>4.7520895522388052E-3</v>
      </c>
      <c r="J1363">
        <v>2.1789765357971191</v>
      </c>
      <c r="R1363" s="9">
        <v>2695.6670400000007</v>
      </c>
      <c r="S1363">
        <v>4.7520895522388052E-3</v>
      </c>
    </row>
    <row r="1364" spans="3:19">
      <c r="C1364">
        <v>2016</v>
      </c>
      <c r="D1364" s="321">
        <v>4</v>
      </c>
      <c r="E1364" s="127">
        <v>3</v>
      </c>
      <c r="F1364" s="127">
        <v>67</v>
      </c>
      <c r="G1364" s="322">
        <v>0.28005000000000002</v>
      </c>
      <c r="H1364" s="9">
        <v>2852.3262240000008</v>
      </c>
      <c r="I1364">
        <f t="shared" si="77"/>
        <v>4.1798507462686568E-3</v>
      </c>
      <c r="J1364">
        <v>2.1353762149810791</v>
      </c>
      <c r="R1364" s="9">
        <v>2852.3262240000008</v>
      </c>
      <c r="S1364">
        <v>4.1798507462686568E-3</v>
      </c>
    </row>
    <row r="1365" spans="3:19">
      <c r="C1365">
        <v>2016</v>
      </c>
      <c r="D1365" s="321">
        <v>4</v>
      </c>
      <c r="E1365" s="127">
        <v>4</v>
      </c>
      <c r="F1365" s="127">
        <v>67</v>
      </c>
      <c r="G1365" s="322">
        <v>0.36360999999999999</v>
      </c>
      <c r="H1365" s="9">
        <v>3549.5301599999998</v>
      </c>
      <c r="I1365">
        <f t="shared" si="77"/>
        <v>5.427014925373134E-3</v>
      </c>
      <c r="J1365">
        <v>2.3083162307739258</v>
      </c>
      <c r="R1365" s="9">
        <v>3549.5301599999998</v>
      </c>
      <c r="S1365">
        <v>5.427014925373134E-3</v>
      </c>
    </row>
    <row r="1366" spans="3:19">
      <c r="C1366">
        <v>2016</v>
      </c>
      <c r="D1366" s="321">
        <v>4</v>
      </c>
      <c r="E1366" s="127">
        <v>5</v>
      </c>
      <c r="F1366" s="127">
        <v>67</v>
      </c>
      <c r="G1366" s="322">
        <v>0.31677</v>
      </c>
      <c r="H1366" s="9">
        <v>4948.1720640000003</v>
      </c>
      <c r="I1366">
        <f t="shared" si="77"/>
        <v>4.7279104477611937E-3</v>
      </c>
      <c r="J1366">
        <v>2.2241284847259521</v>
      </c>
      <c r="R1366" s="9">
        <v>4948.1720640000003</v>
      </c>
      <c r="S1366">
        <v>4.7279104477611937E-3</v>
      </c>
    </row>
    <row r="1367" spans="3:19">
      <c r="C1367">
        <v>2016</v>
      </c>
      <c r="D1367" s="321">
        <v>4</v>
      </c>
      <c r="E1367" s="127">
        <v>6</v>
      </c>
      <c r="F1367" s="127">
        <v>67</v>
      </c>
      <c r="G1367" s="322">
        <v>0.33533999999999997</v>
      </c>
      <c r="H1367" s="9">
        <v>5272.7811839999986</v>
      </c>
      <c r="I1367">
        <f t="shared" si="77"/>
        <v>5.0050746268656713E-3</v>
      </c>
      <c r="J1367">
        <v>2.1695511341094971</v>
      </c>
      <c r="R1367" s="9">
        <v>5272.7811839999986</v>
      </c>
      <c r="S1367">
        <v>5.0050746268656713E-3</v>
      </c>
    </row>
    <row r="1368" spans="3:19">
      <c r="C1368">
        <v>2016</v>
      </c>
      <c r="D1368" s="321">
        <v>4</v>
      </c>
      <c r="E1368" s="127">
        <v>7</v>
      </c>
      <c r="F1368" s="127">
        <v>67</v>
      </c>
      <c r="G1368" s="322">
        <v>0.35814999999999997</v>
      </c>
      <c r="H1368" s="9">
        <v>5267.135808</v>
      </c>
      <c r="I1368">
        <f t="shared" si="77"/>
        <v>5.3455223880597008E-3</v>
      </c>
      <c r="J1368">
        <v>2.6698286533355713</v>
      </c>
      <c r="R1368" s="9">
        <v>5267.135808</v>
      </c>
      <c r="S1368">
        <v>5.3455223880597008E-3</v>
      </c>
    </row>
    <row r="1369" spans="3:19">
      <c r="C1369">
        <v>2016</v>
      </c>
      <c r="D1369" s="321">
        <v>4</v>
      </c>
      <c r="E1369" s="127">
        <v>8</v>
      </c>
      <c r="F1369" s="127">
        <v>67</v>
      </c>
      <c r="G1369" s="322">
        <v>0.30742000000000003</v>
      </c>
      <c r="H1369" s="9">
        <v>4126.7698559999999</v>
      </c>
      <c r="I1369">
        <f t="shared" si="77"/>
        <v>4.5883582089552245E-3</v>
      </c>
      <c r="J1369">
        <v>2.1174135208129883</v>
      </c>
      <c r="R1369" s="9">
        <v>4126.7698559999999</v>
      </c>
      <c r="S1369">
        <v>4.5883582089552245E-3</v>
      </c>
    </row>
    <row r="1370" spans="3:19">
      <c r="C1370">
        <v>2016</v>
      </c>
      <c r="D1370" s="321">
        <v>4</v>
      </c>
      <c r="E1370" s="127">
        <v>9</v>
      </c>
      <c r="F1370" s="127">
        <v>67</v>
      </c>
      <c r="G1370" s="322">
        <v>0.31035999999999997</v>
      </c>
      <c r="H1370" s="9">
        <v>4698.364176</v>
      </c>
      <c r="I1370">
        <f t="shared" si="77"/>
        <v>4.6322388059701486E-3</v>
      </c>
      <c r="J1370">
        <v>2.1404318809509277</v>
      </c>
      <c r="R1370" s="9">
        <v>4698.364176</v>
      </c>
      <c r="S1370">
        <v>4.6322388059701486E-3</v>
      </c>
    </row>
    <row r="1371" spans="3:19">
      <c r="C1371">
        <v>2016</v>
      </c>
      <c r="D1371" s="321">
        <v>4</v>
      </c>
      <c r="E1371" s="127">
        <v>10</v>
      </c>
      <c r="F1371" s="127">
        <v>67</v>
      </c>
      <c r="G1371" s="322">
        <v>0.30877500000000002</v>
      </c>
      <c r="H1371" s="9">
        <v>5175.3984480000008</v>
      </c>
      <c r="I1371">
        <f t="shared" si="77"/>
        <v>4.6085820895522388E-3</v>
      </c>
      <c r="J1371">
        <v>2.275970458984375</v>
      </c>
      <c r="R1371" s="9">
        <v>5175.3984480000008</v>
      </c>
      <c r="S1371">
        <v>4.6085820895522388E-3</v>
      </c>
    </row>
    <row r="1372" spans="3:19">
      <c r="C1372">
        <v>2016</v>
      </c>
      <c r="D1372" s="321">
        <v>4</v>
      </c>
      <c r="E1372" s="127">
        <v>11</v>
      </c>
      <c r="F1372" s="127">
        <v>67</v>
      </c>
      <c r="G1372" s="322">
        <v>0.32905499999999999</v>
      </c>
      <c r="H1372" s="9">
        <v>4222.7412480000003</v>
      </c>
      <c r="I1372">
        <f t="shared" si="77"/>
        <v>4.9112686567164181E-3</v>
      </c>
      <c r="J1372">
        <v>2.320683479309082</v>
      </c>
      <c r="R1372" s="9">
        <v>4222.7412480000003</v>
      </c>
      <c r="S1372">
        <v>4.9112686567164181E-3</v>
      </c>
    </row>
    <row r="1373" spans="3:19">
      <c r="C1373">
        <v>2016</v>
      </c>
      <c r="D1373" s="321">
        <v>4</v>
      </c>
      <c r="E1373" s="127">
        <v>12</v>
      </c>
      <c r="F1373" s="127">
        <v>67</v>
      </c>
      <c r="G1373" s="322">
        <v>0.356265</v>
      </c>
      <c r="H1373" s="9">
        <v>5381.4546720000008</v>
      </c>
      <c r="I1373">
        <f t="shared" si="77"/>
        <v>5.3173880597014922E-3</v>
      </c>
      <c r="J1373">
        <v>2.259413480758667</v>
      </c>
      <c r="R1373" s="9">
        <v>5381.4546720000008</v>
      </c>
      <c r="S1373">
        <v>5.3173880597014922E-3</v>
      </c>
    </row>
    <row r="1374" spans="3:19">
      <c r="C1374">
        <v>2016</v>
      </c>
      <c r="D1374" s="321">
        <v>4</v>
      </c>
      <c r="E1374" s="127">
        <v>13</v>
      </c>
      <c r="F1374" s="127">
        <v>67</v>
      </c>
      <c r="G1374" s="322">
        <v>0.34489999999999998</v>
      </c>
      <c r="H1374" s="9">
        <v>5377.2206400000005</v>
      </c>
      <c r="I1374">
        <f t="shared" si="77"/>
        <v>5.1477611940298502E-3</v>
      </c>
      <c r="J1374">
        <v>2.2874290943145752</v>
      </c>
      <c r="R1374" s="9">
        <v>5377.2206400000005</v>
      </c>
      <c r="S1374">
        <v>5.1477611940298502E-3</v>
      </c>
    </row>
    <row r="1375" spans="3:19">
      <c r="C1375">
        <v>2016</v>
      </c>
      <c r="D1375" s="321">
        <v>4</v>
      </c>
      <c r="E1375" s="127">
        <v>14</v>
      </c>
      <c r="F1375" s="127">
        <v>67</v>
      </c>
      <c r="G1375" s="322">
        <v>0.32094</v>
      </c>
      <c r="H1375" s="9">
        <v>5007.4485119999999</v>
      </c>
      <c r="I1375">
        <f t="shared" si="77"/>
        <v>4.7901492537313437E-3</v>
      </c>
      <c r="J1375">
        <v>2.3042750358581543</v>
      </c>
      <c r="R1375" s="9">
        <v>5007.4485119999999</v>
      </c>
      <c r="S1375">
        <v>4.7901492537313437E-3</v>
      </c>
    </row>
    <row r="1376" spans="3:19">
      <c r="C1376">
        <v>2016</v>
      </c>
      <c r="D1376" s="321">
        <v>1</v>
      </c>
      <c r="E1376" s="127">
        <v>1</v>
      </c>
      <c r="F1376" s="127">
        <v>69</v>
      </c>
      <c r="G1376">
        <v>0.32971</v>
      </c>
      <c r="H1376" s="9">
        <v>2142.4201919999996</v>
      </c>
      <c r="I1376">
        <f t="shared" si="77"/>
        <v>4.7784057971014494E-3</v>
      </c>
      <c r="J1376">
        <v>2.4515621662139893</v>
      </c>
      <c r="R1376" s="9">
        <v>2142.4201919999996</v>
      </c>
      <c r="S1376">
        <v>4.7784057971014494E-3</v>
      </c>
    </row>
    <row r="1377" spans="3:19">
      <c r="C1377">
        <v>2016</v>
      </c>
      <c r="D1377" s="321">
        <v>1</v>
      </c>
      <c r="E1377" s="127">
        <v>2</v>
      </c>
      <c r="F1377" s="127">
        <v>69</v>
      </c>
      <c r="G1377">
        <v>0.24609999999999999</v>
      </c>
      <c r="H1377" s="9">
        <v>772.00516800000003</v>
      </c>
      <c r="I1377">
        <f t="shared" si="77"/>
        <v>3.5666666666666663E-3</v>
      </c>
      <c r="J1377">
        <v>2.4906442165374756</v>
      </c>
      <c r="R1377" s="9">
        <v>772.00516800000003</v>
      </c>
      <c r="S1377">
        <v>3.5666666666666663E-3</v>
      </c>
    </row>
    <row r="1378" spans="3:19">
      <c r="C1378">
        <v>2016</v>
      </c>
      <c r="D1378" s="321">
        <v>1</v>
      </c>
      <c r="E1378" s="127">
        <v>3</v>
      </c>
      <c r="F1378" s="127">
        <v>69</v>
      </c>
      <c r="G1378">
        <v>0.34814500000000004</v>
      </c>
      <c r="H1378" s="9">
        <v>3285.6088319999994</v>
      </c>
      <c r="I1378">
        <f t="shared" si="77"/>
        <v>5.0455797101449278E-3</v>
      </c>
      <c r="J1378">
        <v>2.23380446434021</v>
      </c>
      <c r="R1378" s="9">
        <v>3285.6088319999994</v>
      </c>
      <c r="S1378">
        <v>5.0455797101449278E-3</v>
      </c>
    </row>
    <row r="1379" spans="3:19">
      <c r="C1379">
        <v>2016</v>
      </c>
      <c r="D1379" s="321">
        <v>1</v>
      </c>
      <c r="E1379" s="127">
        <v>4</v>
      </c>
      <c r="F1379" s="127">
        <v>69</v>
      </c>
      <c r="G1379">
        <v>0.34603</v>
      </c>
      <c r="H1379" s="9">
        <v>2850.9148799999994</v>
      </c>
      <c r="I1379">
        <f t="shared" si="77"/>
        <v>5.0149275362318842E-3</v>
      </c>
      <c r="J1379">
        <v>2.2379496097564697</v>
      </c>
      <c r="R1379" s="9">
        <v>2850.9148799999994</v>
      </c>
      <c r="S1379">
        <v>5.0149275362318842E-3</v>
      </c>
    </row>
    <row r="1380" spans="3:19">
      <c r="C1380">
        <v>2016</v>
      </c>
      <c r="D1380" s="321">
        <v>1</v>
      </c>
      <c r="E1380" s="127">
        <v>5</v>
      </c>
      <c r="F1380" s="127">
        <v>69</v>
      </c>
      <c r="G1380">
        <v>0.36533499999999997</v>
      </c>
      <c r="H1380" s="9">
        <v>4684.250736</v>
      </c>
      <c r="I1380">
        <f t="shared" si="77"/>
        <v>5.2947101449275355E-3</v>
      </c>
      <c r="J1380">
        <v>2.3429486751556396</v>
      </c>
      <c r="R1380" s="9">
        <v>4684.250736</v>
      </c>
      <c r="S1380">
        <v>5.2947101449275355E-3</v>
      </c>
    </row>
    <row r="1381" spans="3:19">
      <c r="C1381">
        <v>2016</v>
      </c>
      <c r="D1381" s="321">
        <v>1</v>
      </c>
      <c r="E1381" s="127">
        <v>6</v>
      </c>
      <c r="F1381" s="127">
        <v>69</v>
      </c>
      <c r="G1381">
        <v>0.34151999999999999</v>
      </c>
      <c r="H1381" s="9">
        <v>4641.9104160000006</v>
      </c>
      <c r="I1381">
        <f t="shared" si="77"/>
        <v>4.9495652173913041E-3</v>
      </c>
      <c r="J1381">
        <v>2.3071639537811279</v>
      </c>
      <c r="R1381" s="9">
        <v>4641.9104160000006</v>
      </c>
      <c r="S1381">
        <v>4.9495652173913041E-3</v>
      </c>
    </row>
    <row r="1382" spans="3:19">
      <c r="C1382">
        <v>2016</v>
      </c>
      <c r="D1382" s="321">
        <v>1</v>
      </c>
      <c r="E1382" s="127">
        <v>7</v>
      </c>
      <c r="F1382" s="127">
        <v>69</v>
      </c>
      <c r="G1382">
        <v>0.36611000000000005</v>
      </c>
      <c r="H1382" s="9">
        <v>5315.1215040000006</v>
      </c>
      <c r="I1382">
        <f t="shared" si="77"/>
        <v>5.3059420289855077E-3</v>
      </c>
      <c r="J1382">
        <v>2.492811918258667</v>
      </c>
      <c r="R1382" s="9">
        <v>5315.1215040000006</v>
      </c>
      <c r="S1382">
        <v>5.3059420289855077E-3</v>
      </c>
    </row>
    <row r="1383" spans="3:19">
      <c r="C1383">
        <v>2016</v>
      </c>
      <c r="D1383" s="321">
        <v>1</v>
      </c>
      <c r="E1383" s="127">
        <v>8</v>
      </c>
      <c r="F1383" s="127">
        <v>69</v>
      </c>
      <c r="G1383">
        <v>0.31577500000000003</v>
      </c>
      <c r="H1383" s="9">
        <v>2646.2700000000004</v>
      </c>
      <c r="I1383">
        <f t="shared" si="77"/>
        <v>4.5764492753623195E-3</v>
      </c>
      <c r="J1383">
        <v>2.2814347743988037</v>
      </c>
      <c r="R1383" s="9">
        <v>2646.2700000000004</v>
      </c>
      <c r="S1383">
        <v>4.5764492753623195E-3</v>
      </c>
    </row>
    <row r="1384" spans="3:19">
      <c r="C1384">
        <v>2016</v>
      </c>
      <c r="D1384" s="321">
        <v>1</v>
      </c>
      <c r="E1384" s="127">
        <v>9</v>
      </c>
      <c r="F1384" s="127">
        <v>69</v>
      </c>
      <c r="G1384">
        <v>0.33952500000000002</v>
      </c>
      <c r="H1384" s="9">
        <v>4358.2302719999998</v>
      </c>
      <c r="I1384">
        <f t="shared" si="77"/>
        <v>4.9206521739130439E-3</v>
      </c>
      <c r="J1384">
        <v>2.3987574577331543</v>
      </c>
      <c r="R1384" s="9">
        <v>4358.2302719999998</v>
      </c>
      <c r="S1384">
        <v>4.9206521739130439E-3</v>
      </c>
    </row>
    <row r="1385" spans="3:19">
      <c r="C1385">
        <v>2016</v>
      </c>
      <c r="D1385" s="321">
        <v>1</v>
      </c>
      <c r="E1385" s="127">
        <v>10</v>
      </c>
      <c r="F1385" s="127">
        <v>69</v>
      </c>
      <c r="G1385">
        <v>0.35618499999999997</v>
      </c>
      <c r="H1385" s="9">
        <v>4259.4361920000001</v>
      </c>
      <c r="I1385">
        <f t="shared" si="77"/>
        <v>5.1621014492753622E-3</v>
      </c>
      <c r="J1385">
        <v>2.3722727298736572</v>
      </c>
      <c r="R1385" s="9">
        <v>4259.4361920000001</v>
      </c>
      <c r="S1385">
        <v>5.1621014492753622E-3</v>
      </c>
    </row>
    <row r="1386" spans="3:19">
      <c r="C1386">
        <v>2016</v>
      </c>
      <c r="D1386" s="321">
        <v>1</v>
      </c>
      <c r="E1386" s="127">
        <v>11</v>
      </c>
      <c r="F1386" s="127">
        <v>69</v>
      </c>
      <c r="G1386">
        <v>0.360765</v>
      </c>
      <c r="H1386" s="9">
        <v>5277.0152160000007</v>
      </c>
      <c r="I1386">
        <f t="shared" si="77"/>
        <v>5.2284782608695655E-3</v>
      </c>
      <c r="J1386">
        <v>2.445462703704834</v>
      </c>
      <c r="R1386" s="9">
        <v>5277.0152160000007</v>
      </c>
      <c r="S1386">
        <v>5.2284782608695655E-3</v>
      </c>
    </row>
    <row r="1387" spans="3:19">
      <c r="C1387">
        <v>2016</v>
      </c>
      <c r="D1387" s="321">
        <v>1</v>
      </c>
      <c r="E1387" s="127">
        <v>12</v>
      </c>
      <c r="F1387" s="127">
        <v>69</v>
      </c>
      <c r="G1387">
        <v>0.37772</v>
      </c>
      <c r="H1387" s="9">
        <v>5247.3769919999995</v>
      </c>
      <c r="I1387">
        <f t="shared" si="77"/>
        <v>5.4742028985507243E-3</v>
      </c>
      <c r="J1387">
        <v>2.4000935554504395</v>
      </c>
      <c r="R1387" s="9">
        <v>5247.3769919999995</v>
      </c>
      <c r="S1387">
        <v>5.4742028985507243E-3</v>
      </c>
    </row>
    <row r="1388" spans="3:19">
      <c r="C1388">
        <v>2016</v>
      </c>
      <c r="D1388" s="321">
        <v>1</v>
      </c>
      <c r="E1388" s="127">
        <v>13</v>
      </c>
      <c r="F1388" s="127">
        <v>69</v>
      </c>
      <c r="G1388">
        <v>0.40280500000000002</v>
      </c>
      <c r="H1388" s="9">
        <v>5384.2773599999982</v>
      </c>
      <c r="I1388">
        <f t="shared" si="77"/>
        <v>5.8377536231884065E-3</v>
      </c>
      <c r="J1388">
        <v>2.7098264694213867</v>
      </c>
      <c r="R1388" s="9">
        <v>5384.2773599999982</v>
      </c>
      <c r="S1388">
        <v>5.8377536231884065E-3</v>
      </c>
    </row>
    <row r="1389" spans="3:19">
      <c r="C1389">
        <v>2016</v>
      </c>
      <c r="D1389" s="321">
        <v>1</v>
      </c>
      <c r="E1389" s="127">
        <v>14</v>
      </c>
      <c r="F1389" s="127">
        <v>69</v>
      </c>
      <c r="G1389">
        <v>0.35844999999999999</v>
      </c>
      <c r="H1389" s="9">
        <v>4307.4218880000008</v>
      </c>
      <c r="I1389">
        <f t="shared" si="77"/>
        <v>5.1949275362318838E-3</v>
      </c>
      <c r="J1389">
        <v>2.4341855049133301</v>
      </c>
      <c r="R1389" s="9">
        <v>4307.4218880000008</v>
      </c>
      <c r="S1389">
        <v>5.1949275362318838E-3</v>
      </c>
    </row>
    <row r="1390" spans="3:19">
      <c r="C1390">
        <v>2016</v>
      </c>
      <c r="D1390" s="321">
        <v>2</v>
      </c>
      <c r="E1390" s="127">
        <v>1</v>
      </c>
      <c r="F1390" s="127">
        <v>69</v>
      </c>
      <c r="G1390">
        <v>0.30812</v>
      </c>
      <c r="H1390" s="9">
        <v>1589.173344</v>
      </c>
      <c r="I1390">
        <f t="shared" si="77"/>
        <v>4.4655072463768118E-3</v>
      </c>
      <c r="J1390">
        <v>2.4175541400909424</v>
      </c>
      <c r="R1390" s="9">
        <v>1589.173344</v>
      </c>
      <c r="S1390">
        <v>4.4655072463768118E-3</v>
      </c>
    </row>
    <row r="1391" spans="3:19">
      <c r="C1391">
        <v>2016</v>
      </c>
      <c r="D1391" s="321">
        <v>2</v>
      </c>
      <c r="E1391" s="127">
        <v>2</v>
      </c>
      <c r="F1391" s="127">
        <v>69</v>
      </c>
      <c r="G1391">
        <v>0.39023999999999998</v>
      </c>
      <c r="H1391" s="9">
        <v>1563.7691520000001</v>
      </c>
      <c r="I1391">
        <f t="shared" si="77"/>
        <v>5.6556521739130434E-3</v>
      </c>
      <c r="J1391">
        <v>2.3812661170959473</v>
      </c>
      <c r="R1391" s="9">
        <v>1563.7691520000001</v>
      </c>
      <c r="S1391">
        <v>5.6556521739130434E-3</v>
      </c>
    </row>
    <row r="1392" spans="3:19">
      <c r="C1392">
        <v>2016</v>
      </c>
      <c r="D1392" s="321">
        <v>2</v>
      </c>
      <c r="E1392" s="127">
        <v>3</v>
      </c>
      <c r="F1392" s="127">
        <v>69</v>
      </c>
      <c r="G1392">
        <v>0.34643499999999999</v>
      </c>
      <c r="H1392" s="9">
        <v>2745.0640800000001</v>
      </c>
      <c r="I1392">
        <f t="shared" ref="I1392:I1455" si="78">G1392/F1392</f>
        <v>5.0207971014492756E-3</v>
      </c>
      <c r="J1392">
        <v>2.327160120010376</v>
      </c>
      <c r="R1392" s="9">
        <v>2745.0640800000001</v>
      </c>
      <c r="S1392">
        <v>5.0207971014492756E-3</v>
      </c>
    </row>
    <row r="1393" spans="3:19">
      <c r="C1393">
        <v>2016</v>
      </c>
      <c r="D1393" s="321">
        <v>2</v>
      </c>
      <c r="E1393" s="127">
        <v>4</v>
      </c>
      <c r="F1393" s="127">
        <v>69</v>
      </c>
      <c r="G1393">
        <v>0.39362000000000003</v>
      </c>
      <c r="H1393" s="9">
        <v>2431.7457119999999</v>
      </c>
      <c r="I1393">
        <f t="shared" si="78"/>
        <v>5.7046376811594208E-3</v>
      </c>
      <c r="J1393">
        <v>2.3489339351654053</v>
      </c>
      <c r="R1393" s="9">
        <v>2431.7457119999999</v>
      </c>
      <c r="S1393">
        <v>5.7046376811594208E-3</v>
      </c>
    </row>
    <row r="1394" spans="3:19">
      <c r="C1394">
        <v>2016</v>
      </c>
      <c r="D1394" s="321">
        <v>2</v>
      </c>
      <c r="E1394" s="127">
        <v>5</v>
      </c>
      <c r="F1394" s="127">
        <v>69</v>
      </c>
      <c r="G1394">
        <v>0.39542500000000003</v>
      </c>
      <c r="H1394" s="9">
        <v>3240.4458240000013</v>
      </c>
      <c r="I1394">
        <f t="shared" si="78"/>
        <v>5.7307971014492753E-3</v>
      </c>
      <c r="J1394">
        <v>2.2695176601409912</v>
      </c>
      <c r="R1394" s="9">
        <v>3240.4458240000013</v>
      </c>
      <c r="S1394">
        <v>5.7307971014492753E-3</v>
      </c>
    </row>
    <row r="1395" spans="3:19">
      <c r="C1395">
        <v>2016</v>
      </c>
      <c r="D1395" s="321">
        <v>2</v>
      </c>
      <c r="E1395" s="127">
        <v>6</v>
      </c>
      <c r="F1395" s="127">
        <v>69</v>
      </c>
      <c r="G1395">
        <v>0.35783999999999999</v>
      </c>
      <c r="H1395" s="9">
        <v>5521.1777279999988</v>
      </c>
      <c r="I1395">
        <f t="shared" si="78"/>
        <v>5.1860869565217389E-3</v>
      </c>
      <c r="J1395">
        <v>2.3454420566558838</v>
      </c>
      <c r="R1395" s="9">
        <v>5521.1777279999988</v>
      </c>
      <c r="S1395">
        <v>5.1860869565217389E-3</v>
      </c>
    </row>
    <row r="1396" spans="3:19">
      <c r="C1396">
        <v>2016</v>
      </c>
      <c r="D1396" s="321">
        <v>2</v>
      </c>
      <c r="E1396" s="127">
        <v>7</v>
      </c>
      <c r="F1396" s="127">
        <v>69</v>
      </c>
      <c r="G1396">
        <v>0.38239000000000001</v>
      </c>
      <c r="H1396" s="9">
        <v>5483.0714400000006</v>
      </c>
      <c r="I1396">
        <f t="shared" si="78"/>
        <v>5.5418840579710147E-3</v>
      </c>
      <c r="J1396">
        <v>2.4104948043823242</v>
      </c>
      <c r="R1396" s="9">
        <v>5483.0714400000006</v>
      </c>
      <c r="S1396">
        <v>5.5418840579710147E-3</v>
      </c>
    </row>
    <row r="1397" spans="3:19">
      <c r="C1397">
        <v>2016</v>
      </c>
      <c r="D1397" s="321">
        <v>2</v>
      </c>
      <c r="E1397" s="127">
        <v>8</v>
      </c>
      <c r="F1397" s="127">
        <v>69</v>
      </c>
      <c r="G1397">
        <v>0.32447000000000004</v>
      </c>
      <c r="H1397" s="9">
        <v>3322.3037759999997</v>
      </c>
      <c r="I1397">
        <f t="shared" si="78"/>
        <v>4.7024637681159429E-3</v>
      </c>
      <c r="J1397">
        <v>2.2872538566589355</v>
      </c>
      <c r="R1397" s="9">
        <v>3322.3037759999997</v>
      </c>
      <c r="S1397">
        <v>4.7024637681159429E-3</v>
      </c>
    </row>
    <row r="1398" spans="3:19">
      <c r="C1398">
        <v>2016</v>
      </c>
      <c r="D1398" s="321">
        <v>2</v>
      </c>
      <c r="E1398" s="127">
        <v>9</v>
      </c>
      <c r="F1398" s="127">
        <v>69</v>
      </c>
      <c r="G1398">
        <v>0.35308499999999998</v>
      </c>
      <c r="H1398" s="9">
        <v>5233.2635519999994</v>
      </c>
      <c r="I1398">
        <f t="shared" si="78"/>
        <v>5.1171739130434777E-3</v>
      </c>
      <c r="J1398">
        <v>2.3815879821777344</v>
      </c>
      <c r="R1398" s="9">
        <v>5233.2635519999994</v>
      </c>
      <c r="S1398">
        <v>5.1171739130434777E-3</v>
      </c>
    </row>
    <row r="1399" spans="3:19">
      <c r="C1399">
        <v>2016</v>
      </c>
      <c r="D1399" s="321">
        <v>2</v>
      </c>
      <c r="E1399" s="127">
        <v>10</v>
      </c>
      <c r="F1399" s="127">
        <v>69</v>
      </c>
      <c r="G1399">
        <v>0.36213000000000001</v>
      </c>
      <c r="H1399" s="9">
        <v>5202.2139839999982</v>
      </c>
      <c r="I1399">
        <f t="shared" si="78"/>
        <v>5.2482608695652178E-3</v>
      </c>
      <c r="J1399">
        <v>2.2973809242248535</v>
      </c>
      <c r="R1399" s="9">
        <v>5202.2139839999982</v>
      </c>
      <c r="S1399">
        <v>5.2482608695652178E-3</v>
      </c>
    </row>
    <row r="1400" spans="3:19">
      <c r="C1400">
        <v>2016</v>
      </c>
      <c r="D1400" s="321">
        <v>2</v>
      </c>
      <c r="E1400" s="127">
        <v>11</v>
      </c>
      <c r="F1400" s="127">
        <v>69</v>
      </c>
      <c r="G1400">
        <v>0.36541000000000001</v>
      </c>
      <c r="H1400" s="9">
        <v>4966.5195360000007</v>
      </c>
      <c r="I1400">
        <f t="shared" si="78"/>
        <v>5.2957971014492757E-3</v>
      </c>
      <c r="J1400">
        <v>2.3805446624755859</v>
      </c>
      <c r="R1400" s="9">
        <v>4966.5195360000007</v>
      </c>
      <c r="S1400">
        <v>5.2957971014492757E-3</v>
      </c>
    </row>
    <row r="1401" spans="3:19">
      <c r="C1401">
        <v>2016</v>
      </c>
      <c r="D1401" s="321">
        <v>2</v>
      </c>
      <c r="E1401" s="127">
        <v>12</v>
      </c>
      <c r="F1401" s="127">
        <v>69</v>
      </c>
      <c r="G1401">
        <v>0.37950499999999998</v>
      </c>
      <c r="H1401" s="9">
        <v>5260.0790880000004</v>
      </c>
      <c r="I1401">
        <f t="shared" si="78"/>
        <v>5.5000724637681159E-3</v>
      </c>
      <c r="J1401">
        <v>2.3202955722808838</v>
      </c>
      <c r="R1401" s="9">
        <v>5260.0790880000004</v>
      </c>
      <c r="S1401">
        <v>5.5000724637681159E-3</v>
      </c>
    </row>
    <row r="1402" spans="3:19">
      <c r="C1402">
        <v>2016</v>
      </c>
      <c r="D1402" s="321">
        <v>2</v>
      </c>
      <c r="E1402" s="127">
        <v>13</v>
      </c>
      <c r="F1402" s="127">
        <v>69</v>
      </c>
      <c r="G1402">
        <v>0.43255500000000002</v>
      </c>
      <c r="H1402" s="9">
        <v>5629.851216</v>
      </c>
      <c r="I1402">
        <f t="shared" si="78"/>
        <v>6.268913043478261E-3</v>
      </c>
      <c r="J1402">
        <v>2.4919323921203613</v>
      </c>
      <c r="R1402" s="9">
        <v>5629.851216</v>
      </c>
      <c r="S1402">
        <v>6.268913043478261E-3</v>
      </c>
    </row>
    <row r="1403" spans="3:19">
      <c r="C1403">
        <v>2016</v>
      </c>
      <c r="D1403" s="321">
        <v>2</v>
      </c>
      <c r="E1403" s="127">
        <v>14</v>
      </c>
      <c r="F1403" s="127">
        <v>69</v>
      </c>
      <c r="G1403">
        <v>0.35921999999999998</v>
      </c>
      <c r="H1403" s="9">
        <v>5569.1634239999994</v>
      </c>
      <c r="I1403">
        <f t="shared" si="78"/>
        <v>5.2060869565217389E-3</v>
      </c>
      <c r="J1403">
        <v>2.4630081653594971</v>
      </c>
      <c r="R1403" s="9">
        <v>5569.1634239999994</v>
      </c>
      <c r="S1403">
        <v>5.2060869565217389E-3</v>
      </c>
    </row>
    <row r="1404" spans="3:19">
      <c r="C1404">
        <v>2016</v>
      </c>
      <c r="D1404" s="321">
        <v>3</v>
      </c>
      <c r="E1404" s="127">
        <v>1</v>
      </c>
      <c r="F1404" s="127">
        <v>69</v>
      </c>
      <c r="G1404">
        <v>0.357705</v>
      </c>
      <c r="H1404" s="9">
        <v>2273.6751839999997</v>
      </c>
      <c r="I1404">
        <f t="shared" si="78"/>
        <v>5.1841304347826087E-3</v>
      </c>
      <c r="J1404">
        <v>2.449451208114624</v>
      </c>
      <c r="R1404" s="9">
        <v>2273.6751839999997</v>
      </c>
      <c r="S1404">
        <v>5.1841304347826087E-3</v>
      </c>
    </row>
    <row r="1405" spans="3:19">
      <c r="C1405">
        <v>2016</v>
      </c>
      <c r="D1405" s="321">
        <v>3</v>
      </c>
      <c r="E1405" s="127">
        <v>2</v>
      </c>
      <c r="F1405" s="127">
        <v>69</v>
      </c>
      <c r="G1405">
        <v>0.39488000000000001</v>
      </c>
      <c r="H1405" s="9">
        <v>2721.0712320000002</v>
      </c>
      <c r="I1405">
        <f t="shared" si="78"/>
        <v>5.7228985507246375E-3</v>
      </c>
      <c r="J1405">
        <v>2.4038221836090088</v>
      </c>
      <c r="R1405" s="9">
        <v>2721.0712320000002</v>
      </c>
      <c r="S1405">
        <v>5.7228985507246375E-3</v>
      </c>
    </row>
    <row r="1406" spans="3:19">
      <c r="C1406">
        <v>2016</v>
      </c>
      <c r="D1406" s="321">
        <v>3</v>
      </c>
      <c r="E1406" s="127">
        <v>3</v>
      </c>
      <c r="F1406" s="127">
        <v>69</v>
      </c>
      <c r="G1406">
        <v>0.38812999999999998</v>
      </c>
      <c r="H1406" s="9">
        <v>3908.0115360000004</v>
      </c>
      <c r="I1406">
        <f t="shared" si="78"/>
        <v>5.625072463768116E-3</v>
      </c>
      <c r="J1406">
        <v>2.5412957668304443</v>
      </c>
      <c r="R1406" s="9">
        <v>3908.0115360000004</v>
      </c>
      <c r="S1406">
        <v>5.625072463768116E-3</v>
      </c>
    </row>
    <row r="1407" spans="3:19">
      <c r="C1407">
        <v>2016</v>
      </c>
      <c r="D1407" s="321">
        <v>3</v>
      </c>
      <c r="E1407" s="127">
        <v>4</v>
      </c>
      <c r="F1407" s="127">
        <v>69</v>
      </c>
      <c r="G1407">
        <v>0.35906000000000005</v>
      </c>
      <c r="H1407" s="9">
        <v>4409.0386560000006</v>
      </c>
      <c r="I1407">
        <f t="shared" si="78"/>
        <v>5.2037681159420295E-3</v>
      </c>
      <c r="J1407">
        <v>2.2172200679779053</v>
      </c>
      <c r="R1407" s="9">
        <v>4409.0386560000006</v>
      </c>
      <c r="S1407">
        <v>5.2037681159420295E-3</v>
      </c>
    </row>
    <row r="1408" spans="3:19">
      <c r="C1408">
        <v>2016</v>
      </c>
      <c r="D1408" s="321">
        <v>3</v>
      </c>
      <c r="E1408" s="127">
        <v>5</v>
      </c>
      <c r="F1408" s="127">
        <v>69</v>
      </c>
      <c r="G1408">
        <v>0.37178</v>
      </c>
      <c r="H1408" s="9">
        <v>4811.2716960000007</v>
      </c>
      <c r="I1408">
        <f t="shared" si="78"/>
        <v>5.3881159420289858E-3</v>
      </c>
      <c r="J1408">
        <v>2.3829505443572998</v>
      </c>
      <c r="R1408" s="9">
        <v>4811.2716960000007</v>
      </c>
      <c r="S1408">
        <v>5.3881159420289858E-3</v>
      </c>
    </row>
    <row r="1409" spans="3:19">
      <c r="C1409">
        <v>2016</v>
      </c>
      <c r="D1409" s="321">
        <v>3</v>
      </c>
      <c r="E1409" s="127">
        <v>6</v>
      </c>
      <c r="F1409" s="127">
        <v>69</v>
      </c>
      <c r="G1409">
        <v>0.37112000000000001</v>
      </c>
      <c r="H1409" s="9">
        <v>5039.9094239999995</v>
      </c>
      <c r="I1409">
        <f t="shared" si="78"/>
        <v>5.3785507246376816E-3</v>
      </c>
      <c r="J1409">
        <v>2.5086183547973633</v>
      </c>
      <c r="R1409" s="9">
        <v>5039.9094239999995</v>
      </c>
      <c r="S1409">
        <v>5.3785507246376816E-3</v>
      </c>
    </row>
    <row r="1410" spans="3:19">
      <c r="C1410">
        <v>2016</v>
      </c>
      <c r="D1410" s="321">
        <v>3</v>
      </c>
      <c r="E1410" s="127">
        <v>7</v>
      </c>
      <c r="F1410" s="127">
        <v>69</v>
      </c>
      <c r="G1410">
        <v>0.38103500000000001</v>
      </c>
      <c r="H1410" s="9">
        <v>5387.1000480000002</v>
      </c>
      <c r="I1410">
        <f t="shared" si="78"/>
        <v>5.5222463768115947E-3</v>
      </c>
      <c r="J1410">
        <v>2.5945978164672852</v>
      </c>
      <c r="R1410" s="9">
        <v>5387.1000480000002</v>
      </c>
      <c r="S1410">
        <v>5.5222463768115947E-3</v>
      </c>
    </row>
    <row r="1411" spans="3:19">
      <c r="C1411">
        <v>2016</v>
      </c>
      <c r="D1411" s="321">
        <v>3</v>
      </c>
      <c r="E1411" s="127">
        <v>8</v>
      </c>
      <c r="F1411" s="127">
        <v>69</v>
      </c>
      <c r="G1411">
        <v>0.32650000000000001</v>
      </c>
      <c r="H1411" s="9">
        <v>4486.6625759999988</v>
      </c>
      <c r="I1411">
        <f t="shared" si="78"/>
        <v>4.7318840579710147E-3</v>
      </c>
      <c r="J1411">
        <v>2.3846356868743896</v>
      </c>
      <c r="R1411" s="9">
        <v>4486.6625759999988</v>
      </c>
      <c r="S1411">
        <v>4.7318840579710147E-3</v>
      </c>
    </row>
    <row r="1412" spans="3:19">
      <c r="C1412">
        <v>2016</v>
      </c>
      <c r="D1412" s="321">
        <v>3</v>
      </c>
      <c r="E1412" s="127">
        <v>9</v>
      </c>
      <c r="F1412" s="127">
        <v>69</v>
      </c>
      <c r="G1412">
        <v>0.36545499999999997</v>
      </c>
      <c r="H1412" s="9">
        <v>4980.6329759999999</v>
      </c>
      <c r="I1412">
        <f t="shared" si="78"/>
        <v>5.2964492753623188E-3</v>
      </c>
      <c r="J1412">
        <v>2.3169689178466797</v>
      </c>
      <c r="R1412" s="9">
        <v>4980.6329759999999</v>
      </c>
      <c r="S1412">
        <v>5.2964492753623188E-3</v>
      </c>
    </row>
    <row r="1413" spans="3:19">
      <c r="C1413">
        <v>2016</v>
      </c>
      <c r="D1413" s="321">
        <v>3</v>
      </c>
      <c r="E1413" s="127">
        <v>10</v>
      </c>
      <c r="F1413" s="127">
        <v>69</v>
      </c>
      <c r="G1413">
        <v>0.35408499999999998</v>
      </c>
      <c r="H1413" s="9">
        <v>4852.2006720000008</v>
      </c>
      <c r="I1413">
        <f t="shared" si="78"/>
        <v>5.1316666666666663E-3</v>
      </c>
      <c r="J1413">
        <v>2.2844033241271973</v>
      </c>
      <c r="R1413" s="9">
        <v>4852.2006720000008</v>
      </c>
      <c r="S1413">
        <v>5.1316666666666663E-3</v>
      </c>
    </row>
    <row r="1414" spans="3:19">
      <c r="C1414">
        <v>2016</v>
      </c>
      <c r="D1414" s="321">
        <v>3</v>
      </c>
      <c r="E1414" s="127">
        <v>11</v>
      </c>
      <c r="F1414" s="127">
        <v>69</v>
      </c>
      <c r="G1414">
        <v>0.38315500000000002</v>
      </c>
      <c r="H1414" s="9">
        <v>5346.1710719999992</v>
      </c>
      <c r="I1414">
        <f t="shared" si="78"/>
        <v>5.5529710144927536E-3</v>
      </c>
      <c r="J1414">
        <v>2.1423103809356689</v>
      </c>
      <c r="R1414" s="9">
        <v>5346.1710719999992</v>
      </c>
      <c r="S1414">
        <v>5.5529710144927536E-3</v>
      </c>
    </row>
    <row r="1415" spans="3:19">
      <c r="C1415">
        <v>2016</v>
      </c>
      <c r="D1415" s="321">
        <v>3</v>
      </c>
      <c r="E1415" s="127">
        <v>12</v>
      </c>
      <c r="F1415" s="127">
        <v>69</v>
      </c>
      <c r="G1415">
        <v>0.38902500000000001</v>
      </c>
      <c r="H1415" s="9">
        <v>5000.3917919999985</v>
      </c>
      <c r="I1415">
        <f t="shared" si="78"/>
        <v>5.6380434782608698E-3</v>
      </c>
      <c r="J1415">
        <v>2.3692944049835205</v>
      </c>
      <c r="R1415" s="9">
        <v>5000.3917919999985</v>
      </c>
      <c r="S1415">
        <v>5.6380434782608698E-3</v>
      </c>
    </row>
    <row r="1416" spans="3:19">
      <c r="C1416">
        <v>2016</v>
      </c>
      <c r="D1416" s="321">
        <v>3</v>
      </c>
      <c r="E1416" s="127">
        <v>13</v>
      </c>
      <c r="F1416" s="127">
        <v>69</v>
      </c>
      <c r="G1416">
        <v>0.42176000000000002</v>
      </c>
      <c r="H1416" s="9">
        <v>5325.0009120000004</v>
      </c>
      <c r="I1416">
        <f t="shared" si="78"/>
        <v>6.1124637681159426E-3</v>
      </c>
      <c r="J1416">
        <v>2.8322412967681885</v>
      </c>
      <c r="R1416" s="9">
        <v>5325.0009120000004</v>
      </c>
      <c r="S1416">
        <v>6.1124637681159426E-3</v>
      </c>
    </row>
    <row r="1417" spans="3:19">
      <c r="C1417">
        <v>2016</v>
      </c>
      <c r="D1417" s="321">
        <v>3</v>
      </c>
      <c r="E1417" s="127">
        <v>14</v>
      </c>
      <c r="F1417" s="127">
        <v>69</v>
      </c>
      <c r="G1417">
        <v>0.37883</v>
      </c>
      <c r="H1417" s="9">
        <v>4898.7750239999987</v>
      </c>
      <c r="I1417">
        <f t="shared" si="78"/>
        <v>5.490289855072464E-3</v>
      </c>
      <c r="J1417">
        <v>2.4173130989074707</v>
      </c>
      <c r="R1417" s="9">
        <v>4898.7750239999987</v>
      </c>
      <c r="S1417">
        <v>5.490289855072464E-3</v>
      </c>
    </row>
    <row r="1418" spans="3:19">
      <c r="C1418">
        <v>2016</v>
      </c>
      <c r="D1418" s="321">
        <v>4</v>
      </c>
      <c r="E1418" s="127">
        <v>1</v>
      </c>
      <c r="F1418" s="127">
        <v>69</v>
      </c>
      <c r="G1418">
        <v>0.35528000000000004</v>
      </c>
      <c r="H1418" s="9">
        <v>2248.2709919999993</v>
      </c>
      <c r="I1418">
        <f t="shared" si="78"/>
        <v>5.1489855072463777E-3</v>
      </c>
      <c r="J1418">
        <v>2.7324731349945068</v>
      </c>
      <c r="R1418" s="9">
        <v>2248.2709919999993</v>
      </c>
      <c r="S1418">
        <v>5.1489855072463777E-3</v>
      </c>
    </row>
    <row r="1419" spans="3:19">
      <c r="C1419">
        <v>2016</v>
      </c>
      <c r="D1419" s="321">
        <v>4</v>
      </c>
      <c r="E1419" s="127">
        <v>2</v>
      </c>
      <c r="F1419" s="127">
        <v>69</v>
      </c>
      <c r="G1419">
        <v>0.36526999999999998</v>
      </c>
      <c r="H1419" s="9">
        <v>2695.6670400000007</v>
      </c>
      <c r="I1419">
        <f t="shared" si="78"/>
        <v>5.2937681159420285E-3</v>
      </c>
      <c r="J1419">
        <v>2.4357287883758545</v>
      </c>
      <c r="R1419" s="9">
        <v>2695.6670400000007</v>
      </c>
      <c r="S1419">
        <v>5.2937681159420285E-3</v>
      </c>
    </row>
    <row r="1420" spans="3:19">
      <c r="C1420">
        <v>2016</v>
      </c>
      <c r="D1420" s="321">
        <v>4</v>
      </c>
      <c r="E1420" s="127">
        <v>3</v>
      </c>
      <c r="F1420" s="127">
        <v>69</v>
      </c>
      <c r="G1420">
        <v>0.33876499999999998</v>
      </c>
      <c r="H1420" s="9">
        <v>2852.3262240000008</v>
      </c>
      <c r="I1420">
        <f t="shared" si="78"/>
        <v>4.9096376811594202E-3</v>
      </c>
      <c r="J1420">
        <v>2.4288938045501709</v>
      </c>
      <c r="R1420" s="9">
        <v>2852.3262240000008</v>
      </c>
      <c r="S1420">
        <v>4.9096376811594202E-3</v>
      </c>
    </row>
    <row r="1421" spans="3:19">
      <c r="C1421">
        <v>2016</v>
      </c>
      <c r="D1421" s="321">
        <v>4</v>
      </c>
      <c r="E1421" s="127">
        <v>4</v>
      </c>
      <c r="F1421" s="127">
        <v>69</v>
      </c>
      <c r="G1421">
        <v>0.41659499999999999</v>
      </c>
      <c r="H1421" s="9">
        <v>3549.5301599999998</v>
      </c>
      <c r="I1421">
        <f t="shared" si="78"/>
        <v>6.0376086956521738E-3</v>
      </c>
      <c r="J1421">
        <v>2.6473257541656494</v>
      </c>
      <c r="R1421" s="9">
        <v>3549.5301599999998</v>
      </c>
      <c r="S1421">
        <v>6.0376086956521738E-3</v>
      </c>
    </row>
    <row r="1422" spans="3:19">
      <c r="C1422">
        <v>2016</v>
      </c>
      <c r="D1422" s="321">
        <v>4</v>
      </c>
      <c r="E1422" s="127">
        <v>5</v>
      </c>
      <c r="F1422" s="127">
        <v>69</v>
      </c>
      <c r="G1422">
        <v>0.37459500000000001</v>
      </c>
      <c r="H1422" s="9">
        <v>4948.1720640000003</v>
      </c>
      <c r="I1422">
        <f t="shared" si="78"/>
        <v>5.4289130434782614E-3</v>
      </c>
      <c r="J1422">
        <v>2.1618285179138184</v>
      </c>
      <c r="R1422" s="9">
        <v>4948.1720640000003</v>
      </c>
      <c r="S1422">
        <v>5.4289130434782614E-3</v>
      </c>
    </row>
    <row r="1423" spans="3:19">
      <c r="C1423">
        <v>2016</v>
      </c>
      <c r="D1423" s="321">
        <v>4</v>
      </c>
      <c r="E1423" s="127">
        <v>6</v>
      </c>
      <c r="F1423" s="127">
        <v>69</v>
      </c>
      <c r="G1423">
        <v>0.38885000000000003</v>
      </c>
      <c r="H1423" s="9">
        <v>5272.7811839999986</v>
      </c>
      <c r="I1423">
        <f t="shared" si="78"/>
        <v>5.6355072463768119E-3</v>
      </c>
      <c r="J1423">
        <v>2.8021440505981445</v>
      </c>
      <c r="R1423" s="9">
        <v>5272.7811839999986</v>
      </c>
      <c r="S1423">
        <v>5.6355072463768119E-3</v>
      </c>
    </row>
    <row r="1424" spans="3:19">
      <c r="C1424">
        <v>2016</v>
      </c>
      <c r="D1424" s="321">
        <v>4</v>
      </c>
      <c r="E1424" s="127">
        <v>7</v>
      </c>
      <c r="F1424" s="127">
        <v>69</v>
      </c>
      <c r="G1424">
        <v>0.394395</v>
      </c>
      <c r="H1424" s="9">
        <v>5267.135808</v>
      </c>
      <c r="I1424">
        <f t="shared" si="78"/>
        <v>5.7158695652173913E-3</v>
      </c>
      <c r="J1424">
        <v>2.9266200065612793</v>
      </c>
      <c r="R1424" s="9">
        <v>5267.135808</v>
      </c>
      <c r="S1424">
        <v>5.7158695652173913E-3</v>
      </c>
    </row>
    <row r="1425" spans="3:19">
      <c r="C1425">
        <v>2016</v>
      </c>
      <c r="D1425" s="321">
        <v>4</v>
      </c>
      <c r="E1425" s="127">
        <v>8</v>
      </c>
      <c r="F1425" s="127">
        <v>69</v>
      </c>
      <c r="G1425">
        <v>0.32591500000000001</v>
      </c>
      <c r="H1425" s="9">
        <v>4126.7698559999999</v>
      </c>
      <c r="I1425">
        <f t="shared" si="78"/>
        <v>4.723405797101449E-3</v>
      </c>
      <c r="J1425">
        <v>2.4059741497039795</v>
      </c>
      <c r="R1425" s="9">
        <v>4126.7698559999999</v>
      </c>
      <c r="S1425">
        <v>4.723405797101449E-3</v>
      </c>
    </row>
    <row r="1426" spans="3:19">
      <c r="C1426">
        <v>2016</v>
      </c>
      <c r="D1426" s="321">
        <v>4</v>
      </c>
      <c r="E1426" s="127">
        <v>9</v>
      </c>
      <c r="F1426" s="127">
        <v>69</v>
      </c>
      <c r="G1426">
        <v>0.35211499999999996</v>
      </c>
      <c r="H1426" s="9">
        <v>4698.364176</v>
      </c>
      <c r="I1426">
        <f t="shared" si="78"/>
        <v>5.1031159420289853E-3</v>
      </c>
      <c r="J1426">
        <v>2.7134850025177002</v>
      </c>
      <c r="R1426" s="9">
        <v>4698.364176</v>
      </c>
      <c r="S1426">
        <v>5.1031159420289853E-3</v>
      </c>
    </row>
    <row r="1427" spans="3:19">
      <c r="C1427">
        <v>2016</v>
      </c>
      <c r="D1427" s="321">
        <v>4</v>
      </c>
      <c r="E1427" s="127">
        <v>10</v>
      </c>
      <c r="F1427" s="127">
        <v>69</v>
      </c>
      <c r="G1427">
        <v>0.37220999999999999</v>
      </c>
      <c r="H1427" s="9">
        <v>5175.3984480000008</v>
      </c>
      <c r="I1427">
        <f t="shared" si="78"/>
        <v>5.3943478260869565E-3</v>
      </c>
      <c r="J1427">
        <v>2.5064237117767334</v>
      </c>
      <c r="R1427" s="9">
        <v>5175.3984480000008</v>
      </c>
      <c r="S1427">
        <v>5.3943478260869565E-3</v>
      </c>
    </row>
    <row r="1428" spans="3:19">
      <c r="C1428">
        <v>2016</v>
      </c>
      <c r="D1428" s="321">
        <v>4</v>
      </c>
      <c r="E1428" s="127">
        <v>11</v>
      </c>
      <c r="F1428" s="127">
        <v>69</v>
      </c>
      <c r="G1428">
        <v>0.38040499999999999</v>
      </c>
      <c r="H1428" s="9">
        <v>4222.7412480000003</v>
      </c>
      <c r="I1428">
        <f t="shared" si="78"/>
        <v>5.5131159420289851E-3</v>
      </c>
      <c r="J1428">
        <v>2.5561144351959229</v>
      </c>
      <c r="R1428" s="9">
        <v>4222.7412480000003</v>
      </c>
      <c r="S1428">
        <v>5.5131159420289851E-3</v>
      </c>
    </row>
    <row r="1429" spans="3:19">
      <c r="C1429">
        <v>2016</v>
      </c>
      <c r="D1429" s="321">
        <v>4</v>
      </c>
      <c r="E1429" s="127">
        <v>12</v>
      </c>
      <c r="F1429" s="127">
        <v>69</v>
      </c>
      <c r="G1429">
        <v>0.35365999999999997</v>
      </c>
      <c r="H1429" s="9">
        <v>5381.4546720000008</v>
      </c>
      <c r="I1429">
        <f t="shared" si="78"/>
        <v>5.1255072463768109E-3</v>
      </c>
      <c r="J1429">
        <v>2.3942701816558838</v>
      </c>
      <c r="R1429" s="9">
        <v>5381.4546720000008</v>
      </c>
      <c r="S1429">
        <v>5.1255072463768109E-3</v>
      </c>
    </row>
    <row r="1430" spans="3:19">
      <c r="C1430">
        <v>2016</v>
      </c>
      <c r="D1430" s="321">
        <v>4</v>
      </c>
      <c r="E1430" s="127">
        <v>13</v>
      </c>
      <c r="F1430" s="127">
        <v>69</v>
      </c>
      <c r="G1430">
        <v>0.41320999999999997</v>
      </c>
      <c r="H1430" s="9">
        <v>5377.2206400000005</v>
      </c>
      <c r="I1430">
        <f t="shared" si="78"/>
        <v>5.9885507246376811E-3</v>
      </c>
      <c r="J1430">
        <v>2.9157044887542725</v>
      </c>
      <c r="R1430" s="9">
        <v>5377.2206400000005</v>
      </c>
      <c r="S1430">
        <v>5.9885507246376811E-3</v>
      </c>
    </row>
    <row r="1431" spans="3:19">
      <c r="C1431">
        <v>2016</v>
      </c>
      <c r="D1431" s="321">
        <v>4</v>
      </c>
      <c r="E1431" s="127">
        <v>14</v>
      </c>
      <c r="F1431" s="127">
        <v>69</v>
      </c>
      <c r="G1431">
        <v>0.37402000000000002</v>
      </c>
      <c r="H1431" s="9">
        <v>5007.4485119999999</v>
      </c>
      <c r="I1431">
        <f t="shared" si="78"/>
        <v>5.4205797101449281E-3</v>
      </c>
      <c r="J1431">
        <v>2.699784517288208</v>
      </c>
      <c r="R1431" s="9">
        <v>5007.4485119999999</v>
      </c>
      <c r="S1431">
        <v>5.4205797101449281E-3</v>
      </c>
    </row>
    <row r="1432" spans="3:19">
      <c r="C1432">
        <v>2016</v>
      </c>
      <c r="D1432" s="321">
        <v>1</v>
      </c>
      <c r="E1432" s="127">
        <v>1</v>
      </c>
      <c r="F1432" s="127">
        <v>76</v>
      </c>
      <c r="G1432" s="322">
        <v>0.33657500000000001</v>
      </c>
      <c r="H1432" s="9">
        <v>2142.4201919999996</v>
      </c>
      <c r="I1432">
        <f t="shared" si="78"/>
        <v>4.4286184210526316E-3</v>
      </c>
      <c r="J1432">
        <v>1.7824994325637817</v>
      </c>
      <c r="R1432" s="9">
        <v>2142.4201919999996</v>
      </c>
      <c r="S1432">
        <v>4.4286184210526316E-3</v>
      </c>
    </row>
    <row r="1433" spans="3:19">
      <c r="C1433">
        <v>2016</v>
      </c>
      <c r="D1433" s="321">
        <v>1</v>
      </c>
      <c r="E1433" s="127">
        <v>2</v>
      </c>
      <c r="F1433" s="127">
        <v>76</v>
      </c>
      <c r="G1433" s="322">
        <v>0.22189999999999999</v>
      </c>
      <c r="H1433" s="9">
        <v>772.00516800000003</v>
      </c>
      <c r="I1433">
        <f t="shared" si="78"/>
        <v>2.9197368421052632E-3</v>
      </c>
      <c r="J1433">
        <v>1.7587274312973022</v>
      </c>
      <c r="R1433" s="9">
        <v>772.00516800000003</v>
      </c>
      <c r="S1433">
        <v>2.9197368421052632E-3</v>
      </c>
    </row>
    <row r="1434" spans="3:19">
      <c r="C1434">
        <v>2016</v>
      </c>
      <c r="D1434" s="321">
        <v>1</v>
      </c>
      <c r="E1434" s="127">
        <v>3</v>
      </c>
      <c r="F1434" s="127">
        <v>76</v>
      </c>
      <c r="G1434" s="322">
        <v>0.39427000000000001</v>
      </c>
      <c r="H1434" s="9">
        <v>3285.6088319999994</v>
      </c>
      <c r="I1434">
        <f t="shared" si="78"/>
        <v>5.187763157894737E-3</v>
      </c>
      <c r="J1434">
        <v>2.3739864826202393</v>
      </c>
      <c r="R1434" s="9">
        <v>3285.6088319999994</v>
      </c>
      <c r="S1434">
        <v>5.187763157894737E-3</v>
      </c>
    </row>
    <row r="1435" spans="3:19">
      <c r="C1435">
        <v>2016</v>
      </c>
      <c r="D1435" s="321">
        <v>1</v>
      </c>
      <c r="E1435" s="127">
        <v>4</v>
      </c>
      <c r="F1435" s="127">
        <v>76</v>
      </c>
      <c r="G1435" s="322">
        <v>0.38005500000000003</v>
      </c>
      <c r="H1435" s="9">
        <v>2850.9148799999994</v>
      </c>
      <c r="I1435">
        <f t="shared" si="78"/>
        <v>5.0007236842105271E-3</v>
      </c>
      <c r="J1435">
        <v>2.3523025512695313</v>
      </c>
      <c r="R1435" s="9">
        <v>2850.9148799999994</v>
      </c>
      <c r="S1435">
        <v>5.0007236842105271E-3</v>
      </c>
    </row>
    <row r="1436" spans="3:19">
      <c r="C1436">
        <v>2016</v>
      </c>
      <c r="D1436" s="321">
        <v>1</v>
      </c>
      <c r="E1436" s="127">
        <v>5</v>
      </c>
      <c r="F1436" s="127">
        <v>76</v>
      </c>
      <c r="G1436" s="322">
        <v>0.403335</v>
      </c>
      <c r="H1436" s="9">
        <v>4684.250736</v>
      </c>
      <c r="I1436">
        <f t="shared" si="78"/>
        <v>5.3070394736842103E-3</v>
      </c>
      <c r="J1436">
        <v>2.5509121417999268</v>
      </c>
      <c r="R1436" s="9">
        <v>4684.250736</v>
      </c>
      <c r="S1436">
        <v>5.3070394736842103E-3</v>
      </c>
    </row>
    <row r="1437" spans="3:19">
      <c r="C1437">
        <v>2016</v>
      </c>
      <c r="D1437" s="321">
        <v>1</v>
      </c>
      <c r="E1437" s="127">
        <v>6</v>
      </c>
      <c r="F1437" s="127">
        <v>76</v>
      </c>
      <c r="G1437" s="322">
        <v>0.38500500000000004</v>
      </c>
      <c r="H1437" s="9">
        <v>4641.9104160000006</v>
      </c>
      <c r="I1437">
        <f t="shared" si="78"/>
        <v>5.065855263157895E-3</v>
      </c>
      <c r="J1437">
        <v>2.5631973743438721</v>
      </c>
      <c r="R1437" s="9">
        <v>4641.9104160000006</v>
      </c>
      <c r="S1437">
        <v>5.065855263157895E-3</v>
      </c>
    </row>
    <row r="1438" spans="3:19">
      <c r="C1438">
        <v>2016</v>
      </c>
      <c r="D1438" s="321">
        <v>1</v>
      </c>
      <c r="E1438" s="127">
        <v>7</v>
      </c>
      <c r="F1438" s="127">
        <v>76</v>
      </c>
      <c r="G1438" s="322">
        <v>0.40368000000000004</v>
      </c>
      <c r="H1438" s="9">
        <v>5315.1215040000006</v>
      </c>
      <c r="I1438">
        <f t="shared" si="78"/>
        <v>5.3115789473684215E-3</v>
      </c>
      <c r="J1438">
        <v>2.481614351272583</v>
      </c>
      <c r="R1438" s="9">
        <v>5315.1215040000006</v>
      </c>
      <c r="S1438">
        <v>5.3115789473684215E-3</v>
      </c>
    </row>
    <row r="1439" spans="3:19">
      <c r="C1439">
        <v>2016</v>
      </c>
      <c r="D1439" s="321">
        <v>1</v>
      </c>
      <c r="E1439" s="127">
        <v>8</v>
      </c>
      <c r="F1439" s="127">
        <v>76</v>
      </c>
      <c r="G1439" s="322">
        <v>0.31042499999999995</v>
      </c>
      <c r="H1439" s="9">
        <v>2646.2700000000004</v>
      </c>
      <c r="I1439">
        <f t="shared" si="78"/>
        <v>4.0845394736842098E-3</v>
      </c>
      <c r="J1439">
        <v>2.3476989269256592</v>
      </c>
      <c r="R1439" s="9">
        <v>2646.2700000000004</v>
      </c>
      <c r="S1439">
        <v>4.0845394736842098E-3</v>
      </c>
    </row>
    <row r="1440" spans="3:19">
      <c r="C1440">
        <v>2016</v>
      </c>
      <c r="D1440" s="321">
        <v>1</v>
      </c>
      <c r="E1440" s="127">
        <v>9</v>
      </c>
      <c r="F1440" s="127">
        <v>76</v>
      </c>
      <c r="G1440" s="322">
        <v>0.353655</v>
      </c>
      <c r="H1440" s="9">
        <v>4358.2302719999998</v>
      </c>
      <c r="I1440">
        <f t="shared" si="78"/>
        <v>4.6533552631578944E-3</v>
      </c>
      <c r="J1440">
        <v>2.4527723789215088</v>
      </c>
      <c r="R1440" s="9">
        <v>4358.2302719999998</v>
      </c>
      <c r="S1440">
        <v>4.6533552631578944E-3</v>
      </c>
    </row>
    <row r="1441" spans="3:19">
      <c r="C1441">
        <v>2016</v>
      </c>
      <c r="D1441" s="321">
        <v>1</v>
      </c>
      <c r="E1441" s="127">
        <v>10</v>
      </c>
      <c r="F1441" s="127">
        <v>76</v>
      </c>
      <c r="G1441" s="322">
        <v>0.39419999999999999</v>
      </c>
      <c r="H1441" s="9">
        <v>4259.4361920000001</v>
      </c>
      <c r="I1441">
        <f t="shared" si="78"/>
        <v>5.1868421052631581E-3</v>
      </c>
      <c r="J1441">
        <v>2.1689982414245605</v>
      </c>
      <c r="R1441" s="9">
        <v>4259.4361920000001</v>
      </c>
      <c r="S1441">
        <v>5.1868421052631581E-3</v>
      </c>
    </row>
    <row r="1442" spans="3:19">
      <c r="C1442">
        <v>2016</v>
      </c>
      <c r="D1442" s="321">
        <v>1</v>
      </c>
      <c r="E1442" s="127">
        <v>11</v>
      </c>
      <c r="F1442" s="127">
        <v>76</v>
      </c>
      <c r="G1442" s="322">
        <v>0.40385000000000004</v>
      </c>
      <c r="H1442" s="9">
        <v>5277.0152160000007</v>
      </c>
      <c r="I1442">
        <f t="shared" si="78"/>
        <v>5.3138157894736847E-3</v>
      </c>
      <c r="J1442">
        <v>2.2065331935882568</v>
      </c>
      <c r="R1442" s="9">
        <v>5277.0152160000007</v>
      </c>
      <c r="S1442">
        <v>5.3138157894736847E-3</v>
      </c>
    </row>
    <row r="1443" spans="3:19">
      <c r="C1443">
        <v>2016</v>
      </c>
      <c r="D1443" s="321">
        <v>1</v>
      </c>
      <c r="E1443" s="127">
        <v>12</v>
      </c>
      <c r="F1443" s="127">
        <v>76</v>
      </c>
      <c r="G1443" s="322">
        <v>0.40003</v>
      </c>
      <c r="H1443" s="9">
        <v>5247.3769919999995</v>
      </c>
      <c r="I1443">
        <f t="shared" si="78"/>
        <v>5.2635526315789475E-3</v>
      </c>
      <c r="J1443">
        <v>2.3121898174285889</v>
      </c>
      <c r="R1443" s="9">
        <v>5247.3769919999995</v>
      </c>
      <c r="S1443">
        <v>5.2635526315789475E-3</v>
      </c>
    </row>
    <row r="1444" spans="3:19">
      <c r="C1444">
        <v>2016</v>
      </c>
      <c r="D1444" s="321">
        <v>1</v>
      </c>
      <c r="E1444" s="127">
        <v>13</v>
      </c>
      <c r="F1444" s="127">
        <v>76</v>
      </c>
      <c r="G1444" s="322">
        <v>0.43710499999999997</v>
      </c>
      <c r="H1444" s="9">
        <v>5384.2773599999982</v>
      </c>
      <c r="I1444">
        <f t="shared" si="78"/>
        <v>5.7513815789473682E-3</v>
      </c>
      <c r="J1444">
        <v>2.2989346981048584</v>
      </c>
      <c r="R1444" s="9">
        <v>5384.2773599999982</v>
      </c>
      <c r="S1444">
        <v>5.7513815789473682E-3</v>
      </c>
    </row>
    <row r="1445" spans="3:19">
      <c r="C1445">
        <v>2016</v>
      </c>
      <c r="D1445" s="321">
        <v>1</v>
      </c>
      <c r="E1445" s="127">
        <v>14</v>
      </c>
      <c r="F1445" s="127">
        <v>76</v>
      </c>
      <c r="G1445" s="322">
        <v>0.38829999999999998</v>
      </c>
      <c r="H1445" s="9">
        <v>4307.4218880000008</v>
      </c>
      <c r="I1445">
        <f t="shared" si="78"/>
        <v>5.109210526315789E-3</v>
      </c>
      <c r="J1445">
        <v>2.1271746158599854</v>
      </c>
      <c r="R1445" s="9">
        <v>4307.4218880000008</v>
      </c>
      <c r="S1445">
        <v>5.109210526315789E-3</v>
      </c>
    </row>
    <row r="1446" spans="3:19">
      <c r="C1446">
        <v>2016</v>
      </c>
      <c r="D1446" s="321">
        <v>2</v>
      </c>
      <c r="E1446" s="127">
        <v>1</v>
      </c>
      <c r="F1446" s="127">
        <v>76</v>
      </c>
      <c r="G1446" s="322">
        <v>0.30500500000000003</v>
      </c>
      <c r="H1446" s="9">
        <v>1589.173344</v>
      </c>
      <c r="I1446">
        <f t="shared" si="78"/>
        <v>4.0132236842105266E-3</v>
      </c>
      <c r="J1446">
        <v>1.9059998989105225</v>
      </c>
      <c r="R1446" s="9">
        <v>1589.173344</v>
      </c>
      <c r="S1446">
        <v>4.0132236842105266E-3</v>
      </c>
    </row>
    <row r="1447" spans="3:19">
      <c r="C1447">
        <v>2016</v>
      </c>
      <c r="D1447" s="321">
        <v>2</v>
      </c>
      <c r="E1447" s="127">
        <v>2</v>
      </c>
      <c r="F1447" s="127">
        <v>76</v>
      </c>
      <c r="G1447" s="322">
        <v>0.37102500000000005</v>
      </c>
      <c r="H1447" s="9">
        <v>1563.7691520000001</v>
      </c>
      <c r="I1447">
        <f t="shared" si="78"/>
        <v>4.8819078947368423E-3</v>
      </c>
      <c r="J1447">
        <v>1.9390844106674194</v>
      </c>
      <c r="R1447" s="9">
        <v>1563.7691520000001</v>
      </c>
      <c r="S1447">
        <v>4.8819078947368423E-3</v>
      </c>
    </row>
    <row r="1448" spans="3:19">
      <c r="C1448">
        <v>2016</v>
      </c>
      <c r="D1448" s="321">
        <v>2</v>
      </c>
      <c r="E1448" s="127">
        <v>3</v>
      </c>
      <c r="F1448" s="127">
        <v>76</v>
      </c>
      <c r="G1448" s="322">
        <v>0.36913000000000001</v>
      </c>
      <c r="H1448" s="9">
        <v>2745.0640800000001</v>
      </c>
      <c r="I1448">
        <f t="shared" si="78"/>
        <v>4.8569736842105264E-3</v>
      </c>
      <c r="J1448">
        <v>2.3204684257507324</v>
      </c>
      <c r="R1448" s="9">
        <v>2745.0640800000001</v>
      </c>
      <c r="S1448">
        <v>4.8569736842105264E-3</v>
      </c>
    </row>
    <row r="1449" spans="3:19">
      <c r="C1449">
        <v>2016</v>
      </c>
      <c r="D1449" s="321">
        <v>2</v>
      </c>
      <c r="E1449" s="127">
        <v>4</v>
      </c>
      <c r="F1449" s="127">
        <v>76</v>
      </c>
      <c r="G1449" s="322">
        <v>0.44817000000000001</v>
      </c>
      <c r="H1449" s="9">
        <v>2431.7457119999999</v>
      </c>
      <c r="I1449">
        <f t="shared" si="78"/>
        <v>5.8969736842105266E-3</v>
      </c>
      <c r="J1449">
        <v>2.4736042022705078</v>
      </c>
      <c r="R1449" s="9">
        <v>2431.7457119999999</v>
      </c>
      <c r="S1449">
        <v>5.8969736842105266E-3</v>
      </c>
    </row>
    <row r="1450" spans="3:19">
      <c r="C1450">
        <v>2016</v>
      </c>
      <c r="D1450" s="321">
        <v>2</v>
      </c>
      <c r="E1450" s="127">
        <v>5</v>
      </c>
      <c r="F1450" s="127">
        <v>76</v>
      </c>
      <c r="G1450" s="322">
        <v>0.39046000000000003</v>
      </c>
      <c r="H1450" s="9">
        <v>3240.4458240000013</v>
      </c>
      <c r="I1450">
        <f t="shared" si="78"/>
        <v>5.1376315789473685E-3</v>
      </c>
      <c r="J1450">
        <v>2.4157588481903076</v>
      </c>
      <c r="R1450" s="9">
        <v>3240.4458240000013</v>
      </c>
      <c r="S1450">
        <v>5.1376315789473685E-3</v>
      </c>
    </row>
    <row r="1451" spans="3:19">
      <c r="C1451">
        <v>2016</v>
      </c>
      <c r="D1451" s="321">
        <v>2</v>
      </c>
      <c r="E1451" s="127">
        <v>6</v>
      </c>
      <c r="F1451" s="127">
        <v>76</v>
      </c>
      <c r="G1451" s="322">
        <v>0.40304499999999999</v>
      </c>
      <c r="H1451" s="9">
        <v>5521.1777279999988</v>
      </c>
      <c r="I1451">
        <f t="shared" si="78"/>
        <v>5.303223684210526E-3</v>
      </c>
      <c r="J1451">
        <v>2.7410228252410889</v>
      </c>
      <c r="R1451" s="9">
        <v>5521.1777279999988</v>
      </c>
      <c r="S1451">
        <v>5.303223684210526E-3</v>
      </c>
    </row>
    <row r="1452" spans="3:19">
      <c r="C1452">
        <v>2016</v>
      </c>
      <c r="D1452" s="321">
        <v>2</v>
      </c>
      <c r="E1452" s="127">
        <v>7</v>
      </c>
      <c r="F1452" s="127">
        <v>76</v>
      </c>
      <c r="G1452" s="322">
        <v>0.39885500000000002</v>
      </c>
      <c r="H1452" s="9">
        <v>5483.0714400000006</v>
      </c>
      <c r="I1452">
        <f t="shared" si="78"/>
        <v>5.2480921052631578E-3</v>
      </c>
      <c r="J1452">
        <v>2.506397008895874</v>
      </c>
      <c r="R1452" s="9">
        <v>5483.0714400000006</v>
      </c>
      <c r="S1452">
        <v>5.2480921052631578E-3</v>
      </c>
    </row>
    <row r="1453" spans="3:19">
      <c r="C1453">
        <v>2016</v>
      </c>
      <c r="D1453" s="321">
        <v>2</v>
      </c>
      <c r="E1453" s="127">
        <v>8</v>
      </c>
      <c r="F1453" s="127">
        <v>76</v>
      </c>
      <c r="G1453" s="322">
        <v>0.33063500000000001</v>
      </c>
      <c r="H1453" s="9">
        <v>3322.3037759999997</v>
      </c>
      <c r="I1453">
        <f t="shared" si="78"/>
        <v>4.35046052631579E-3</v>
      </c>
      <c r="J1453">
        <v>2.5476338863372803</v>
      </c>
      <c r="R1453" s="9">
        <v>3322.3037759999997</v>
      </c>
      <c r="S1453">
        <v>4.35046052631579E-3</v>
      </c>
    </row>
    <row r="1454" spans="3:19">
      <c r="C1454">
        <v>2016</v>
      </c>
      <c r="D1454" s="321">
        <v>2</v>
      </c>
      <c r="E1454" s="127">
        <v>9</v>
      </c>
      <c r="F1454" s="127">
        <v>76</v>
      </c>
      <c r="G1454" s="322">
        <v>0.38308500000000001</v>
      </c>
      <c r="H1454" s="9">
        <v>5233.2635519999994</v>
      </c>
      <c r="I1454">
        <f t="shared" si="78"/>
        <v>5.0405921052631584E-3</v>
      </c>
      <c r="J1454">
        <v>2.4127006530761719</v>
      </c>
      <c r="R1454" s="9">
        <v>5233.2635519999994</v>
      </c>
      <c r="S1454">
        <v>5.0405921052631584E-3</v>
      </c>
    </row>
    <row r="1455" spans="3:19">
      <c r="C1455">
        <v>2016</v>
      </c>
      <c r="D1455" s="321">
        <v>2</v>
      </c>
      <c r="E1455" s="127">
        <v>10</v>
      </c>
      <c r="F1455" s="127">
        <v>76</v>
      </c>
      <c r="G1455" s="322">
        <v>0.39724500000000001</v>
      </c>
      <c r="H1455" s="9">
        <v>5202.2139839999982</v>
      </c>
      <c r="I1455">
        <f t="shared" si="78"/>
        <v>5.2269078947368422E-3</v>
      </c>
      <c r="J1455">
        <v>2.2262308597564697</v>
      </c>
      <c r="R1455" s="9">
        <v>5202.2139839999982</v>
      </c>
      <c r="S1455">
        <v>5.2269078947368422E-3</v>
      </c>
    </row>
    <row r="1456" spans="3:19">
      <c r="C1456">
        <v>2016</v>
      </c>
      <c r="D1456" s="321">
        <v>2</v>
      </c>
      <c r="E1456" s="127">
        <v>11</v>
      </c>
      <c r="F1456" s="127">
        <v>76</v>
      </c>
      <c r="G1456" s="322">
        <v>0.42166500000000001</v>
      </c>
      <c r="H1456" s="9">
        <v>4966.5195360000007</v>
      </c>
      <c r="I1456">
        <f t="shared" ref="I1456:I1519" si="79">G1456/F1456</f>
        <v>5.5482236842105265E-3</v>
      </c>
      <c r="J1456">
        <v>2.1784656047821045</v>
      </c>
      <c r="R1456" s="9">
        <v>4966.5195360000007</v>
      </c>
      <c r="S1456">
        <v>5.5482236842105265E-3</v>
      </c>
    </row>
    <row r="1457" spans="3:19">
      <c r="C1457">
        <v>2016</v>
      </c>
      <c r="D1457" s="321">
        <v>2</v>
      </c>
      <c r="E1457" s="127">
        <v>12</v>
      </c>
      <c r="F1457" s="127">
        <v>76</v>
      </c>
      <c r="G1457" s="322">
        <v>0.39430500000000002</v>
      </c>
      <c r="H1457" s="9">
        <v>5260.0790880000004</v>
      </c>
      <c r="I1457">
        <f t="shared" si="79"/>
        <v>5.1882236842105264E-3</v>
      </c>
      <c r="J1457">
        <v>2.3331050872802734</v>
      </c>
      <c r="R1457" s="9">
        <v>5260.0790880000004</v>
      </c>
      <c r="S1457">
        <v>5.1882236842105264E-3</v>
      </c>
    </row>
    <row r="1458" spans="3:19">
      <c r="C1458">
        <v>2016</v>
      </c>
      <c r="D1458" s="321">
        <v>2</v>
      </c>
      <c r="E1458" s="127">
        <v>13</v>
      </c>
      <c r="F1458" s="127">
        <v>76</v>
      </c>
      <c r="G1458" s="322">
        <v>0.47075499999999998</v>
      </c>
      <c r="H1458" s="9">
        <v>5629.851216</v>
      </c>
      <c r="I1458">
        <f t="shared" si="79"/>
        <v>6.1941447368421051E-3</v>
      </c>
      <c r="J1458">
        <v>2.5702559947967529</v>
      </c>
      <c r="R1458" s="9">
        <v>5629.851216</v>
      </c>
      <c r="S1458">
        <v>6.1941447368421051E-3</v>
      </c>
    </row>
    <row r="1459" spans="3:19">
      <c r="C1459">
        <v>2016</v>
      </c>
      <c r="D1459" s="321">
        <v>2</v>
      </c>
      <c r="E1459" s="127">
        <v>14</v>
      </c>
      <c r="F1459" s="127">
        <v>76</v>
      </c>
      <c r="G1459" s="322">
        <v>0.37462000000000001</v>
      </c>
      <c r="H1459" s="9">
        <v>5569.1634239999994</v>
      </c>
      <c r="I1459">
        <f t="shared" si="79"/>
        <v>4.9292105263157894E-3</v>
      </c>
      <c r="J1459">
        <v>2.3002283573150635</v>
      </c>
      <c r="R1459" s="9">
        <v>5569.1634239999994</v>
      </c>
      <c r="S1459">
        <v>4.9292105263157894E-3</v>
      </c>
    </row>
    <row r="1460" spans="3:19">
      <c r="C1460">
        <v>2016</v>
      </c>
      <c r="D1460" s="321">
        <v>3</v>
      </c>
      <c r="E1460" s="127">
        <v>1</v>
      </c>
      <c r="F1460" s="127">
        <v>76</v>
      </c>
      <c r="G1460" s="322">
        <v>0.363205</v>
      </c>
      <c r="H1460" s="9">
        <v>2273.6751839999997</v>
      </c>
      <c r="I1460">
        <f t="shared" si="79"/>
        <v>4.7790131578947367E-3</v>
      </c>
      <c r="J1460">
        <v>2.5285003185272217</v>
      </c>
      <c r="R1460" s="9">
        <v>2273.6751839999997</v>
      </c>
      <c r="S1460">
        <v>4.7790131578947367E-3</v>
      </c>
    </row>
    <row r="1461" spans="3:19">
      <c r="C1461">
        <v>2016</v>
      </c>
      <c r="D1461" s="321">
        <v>3</v>
      </c>
      <c r="E1461" s="127">
        <v>2</v>
      </c>
      <c r="F1461" s="127">
        <v>76</v>
      </c>
      <c r="G1461" s="322">
        <v>0.39748499999999998</v>
      </c>
      <c r="H1461" s="9">
        <v>2721.0712320000002</v>
      </c>
      <c r="I1461">
        <f t="shared" si="79"/>
        <v>5.2300657894736842E-3</v>
      </c>
      <c r="J1461">
        <v>1.8582679033279419</v>
      </c>
      <c r="R1461" s="9">
        <v>2721.0712320000002</v>
      </c>
      <c r="S1461">
        <v>5.2300657894736842E-3</v>
      </c>
    </row>
    <row r="1462" spans="3:19">
      <c r="C1462">
        <v>2016</v>
      </c>
      <c r="D1462" s="321">
        <v>3</v>
      </c>
      <c r="E1462" s="127">
        <v>3</v>
      </c>
      <c r="F1462" s="127">
        <v>76</v>
      </c>
      <c r="G1462" s="322">
        <v>0.40986999999999996</v>
      </c>
      <c r="H1462" s="9">
        <v>3908.0115360000004</v>
      </c>
      <c r="I1462">
        <f t="shared" si="79"/>
        <v>5.3930263157894731E-3</v>
      </c>
      <c r="J1462">
        <v>2.7043232917785645</v>
      </c>
      <c r="R1462" s="9">
        <v>3908.0115360000004</v>
      </c>
      <c r="S1462">
        <v>5.3930263157894731E-3</v>
      </c>
    </row>
    <row r="1463" spans="3:19">
      <c r="C1463">
        <v>2016</v>
      </c>
      <c r="D1463" s="321">
        <v>3</v>
      </c>
      <c r="E1463" s="127">
        <v>4</v>
      </c>
      <c r="F1463" s="127">
        <v>76</v>
      </c>
      <c r="G1463" s="322">
        <v>0.38331000000000004</v>
      </c>
      <c r="H1463" s="9">
        <v>4409.0386560000006</v>
      </c>
      <c r="I1463">
        <f t="shared" si="79"/>
        <v>5.0435526315789478E-3</v>
      </c>
      <c r="J1463">
        <v>2.4195446968078613</v>
      </c>
      <c r="R1463" s="9">
        <v>4409.0386560000006</v>
      </c>
      <c r="S1463">
        <v>5.0435526315789478E-3</v>
      </c>
    </row>
    <row r="1464" spans="3:19">
      <c r="C1464">
        <v>2016</v>
      </c>
      <c r="D1464" s="321">
        <v>3</v>
      </c>
      <c r="E1464" s="127">
        <v>5</v>
      </c>
      <c r="F1464" s="127">
        <v>76</v>
      </c>
      <c r="G1464" s="322">
        <v>0.39981</v>
      </c>
      <c r="H1464" s="9">
        <v>4811.2716960000007</v>
      </c>
      <c r="I1464">
        <f t="shared" si="79"/>
        <v>5.2606578947368421E-3</v>
      </c>
      <c r="J1464">
        <v>2.4616053104400635</v>
      </c>
      <c r="R1464" s="9">
        <v>4811.2716960000007</v>
      </c>
      <c r="S1464">
        <v>5.2606578947368421E-3</v>
      </c>
    </row>
    <row r="1465" spans="3:19">
      <c r="C1465">
        <v>2016</v>
      </c>
      <c r="D1465" s="321">
        <v>3</v>
      </c>
      <c r="E1465" s="127">
        <v>6</v>
      </c>
      <c r="F1465" s="127">
        <v>76</v>
      </c>
      <c r="G1465" s="322">
        <v>0.42585499999999998</v>
      </c>
      <c r="H1465" s="9">
        <v>5039.9094239999995</v>
      </c>
      <c r="I1465">
        <f t="shared" si="79"/>
        <v>5.6033552631578947E-3</v>
      </c>
      <c r="J1465">
        <v>2.7018177509307861</v>
      </c>
      <c r="R1465" s="9">
        <v>5039.9094239999995</v>
      </c>
      <c r="S1465">
        <v>5.6033552631578947E-3</v>
      </c>
    </row>
    <row r="1466" spans="3:19">
      <c r="C1466">
        <v>2016</v>
      </c>
      <c r="D1466" s="321">
        <v>3</v>
      </c>
      <c r="E1466" s="127">
        <v>7</v>
      </c>
      <c r="F1466" s="127">
        <v>76</v>
      </c>
      <c r="G1466" s="322">
        <v>0.41538999999999998</v>
      </c>
      <c r="H1466" s="9">
        <v>5387.1000480000002</v>
      </c>
      <c r="I1466">
        <f t="shared" si="79"/>
        <v>5.4656578947368415E-3</v>
      </c>
      <c r="J1466">
        <v>2.7302510738372803</v>
      </c>
      <c r="R1466" s="9">
        <v>5387.1000480000002</v>
      </c>
      <c r="S1466">
        <v>5.4656578947368415E-3</v>
      </c>
    </row>
    <row r="1467" spans="3:19">
      <c r="C1467">
        <v>2016</v>
      </c>
      <c r="D1467" s="321">
        <v>3</v>
      </c>
      <c r="E1467" s="127">
        <v>8</v>
      </c>
      <c r="F1467" s="127">
        <v>76</v>
      </c>
      <c r="G1467" s="322">
        <v>0.34193000000000001</v>
      </c>
      <c r="H1467" s="9">
        <v>4486.6625759999988</v>
      </c>
      <c r="I1467">
        <f t="shared" si="79"/>
        <v>4.4990789473684208E-3</v>
      </c>
      <c r="J1467">
        <v>2.2809088230133057</v>
      </c>
      <c r="R1467" s="9">
        <v>4486.6625759999988</v>
      </c>
      <c r="S1467">
        <v>4.4990789473684208E-3</v>
      </c>
    </row>
    <row r="1468" spans="3:19">
      <c r="C1468">
        <v>2016</v>
      </c>
      <c r="D1468" s="321">
        <v>3</v>
      </c>
      <c r="E1468" s="127">
        <v>9</v>
      </c>
      <c r="F1468" s="127">
        <v>76</v>
      </c>
      <c r="G1468" s="322">
        <v>0.38634999999999997</v>
      </c>
      <c r="H1468" s="9">
        <v>4980.6329759999999</v>
      </c>
      <c r="I1468">
        <f t="shared" si="79"/>
        <v>5.083552631578947E-3</v>
      </c>
      <c r="J1468">
        <v>2.4612185955047607</v>
      </c>
      <c r="R1468" s="9">
        <v>4980.6329759999999</v>
      </c>
      <c r="S1468">
        <v>5.083552631578947E-3</v>
      </c>
    </row>
    <row r="1469" spans="3:19">
      <c r="C1469">
        <v>2016</v>
      </c>
      <c r="D1469" s="321">
        <v>3</v>
      </c>
      <c r="E1469" s="127">
        <v>10</v>
      </c>
      <c r="F1469" s="127">
        <v>76</v>
      </c>
      <c r="G1469" s="322">
        <v>0.39737999999999996</v>
      </c>
      <c r="H1469" s="9">
        <v>4852.2006720000008</v>
      </c>
      <c r="I1469">
        <f t="shared" si="79"/>
        <v>5.2286842105263151E-3</v>
      </c>
      <c r="J1469">
        <v>2.4558348655700684</v>
      </c>
      <c r="R1469" s="9">
        <v>4852.2006720000008</v>
      </c>
      <c r="S1469">
        <v>5.2286842105263151E-3</v>
      </c>
    </row>
    <row r="1470" spans="3:19">
      <c r="C1470">
        <v>2016</v>
      </c>
      <c r="D1470" s="321">
        <v>3</v>
      </c>
      <c r="E1470" s="127">
        <v>11</v>
      </c>
      <c r="F1470" s="127">
        <v>76</v>
      </c>
      <c r="G1470" s="322">
        <v>0.41936499999999999</v>
      </c>
      <c r="H1470" s="9">
        <v>5346.1710719999992</v>
      </c>
      <c r="I1470">
        <f t="shared" si="79"/>
        <v>5.5179605263157893E-3</v>
      </c>
      <c r="J1470">
        <v>2.6301701068878174</v>
      </c>
      <c r="R1470" s="9">
        <v>5346.1710719999992</v>
      </c>
      <c r="S1470">
        <v>5.5179605263157893E-3</v>
      </c>
    </row>
    <row r="1471" spans="3:19">
      <c r="C1471">
        <v>2016</v>
      </c>
      <c r="D1471" s="321">
        <v>3</v>
      </c>
      <c r="E1471" s="127">
        <v>12</v>
      </c>
      <c r="F1471" s="127">
        <v>76</v>
      </c>
      <c r="G1471" s="322">
        <v>0.425205</v>
      </c>
      <c r="H1471" s="9">
        <v>5000.3917919999985</v>
      </c>
      <c r="I1471">
        <f t="shared" si="79"/>
        <v>5.5948026315789474E-3</v>
      </c>
      <c r="J1471">
        <v>2.0152280330657959</v>
      </c>
      <c r="R1471" s="9">
        <v>5000.3917919999985</v>
      </c>
      <c r="S1471">
        <v>5.5948026315789474E-3</v>
      </c>
    </row>
    <row r="1472" spans="3:19">
      <c r="C1472">
        <v>2016</v>
      </c>
      <c r="D1472" s="321">
        <v>3</v>
      </c>
      <c r="E1472" s="127">
        <v>13</v>
      </c>
      <c r="F1472" s="127">
        <v>76</v>
      </c>
      <c r="G1472" s="322">
        <v>0.44449499999999997</v>
      </c>
      <c r="H1472" s="9">
        <v>5325.0009120000004</v>
      </c>
      <c r="I1472">
        <f t="shared" si="79"/>
        <v>5.848618421052631E-3</v>
      </c>
      <c r="J1472">
        <v>2.5533089637756348</v>
      </c>
      <c r="R1472" s="9">
        <v>5325.0009120000004</v>
      </c>
      <c r="S1472">
        <v>5.848618421052631E-3</v>
      </c>
    </row>
    <row r="1473" spans="3:19">
      <c r="C1473">
        <v>2016</v>
      </c>
      <c r="D1473" s="321">
        <v>3</v>
      </c>
      <c r="E1473" s="127">
        <v>14</v>
      </c>
      <c r="F1473" s="127">
        <v>76</v>
      </c>
      <c r="G1473" s="322">
        <v>0.41910000000000003</v>
      </c>
      <c r="H1473" s="9">
        <v>4898.7750239999987</v>
      </c>
      <c r="I1473">
        <f t="shared" si="79"/>
        <v>5.5144736842105265E-3</v>
      </c>
      <c r="J1473">
        <v>2.283851146697998</v>
      </c>
      <c r="R1473" s="9">
        <v>4898.7750239999987</v>
      </c>
      <c r="S1473">
        <v>5.5144736842105265E-3</v>
      </c>
    </row>
    <row r="1474" spans="3:19">
      <c r="C1474">
        <v>2016</v>
      </c>
      <c r="D1474" s="321">
        <v>4</v>
      </c>
      <c r="E1474" s="127">
        <v>1</v>
      </c>
      <c r="F1474" s="127">
        <v>76</v>
      </c>
      <c r="G1474" s="322">
        <v>0.37060499999999996</v>
      </c>
      <c r="H1474" s="9">
        <v>2248.2709919999993</v>
      </c>
      <c r="I1474">
        <f t="shared" si="79"/>
        <v>4.8763815789473683E-3</v>
      </c>
      <c r="J1474">
        <v>2.2555255889892578</v>
      </c>
      <c r="R1474" s="9">
        <v>2248.2709919999993</v>
      </c>
      <c r="S1474">
        <v>4.8763815789473683E-3</v>
      </c>
    </row>
    <row r="1475" spans="3:19">
      <c r="C1475">
        <v>2016</v>
      </c>
      <c r="D1475" s="321">
        <v>4</v>
      </c>
      <c r="E1475" s="127">
        <v>2</v>
      </c>
      <c r="F1475" s="127">
        <v>76</v>
      </c>
      <c r="G1475" s="322">
        <v>0.39093500000000003</v>
      </c>
      <c r="H1475" s="9">
        <v>2695.6670400000007</v>
      </c>
      <c r="I1475">
        <f t="shared" si="79"/>
        <v>5.1438815789473687E-3</v>
      </c>
      <c r="J1475">
        <v>2.0128376483917236</v>
      </c>
      <c r="R1475" s="9">
        <v>2695.6670400000007</v>
      </c>
      <c r="S1475">
        <v>5.1438815789473687E-3</v>
      </c>
    </row>
    <row r="1476" spans="3:19">
      <c r="C1476">
        <v>2016</v>
      </c>
      <c r="D1476" s="321">
        <v>4</v>
      </c>
      <c r="E1476" s="127">
        <v>3</v>
      </c>
      <c r="F1476" s="127">
        <v>76</v>
      </c>
      <c r="G1476" s="322">
        <v>0.35348000000000002</v>
      </c>
      <c r="H1476" s="9">
        <v>2852.3262240000008</v>
      </c>
      <c r="I1476">
        <f t="shared" si="79"/>
        <v>4.6510526315789473E-3</v>
      </c>
      <c r="J1476">
        <v>2.4653749465942383</v>
      </c>
      <c r="R1476" s="9">
        <v>2852.3262240000008</v>
      </c>
      <c r="S1476">
        <v>4.6510526315789473E-3</v>
      </c>
    </row>
    <row r="1477" spans="3:19">
      <c r="C1477">
        <v>2016</v>
      </c>
      <c r="D1477" s="321">
        <v>4</v>
      </c>
      <c r="E1477" s="127">
        <v>4</v>
      </c>
      <c r="F1477" s="127">
        <v>76</v>
      </c>
      <c r="G1477" s="322">
        <v>0.44420500000000002</v>
      </c>
      <c r="H1477" s="9">
        <v>3549.5301599999998</v>
      </c>
      <c r="I1477">
        <f t="shared" si="79"/>
        <v>5.8448026315789476E-3</v>
      </c>
      <c r="J1477">
        <v>2.4275298118591309</v>
      </c>
      <c r="R1477" s="9">
        <v>3549.5301599999998</v>
      </c>
      <c r="S1477">
        <v>5.8448026315789476E-3</v>
      </c>
    </row>
    <row r="1478" spans="3:19">
      <c r="C1478">
        <v>2016</v>
      </c>
      <c r="D1478" s="321">
        <v>4</v>
      </c>
      <c r="E1478" s="127">
        <v>5</v>
      </c>
      <c r="F1478" s="127">
        <v>76</v>
      </c>
      <c r="G1478" s="322">
        <v>0.42915999999999999</v>
      </c>
      <c r="H1478" s="9">
        <v>4948.1720640000003</v>
      </c>
      <c r="I1478">
        <f t="shared" si="79"/>
        <v>5.6468421052631576E-3</v>
      </c>
      <c r="J1478">
        <v>2.6154611110687256</v>
      </c>
      <c r="R1478" s="9">
        <v>4948.1720640000003</v>
      </c>
      <c r="S1478">
        <v>5.6468421052631576E-3</v>
      </c>
    </row>
    <row r="1479" spans="3:19">
      <c r="C1479">
        <v>2016</v>
      </c>
      <c r="D1479" s="321">
        <v>4</v>
      </c>
      <c r="E1479" s="127">
        <v>6</v>
      </c>
      <c r="F1479" s="127">
        <v>76</v>
      </c>
      <c r="G1479" s="322">
        <v>0.43619999999999998</v>
      </c>
      <c r="H1479" s="9">
        <v>5272.7811839999986</v>
      </c>
      <c r="I1479">
        <f t="shared" si="79"/>
        <v>5.7394736842105261E-3</v>
      </c>
      <c r="J1479">
        <v>2.5392673015594482</v>
      </c>
      <c r="R1479" s="9">
        <v>5272.7811839999986</v>
      </c>
      <c r="S1479">
        <v>5.7394736842105261E-3</v>
      </c>
    </row>
    <row r="1480" spans="3:19">
      <c r="C1480">
        <v>2016</v>
      </c>
      <c r="D1480" s="321">
        <v>4</v>
      </c>
      <c r="E1480" s="127">
        <v>7</v>
      </c>
      <c r="F1480" s="127">
        <v>76</v>
      </c>
      <c r="G1480" s="322">
        <v>0.45228999999999997</v>
      </c>
      <c r="H1480" s="9">
        <v>5267.135808</v>
      </c>
      <c r="I1480">
        <f t="shared" si="79"/>
        <v>5.9511842105263151E-3</v>
      </c>
      <c r="J1480">
        <v>2.6466310024261475</v>
      </c>
      <c r="R1480" s="9">
        <v>5267.135808</v>
      </c>
      <c r="S1480">
        <v>5.9511842105263151E-3</v>
      </c>
    </row>
    <row r="1481" spans="3:19">
      <c r="C1481">
        <v>2016</v>
      </c>
      <c r="D1481" s="321">
        <v>4</v>
      </c>
      <c r="E1481" s="127">
        <v>8</v>
      </c>
      <c r="F1481" s="127">
        <v>76</v>
      </c>
      <c r="G1481" s="322">
        <v>0.365035</v>
      </c>
      <c r="H1481" s="9">
        <v>4126.7698559999999</v>
      </c>
      <c r="I1481">
        <f t="shared" si="79"/>
        <v>4.8030921052631577E-3</v>
      </c>
      <c r="J1481">
        <v>2.3297531604766846</v>
      </c>
      <c r="R1481" s="9">
        <v>4126.7698559999999</v>
      </c>
      <c r="S1481">
        <v>4.8030921052631577E-3</v>
      </c>
    </row>
    <row r="1482" spans="3:19">
      <c r="C1482">
        <v>2016</v>
      </c>
      <c r="D1482" s="321">
        <v>4</v>
      </c>
      <c r="E1482" s="127">
        <v>9</v>
      </c>
      <c r="F1482" s="127">
        <v>76</v>
      </c>
      <c r="G1482" s="322">
        <v>0.388625</v>
      </c>
      <c r="H1482" s="9">
        <v>4698.364176</v>
      </c>
      <c r="I1482">
        <f t="shared" si="79"/>
        <v>5.1134868421052635E-3</v>
      </c>
      <c r="J1482">
        <v>2.316577672958374</v>
      </c>
      <c r="R1482" s="9">
        <v>4698.364176</v>
      </c>
      <c r="S1482">
        <v>5.1134868421052635E-3</v>
      </c>
    </row>
    <row r="1483" spans="3:19">
      <c r="C1483">
        <v>2016</v>
      </c>
      <c r="D1483" s="321">
        <v>4</v>
      </c>
      <c r="E1483" s="127">
        <v>10</v>
      </c>
      <c r="F1483" s="127">
        <v>76</v>
      </c>
      <c r="G1483" s="322">
        <v>0.42199500000000001</v>
      </c>
      <c r="H1483" s="9">
        <v>5175.3984480000008</v>
      </c>
      <c r="I1483">
        <f t="shared" si="79"/>
        <v>5.5525657894736841E-3</v>
      </c>
      <c r="J1483">
        <v>2.2817764282226563</v>
      </c>
      <c r="R1483" s="9">
        <v>5175.3984480000008</v>
      </c>
      <c r="S1483">
        <v>5.5525657894736841E-3</v>
      </c>
    </row>
    <row r="1484" spans="3:19">
      <c r="C1484">
        <v>2016</v>
      </c>
      <c r="D1484" s="321">
        <v>4</v>
      </c>
      <c r="E1484" s="127">
        <v>11</v>
      </c>
      <c r="F1484" s="127">
        <v>76</v>
      </c>
      <c r="G1484" s="322">
        <v>0.40785000000000005</v>
      </c>
      <c r="H1484" s="9">
        <v>4222.7412480000003</v>
      </c>
      <c r="I1484">
        <f t="shared" si="79"/>
        <v>5.3664473684210531E-3</v>
      </c>
      <c r="J1484">
        <v>2.2143385410308838</v>
      </c>
      <c r="R1484" s="9">
        <v>4222.7412480000003</v>
      </c>
      <c r="S1484">
        <v>5.3664473684210531E-3</v>
      </c>
    </row>
    <row r="1485" spans="3:19">
      <c r="C1485">
        <v>2016</v>
      </c>
      <c r="D1485" s="321">
        <v>4</v>
      </c>
      <c r="E1485" s="127">
        <v>12</v>
      </c>
      <c r="F1485" s="127">
        <v>76</v>
      </c>
      <c r="G1485" s="322">
        <v>0.39653499999999997</v>
      </c>
      <c r="H1485" s="9">
        <v>5381.4546720000008</v>
      </c>
      <c r="I1485">
        <f t="shared" si="79"/>
        <v>5.2175657894736839E-3</v>
      </c>
      <c r="J1485">
        <v>2.4478564262390137</v>
      </c>
      <c r="R1485" s="9">
        <v>5381.4546720000008</v>
      </c>
      <c r="S1485">
        <v>5.2175657894736839E-3</v>
      </c>
    </row>
    <row r="1486" spans="3:19">
      <c r="C1486">
        <v>2016</v>
      </c>
      <c r="D1486" s="321">
        <v>4</v>
      </c>
      <c r="E1486" s="127">
        <v>13</v>
      </c>
      <c r="F1486" s="127">
        <v>76</v>
      </c>
      <c r="G1486" s="322">
        <v>0.48122333333333334</v>
      </c>
      <c r="H1486" s="9">
        <v>5377.2206400000005</v>
      </c>
      <c r="I1486">
        <f t="shared" si="79"/>
        <v>6.3318859649122809E-3</v>
      </c>
      <c r="J1486">
        <v>2.3527202606201172</v>
      </c>
      <c r="R1486" s="9">
        <v>5377.2206400000005</v>
      </c>
      <c r="S1486">
        <v>6.3318859649122809E-3</v>
      </c>
    </row>
    <row r="1487" spans="3:19">
      <c r="C1487">
        <v>2016</v>
      </c>
      <c r="D1487" s="321">
        <v>4</v>
      </c>
      <c r="E1487" s="127">
        <v>14</v>
      </c>
      <c r="F1487" s="127">
        <v>76</v>
      </c>
      <c r="G1487" s="322">
        <v>0.41147</v>
      </c>
      <c r="H1487" s="9">
        <v>5007.4485119999999</v>
      </c>
      <c r="I1487">
        <f t="shared" si="79"/>
        <v>5.4140789473684208E-3</v>
      </c>
      <c r="J1487">
        <v>2.1864137649536133</v>
      </c>
      <c r="R1487" s="9">
        <v>5007.4485119999999</v>
      </c>
      <c r="S1487">
        <v>5.4140789473684208E-3</v>
      </c>
    </row>
    <row r="1488" spans="3:19">
      <c r="C1488">
        <v>2016</v>
      </c>
      <c r="D1488" s="321">
        <v>1</v>
      </c>
      <c r="E1488" s="127">
        <v>1</v>
      </c>
      <c r="F1488" s="127">
        <v>81</v>
      </c>
      <c r="G1488" s="322">
        <v>0.36134500000000003</v>
      </c>
      <c r="H1488" s="9">
        <v>2142.4201919999996</v>
      </c>
      <c r="I1488">
        <f t="shared" si="79"/>
        <v>4.4610493827160497E-3</v>
      </c>
      <c r="J1488">
        <v>1.9719483852386475</v>
      </c>
      <c r="R1488" s="9">
        <v>2142.4201919999996</v>
      </c>
      <c r="S1488">
        <v>4.4610493827160497E-3</v>
      </c>
    </row>
    <row r="1489" spans="3:19">
      <c r="C1489">
        <v>2016</v>
      </c>
      <c r="D1489" s="321">
        <v>1</v>
      </c>
      <c r="E1489" s="127">
        <v>2</v>
      </c>
      <c r="F1489" s="127">
        <v>81</v>
      </c>
      <c r="G1489" s="322">
        <v>0.226995</v>
      </c>
      <c r="H1489" s="9">
        <v>772.00516800000003</v>
      </c>
      <c r="I1489">
        <f t="shared" si="79"/>
        <v>2.8024074074074075E-3</v>
      </c>
      <c r="J1489">
        <v>1.8746379613876343</v>
      </c>
      <c r="R1489" s="9">
        <v>772.00516800000003</v>
      </c>
      <c r="S1489">
        <v>2.8024074074074075E-3</v>
      </c>
    </row>
    <row r="1490" spans="3:19">
      <c r="C1490">
        <v>2016</v>
      </c>
      <c r="D1490" s="321">
        <v>1</v>
      </c>
      <c r="E1490" s="127">
        <v>3</v>
      </c>
      <c r="F1490" s="127">
        <v>81</v>
      </c>
      <c r="G1490" s="322">
        <v>0.42529</v>
      </c>
      <c r="H1490" s="9">
        <v>3285.6088319999994</v>
      </c>
      <c r="I1490">
        <f t="shared" si="79"/>
        <v>5.2504938271604939E-3</v>
      </c>
      <c r="J1490">
        <v>1.9373047351837158</v>
      </c>
      <c r="R1490" s="9">
        <v>3285.6088319999994</v>
      </c>
      <c r="S1490">
        <v>5.2504938271604939E-3</v>
      </c>
    </row>
    <row r="1491" spans="3:19">
      <c r="C1491">
        <v>2016</v>
      </c>
      <c r="D1491" s="321">
        <v>1</v>
      </c>
      <c r="E1491" s="127">
        <v>4</v>
      </c>
      <c r="F1491" s="127">
        <v>81</v>
      </c>
      <c r="G1491" s="322">
        <v>0.44006333333333331</v>
      </c>
      <c r="H1491" s="9">
        <v>2850.9148799999994</v>
      </c>
      <c r="I1491">
        <f t="shared" si="79"/>
        <v>5.4328806584362137E-3</v>
      </c>
      <c r="J1491">
        <v>2.0914719104766846</v>
      </c>
      <c r="R1491" s="9">
        <v>2850.9148799999994</v>
      </c>
      <c r="S1491">
        <v>5.4328806584362137E-3</v>
      </c>
    </row>
    <row r="1492" spans="3:19">
      <c r="C1492">
        <v>2016</v>
      </c>
      <c r="D1492" s="321">
        <v>1</v>
      </c>
      <c r="E1492" s="127">
        <v>5</v>
      </c>
      <c r="F1492" s="127">
        <v>81</v>
      </c>
      <c r="G1492" s="322">
        <v>0.47530499999999998</v>
      </c>
      <c r="H1492" s="9">
        <v>4684.250736</v>
      </c>
      <c r="I1492">
        <f t="shared" si="79"/>
        <v>5.8679629629629628E-3</v>
      </c>
      <c r="J1492">
        <v>2.5064704418182373</v>
      </c>
      <c r="R1492" s="9">
        <v>4684.250736</v>
      </c>
      <c r="S1492">
        <v>5.8679629629629628E-3</v>
      </c>
    </row>
    <row r="1493" spans="3:19">
      <c r="C1493">
        <v>2016</v>
      </c>
      <c r="D1493" s="321">
        <v>1</v>
      </c>
      <c r="E1493" s="127">
        <v>6</v>
      </c>
      <c r="F1493" s="127">
        <v>81</v>
      </c>
      <c r="G1493" s="322">
        <v>0.44955000000000001</v>
      </c>
      <c r="H1493" s="9">
        <v>4641.9104160000006</v>
      </c>
      <c r="I1493">
        <f t="shared" si="79"/>
        <v>5.5500000000000002E-3</v>
      </c>
      <c r="J1493">
        <v>2.5266757011413574</v>
      </c>
      <c r="R1493" s="9">
        <v>4641.9104160000006</v>
      </c>
      <c r="S1493">
        <v>5.5500000000000002E-3</v>
      </c>
    </row>
    <row r="1494" spans="3:19">
      <c r="C1494">
        <v>2016</v>
      </c>
      <c r="D1494" s="321">
        <v>1</v>
      </c>
      <c r="E1494" s="127">
        <v>7</v>
      </c>
      <c r="F1494" s="127">
        <v>81</v>
      </c>
      <c r="G1494" s="322">
        <v>0.482985</v>
      </c>
      <c r="H1494" s="9">
        <v>5315.1215040000006</v>
      </c>
      <c r="I1494">
        <f t="shared" si="79"/>
        <v>5.9627777777777778E-3</v>
      </c>
      <c r="J1494">
        <v>2.6303417682647705</v>
      </c>
      <c r="R1494" s="9">
        <v>5315.1215040000006</v>
      </c>
      <c r="S1494">
        <v>5.9627777777777778E-3</v>
      </c>
    </row>
    <row r="1495" spans="3:19">
      <c r="C1495">
        <v>2016</v>
      </c>
      <c r="D1495" s="321">
        <v>1</v>
      </c>
      <c r="E1495" s="127">
        <v>8</v>
      </c>
      <c r="F1495" s="127">
        <v>81</v>
      </c>
      <c r="G1495" s="322">
        <v>0.35462499999999997</v>
      </c>
      <c r="H1495" s="9">
        <v>2646.2700000000004</v>
      </c>
      <c r="I1495">
        <f t="shared" si="79"/>
        <v>4.3780864197530862E-3</v>
      </c>
      <c r="J1495">
        <v>2.5030362606048584</v>
      </c>
      <c r="R1495" s="9">
        <v>2646.2700000000004</v>
      </c>
      <c r="S1495">
        <v>4.3780864197530862E-3</v>
      </c>
    </row>
    <row r="1496" spans="3:19">
      <c r="C1496">
        <v>2016</v>
      </c>
      <c r="D1496" s="321">
        <v>1</v>
      </c>
      <c r="E1496" s="127">
        <v>9</v>
      </c>
      <c r="F1496" s="127">
        <v>81</v>
      </c>
      <c r="G1496" s="322">
        <v>0.44416</v>
      </c>
      <c r="H1496" s="9">
        <v>4358.2302719999998</v>
      </c>
      <c r="I1496">
        <f t="shared" si="79"/>
        <v>5.4834567901234565E-3</v>
      </c>
      <c r="J1496">
        <v>2.5487105846405029</v>
      </c>
      <c r="R1496" s="9">
        <v>4358.2302719999998</v>
      </c>
      <c r="S1496">
        <v>5.4834567901234565E-3</v>
      </c>
    </row>
    <row r="1497" spans="3:19">
      <c r="C1497">
        <v>2016</v>
      </c>
      <c r="D1497" s="321">
        <v>1</v>
      </c>
      <c r="E1497" s="127">
        <v>10</v>
      </c>
      <c r="F1497" s="127">
        <v>81</v>
      </c>
      <c r="G1497" s="322">
        <v>0.46676499999999999</v>
      </c>
      <c r="H1497" s="9">
        <v>4259.4361920000001</v>
      </c>
      <c r="I1497">
        <f t="shared" si="79"/>
        <v>5.7625308641975305E-3</v>
      </c>
      <c r="J1497">
        <v>2.5033195018768311</v>
      </c>
      <c r="R1497" s="9">
        <v>4259.4361920000001</v>
      </c>
      <c r="S1497">
        <v>5.7625308641975305E-3</v>
      </c>
    </row>
    <row r="1498" spans="3:19">
      <c r="C1498">
        <v>2016</v>
      </c>
      <c r="D1498" s="321">
        <v>1</v>
      </c>
      <c r="E1498" s="127">
        <v>11</v>
      </c>
      <c r="F1498" s="127">
        <v>81</v>
      </c>
      <c r="G1498" s="322">
        <v>0.45689999999999997</v>
      </c>
      <c r="H1498" s="9">
        <v>5277.0152160000007</v>
      </c>
      <c r="I1498">
        <f t="shared" si="79"/>
        <v>5.6407407407407404E-3</v>
      </c>
      <c r="J1498">
        <v>2.6516683101654053</v>
      </c>
      <c r="R1498" s="9">
        <v>5277.0152160000007</v>
      </c>
      <c r="S1498">
        <v>5.6407407407407404E-3</v>
      </c>
    </row>
    <row r="1499" spans="3:19">
      <c r="C1499">
        <v>2016</v>
      </c>
      <c r="D1499" s="321">
        <v>1</v>
      </c>
      <c r="E1499" s="127">
        <v>12</v>
      </c>
      <c r="F1499" s="127">
        <v>81</v>
      </c>
      <c r="G1499" s="322">
        <v>0.47572499999999995</v>
      </c>
      <c r="H1499" s="9">
        <v>5247.3769919999995</v>
      </c>
      <c r="I1499">
        <f t="shared" si="79"/>
        <v>5.8731481481481473E-3</v>
      </c>
      <c r="J1499">
        <v>2.459930419921875</v>
      </c>
      <c r="R1499" s="9">
        <v>5247.3769919999995</v>
      </c>
      <c r="S1499">
        <v>5.8731481481481473E-3</v>
      </c>
    </row>
    <row r="1500" spans="3:19">
      <c r="C1500">
        <v>2016</v>
      </c>
      <c r="D1500" s="321">
        <v>1</v>
      </c>
      <c r="E1500" s="127">
        <v>13</v>
      </c>
      <c r="F1500" s="127">
        <v>81</v>
      </c>
      <c r="G1500" s="322">
        <v>0.53327999999999998</v>
      </c>
      <c r="H1500" s="9">
        <v>5384.2773599999982</v>
      </c>
      <c r="I1500">
        <f t="shared" si="79"/>
        <v>6.5837037037037036E-3</v>
      </c>
      <c r="J1500">
        <v>2.7310118675231934</v>
      </c>
      <c r="R1500" s="9">
        <v>5384.2773599999982</v>
      </c>
      <c r="S1500">
        <v>6.5837037037037036E-3</v>
      </c>
    </row>
    <row r="1501" spans="3:19">
      <c r="C1501">
        <v>2016</v>
      </c>
      <c r="D1501" s="321">
        <v>1</v>
      </c>
      <c r="E1501" s="127">
        <v>14</v>
      </c>
      <c r="F1501" s="127">
        <v>81</v>
      </c>
      <c r="G1501" s="322">
        <v>0.45433499999999999</v>
      </c>
      <c r="H1501" s="9">
        <v>4307.4218880000008</v>
      </c>
      <c r="I1501">
        <f t="shared" si="79"/>
        <v>5.6090740740740736E-3</v>
      </c>
      <c r="J1501">
        <v>2.4157013893127441</v>
      </c>
      <c r="R1501" s="9">
        <v>4307.4218880000008</v>
      </c>
      <c r="S1501">
        <v>5.6090740740740736E-3</v>
      </c>
    </row>
    <row r="1502" spans="3:19">
      <c r="C1502">
        <v>2016</v>
      </c>
      <c r="D1502" s="321">
        <v>2</v>
      </c>
      <c r="E1502" s="127">
        <v>1</v>
      </c>
      <c r="F1502" s="127">
        <v>81</v>
      </c>
      <c r="G1502" s="322">
        <v>0.32104500000000002</v>
      </c>
      <c r="H1502" s="9">
        <v>1589.173344</v>
      </c>
      <c r="I1502">
        <f t="shared" si="79"/>
        <v>3.963518518518519E-3</v>
      </c>
      <c r="J1502">
        <v>2.0048251152038574</v>
      </c>
      <c r="R1502" s="9">
        <v>1589.173344</v>
      </c>
      <c r="S1502">
        <v>3.963518518518519E-3</v>
      </c>
    </row>
    <row r="1503" spans="3:19">
      <c r="C1503">
        <v>2016</v>
      </c>
      <c r="D1503" s="321">
        <v>2</v>
      </c>
      <c r="E1503" s="127">
        <v>2</v>
      </c>
      <c r="F1503" s="127">
        <v>81</v>
      </c>
      <c r="G1503" s="322">
        <v>0.393285</v>
      </c>
      <c r="H1503" s="9">
        <v>1563.7691520000001</v>
      </c>
      <c r="I1503">
        <f t="shared" si="79"/>
        <v>4.8553703703703701E-3</v>
      </c>
      <c r="J1503">
        <v>1.750579833984375</v>
      </c>
      <c r="R1503" s="9">
        <v>1563.7691520000001</v>
      </c>
      <c r="S1503">
        <v>4.8553703703703701E-3</v>
      </c>
    </row>
    <row r="1504" spans="3:19">
      <c r="C1504">
        <v>2016</v>
      </c>
      <c r="D1504" s="321">
        <v>2</v>
      </c>
      <c r="E1504" s="127">
        <v>3</v>
      </c>
      <c r="F1504" s="127">
        <v>81</v>
      </c>
      <c r="G1504" s="322">
        <v>0.40573999999999999</v>
      </c>
      <c r="H1504" s="9">
        <v>2745.0640800000001</v>
      </c>
      <c r="I1504">
        <f t="shared" si="79"/>
        <v>5.0091358024691359E-3</v>
      </c>
      <c r="J1504">
        <v>2.0401661396026611</v>
      </c>
      <c r="R1504" s="9">
        <v>2745.0640800000001</v>
      </c>
      <c r="S1504">
        <v>5.0091358024691359E-3</v>
      </c>
    </row>
    <row r="1505" spans="3:19">
      <c r="C1505">
        <v>2016</v>
      </c>
      <c r="D1505" s="321">
        <v>2</v>
      </c>
      <c r="E1505" s="127">
        <v>4</v>
      </c>
      <c r="F1505" s="127">
        <v>81</v>
      </c>
      <c r="G1505" s="322">
        <v>0.51291500000000001</v>
      </c>
      <c r="H1505" s="9">
        <v>2431.7457119999999</v>
      </c>
      <c r="I1505">
        <f t="shared" si="79"/>
        <v>6.3322839506172839E-3</v>
      </c>
      <c r="J1505">
        <v>2.4253149032592773</v>
      </c>
      <c r="R1505" s="9">
        <v>2431.7457119999999</v>
      </c>
      <c r="S1505">
        <v>6.3322839506172839E-3</v>
      </c>
    </row>
    <row r="1506" spans="3:19">
      <c r="C1506">
        <v>2016</v>
      </c>
      <c r="D1506" s="321">
        <v>2</v>
      </c>
      <c r="E1506" s="127">
        <v>5</v>
      </c>
      <c r="F1506" s="127">
        <v>81</v>
      </c>
      <c r="G1506" s="322">
        <v>0.45715</v>
      </c>
      <c r="H1506" s="9">
        <v>3240.4458240000013</v>
      </c>
      <c r="I1506">
        <f t="shared" si="79"/>
        <v>5.6438271604938271E-3</v>
      </c>
      <c r="J1506">
        <v>2.3660225868225098</v>
      </c>
      <c r="R1506" s="9">
        <v>3240.4458240000013</v>
      </c>
      <c r="S1506">
        <v>5.6438271604938271E-3</v>
      </c>
    </row>
    <row r="1507" spans="3:19">
      <c r="C1507">
        <v>2016</v>
      </c>
      <c r="D1507" s="321">
        <v>2</v>
      </c>
      <c r="E1507" s="127">
        <v>6</v>
      </c>
      <c r="F1507" s="127">
        <v>81</v>
      </c>
      <c r="G1507" s="322">
        <v>0.47814000000000001</v>
      </c>
      <c r="H1507" s="9">
        <v>5521.1777279999988</v>
      </c>
      <c r="I1507">
        <f t="shared" si="79"/>
        <v>5.9029629629629632E-3</v>
      </c>
      <c r="J1507">
        <v>2.3906002044677734</v>
      </c>
      <c r="R1507" s="9">
        <v>5521.1777279999988</v>
      </c>
      <c r="S1507">
        <v>5.9029629629629632E-3</v>
      </c>
    </row>
    <row r="1508" spans="3:19">
      <c r="C1508">
        <v>2016</v>
      </c>
      <c r="D1508" s="321">
        <v>2</v>
      </c>
      <c r="E1508" s="127">
        <v>7</v>
      </c>
      <c r="F1508" s="127">
        <v>81</v>
      </c>
      <c r="G1508" s="322">
        <v>0.45206999999999997</v>
      </c>
      <c r="H1508" s="9">
        <v>5483.0714400000006</v>
      </c>
      <c r="I1508">
        <f t="shared" si="79"/>
        <v>5.5811111111111105E-3</v>
      </c>
      <c r="J1508">
        <v>2.4016907215118408</v>
      </c>
      <c r="R1508" s="9">
        <v>5483.0714400000006</v>
      </c>
      <c r="S1508">
        <v>5.5811111111111105E-3</v>
      </c>
    </row>
    <row r="1509" spans="3:19">
      <c r="C1509">
        <v>2016</v>
      </c>
      <c r="D1509" s="321">
        <v>2</v>
      </c>
      <c r="E1509" s="127">
        <v>8</v>
      </c>
      <c r="F1509" s="127">
        <v>81</v>
      </c>
      <c r="G1509" s="322">
        <v>0.37668999999999997</v>
      </c>
      <c r="H1509" s="9">
        <v>3322.3037759999997</v>
      </c>
      <c r="I1509">
        <f t="shared" si="79"/>
        <v>4.6504938271604932E-3</v>
      </c>
      <c r="J1509">
        <v>2.4813487529754639</v>
      </c>
      <c r="R1509" s="9">
        <v>3322.3037759999997</v>
      </c>
      <c r="S1509">
        <v>4.6504938271604932E-3</v>
      </c>
    </row>
    <row r="1510" spans="3:19">
      <c r="C1510">
        <v>2016</v>
      </c>
      <c r="D1510" s="321">
        <v>2</v>
      </c>
      <c r="E1510" s="127">
        <v>9</v>
      </c>
      <c r="F1510" s="127">
        <v>81</v>
      </c>
      <c r="G1510" s="322">
        <v>0.41265000000000002</v>
      </c>
      <c r="H1510" s="9">
        <v>5233.2635519999994</v>
      </c>
      <c r="I1510">
        <f t="shared" si="79"/>
        <v>5.0944444444444448E-3</v>
      </c>
      <c r="J1510">
        <v>2.4799263477325439</v>
      </c>
      <c r="R1510" s="9">
        <v>5233.2635519999994</v>
      </c>
      <c r="S1510">
        <v>5.0944444444444448E-3</v>
      </c>
    </row>
    <row r="1511" spans="3:19">
      <c r="C1511">
        <v>2016</v>
      </c>
      <c r="D1511" s="321">
        <v>2</v>
      </c>
      <c r="E1511" s="127">
        <v>10</v>
      </c>
      <c r="F1511" s="127">
        <v>81</v>
      </c>
      <c r="G1511" s="322">
        <v>0.46921499999999999</v>
      </c>
      <c r="H1511" s="9">
        <v>5202.2139839999982</v>
      </c>
      <c r="I1511">
        <f t="shared" si="79"/>
        <v>5.7927777777777778E-3</v>
      </c>
      <c r="J1511">
        <v>2.5689821243286133</v>
      </c>
      <c r="R1511" s="9">
        <v>5202.2139839999982</v>
      </c>
      <c r="S1511">
        <v>5.7927777777777778E-3</v>
      </c>
    </row>
    <row r="1512" spans="3:19">
      <c r="C1512">
        <v>2016</v>
      </c>
      <c r="D1512" s="321">
        <v>2</v>
      </c>
      <c r="E1512" s="127">
        <v>11</v>
      </c>
      <c r="F1512" s="127">
        <v>81</v>
      </c>
      <c r="G1512" s="322">
        <v>0.476935</v>
      </c>
      <c r="H1512" s="9">
        <v>4966.5195360000007</v>
      </c>
      <c r="I1512">
        <f t="shared" si="79"/>
        <v>5.8880864197530863E-3</v>
      </c>
      <c r="J1512">
        <v>2.4563968181610107</v>
      </c>
      <c r="R1512" s="9">
        <v>4966.5195360000007</v>
      </c>
      <c r="S1512">
        <v>5.8880864197530863E-3</v>
      </c>
    </row>
    <row r="1513" spans="3:19">
      <c r="C1513">
        <v>2016</v>
      </c>
      <c r="D1513" s="321">
        <v>2</v>
      </c>
      <c r="E1513" s="127">
        <v>12</v>
      </c>
      <c r="F1513" s="127">
        <v>81</v>
      </c>
      <c r="G1513" s="322">
        <v>0.44160500000000003</v>
      </c>
      <c r="H1513" s="9">
        <v>5260.0790880000004</v>
      </c>
      <c r="I1513">
        <f t="shared" si="79"/>
        <v>5.451913580246914E-3</v>
      </c>
      <c r="J1513">
        <v>2.4778900146484375</v>
      </c>
      <c r="R1513" s="9">
        <v>5260.0790880000004</v>
      </c>
      <c r="S1513">
        <v>5.451913580246914E-3</v>
      </c>
    </row>
    <row r="1514" spans="3:19">
      <c r="C1514">
        <v>2016</v>
      </c>
      <c r="D1514" s="321">
        <v>2</v>
      </c>
      <c r="E1514" s="127">
        <v>13</v>
      </c>
      <c r="F1514" s="127">
        <v>81</v>
      </c>
      <c r="G1514" s="322">
        <v>0.56594499999999992</v>
      </c>
      <c r="H1514" s="9">
        <v>5629.851216</v>
      </c>
      <c r="I1514">
        <f t="shared" si="79"/>
        <v>6.9869753086419743E-3</v>
      </c>
      <c r="J1514">
        <v>2.5899620056152344</v>
      </c>
      <c r="R1514" s="9">
        <v>5629.851216</v>
      </c>
      <c r="S1514">
        <v>6.9869753086419743E-3</v>
      </c>
    </row>
    <row r="1515" spans="3:19">
      <c r="C1515">
        <v>2016</v>
      </c>
      <c r="D1515" s="321">
        <v>2</v>
      </c>
      <c r="E1515" s="127">
        <v>14</v>
      </c>
      <c r="F1515" s="127">
        <v>81</v>
      </c>
      <c r="G1515" s="322">
        <v>0.44182500000000002</v>
      </c>
      <c r="H1515" s="9">
        <v>5569.1634239999994</v>
      </c>
      <c r="I1515">
        <f t="shared" si="79"/>
        <v>5.4546296296296296E-3</v>
      </c>
      <c r="J1515">
        <v>2.2398295402526855</v>
      </c>
      <c r="R1515" s="9">
        <v>5569.1634239999994</v>
      </c>
      <c r="S1515">
        <v>5.4546296296296296E-3</v>
      </c>
    </row>
    <row r="1516" spans="3:19">
      <c r="C1516">
        <v>2016</v>
      </c>
      <c r="D1516" s="321">
        <v>3</v>
      </c>
      <c r="E1516" s="127">
        <v>1</v>
      </c>
      <c r="F1516" s="127">
        <v>81</v>
      </c>
      <c r="G1516" s="322">
        <v>0.37570999999999999</v>
      </c>
      <c r="H1516" s="9">
        <v>2273.6751839999997</v>
      </c>
      <c r="I1516">
        <f t="shared" si="79"/>
        <v>4.638395061728395E-3</v>
      </c>
      <c r="J1516">
        <v>1.8836150169372559</v>
      </c>
      <c r="R1516" s="9">
        <v>2273.6751839999997</v>
      </c>
      <c r="S1516">
        <v>4.638395061728395E-3</v>
      </c>
    </row>
    <row r="1517" spans="3:19">
      <c r="C1517">
        <v>2016</v>
      </c>
      <c r="D1517" s="321">
        <v>3</v>
      </c>
      <c r="E1517" s="127">
        <v>2</v>
      </c>
      <c r="F1517" s="127">
        <v>81</v>
      </c>
      <c r="G1517" s="322">
        <v>0.43782500000000002</v>
      </c>
      <c r="H1517" s="9">
        <v>2721.0712320000002</v>
      </c>
      <c r="I1517">
        <f t="shared" si="79"/>
        <v>5.4052469135802469E-3</v>
      </c>
      <c r="J1517">
        <v>1.8406641483306885</v>
      </c>
      <c r="R1517" s="9">
        <v>2721.0712320000002</v>
      </c>
      <c r="S1517">
        <v>5.4052469135802469E-3</v>
      </c>
    </row>
    <row r="1518" spans="3:19">
      <c r="C1518">
        <v>2016</v>
      </c>
      <c r="D1518" s="321">
        <v>3</v>
      </c>
      <c r="E1518" s="127">
        <v>3</v>
      </c>
      <c r="F1518" s="127">
        <v>81</v>
      </c>
      <c r="G1518" s="322">
        <v>0.44928999999999997</v>
      </c>
      <c r="H1518" s="9">
        <v>3908.0115360000004</v>
      </c>
      <c r="I1518">
        <f t="shared" si="79"/>
        <v>5.5467901234567893E-3</v>
      </c>
      <c r="J1518">
        <v>2.0725944042205811</v>
      </c>
      <c r="R1518" s="9">
        <v>3908.0115360000004</v>
      </c>
      <c r="S1518">
        <v>5.5467901234567893E-3</v>
      </c>
    </row>
    <row r="1519" spans="3:19">
      <c r="C1519">
        <v>2016</v>
      </c>
      <c r="D1519" s="321">
        <v>3</v>
      </c>
      <c r="E1519" s="127">
        <v>4</v>
      </c>
      <c r="F1519" s="127">
        <v>81</v>
      </c>
      <c r="G1519" s="322">
        <v>0.45842499999999997</v>
      </c>
      <c r="H1519" s="9">
        <v>4409.0386560000006</v>
      </c>
      <c r="I1519">
        <f t="shared" si="79"/>
        <v>5.6595679012345678E-3</v>
      </c>
      <c r="J1519">
        <v>2.4050576686859131</v>
      </c>
      <c r="R1519" s="9">
        <v>4409.0386560000006</v>
      </c>
      <c r="S1519">
        <v>5.6595679012345678E-3</v>
      </c>
    </row>
    <row r="1520" spans="3:19">
      <c r="C1520">
        <v>2016</v>
      </c>
      <c r="D1520" s="321">
        <v>3</v>
      </c>
      <c r="E1520" s="127">
        <v>5</v>
      </c>
      <c r="F1520" s="127">
        <v>81</v>
      </c>
      <c r="G1520" s="322">
        <v>0.46709499999999998</v>
      </c>
      <c r="H1520" s="9">
        <v>4811.2716960000007</v>
      </c>
      <c r="I1520">
        <f t="shared" ref="I1520:I1583" si="80">G1520/F1520</f>
        <v>5.7666049382716043E-3</v>
      </c>
      <c r="J1520">
        <v>2.6628131866455078</v>
      </c>
      <c r="R1520" s="9">
        <v>4811.2716960000007</v>
      </c>
      <c r="S1520">
        <v>5.7666049382716043E-3</v>
      </c>
    </row>
    <row r="1521" spans="3:19">
      <c r="C1521">
        <v>2016</v>
      </c>
      <c r="D1521" s="321">
        <v>3</v>
      </c>
      <c r="E1521" s="127">
        <v>6</v>
      </c>
      <c r="F1521" s="127">
        <v>81</v>
      </c>
      <c r="G1521" s="322">
        <v>0.49423</v>
      </c>
      <c r="H1521" s="9">
        <v>5039.9094239999995</v>
      </c>
      <c r="I1521">
        <f t="shared" si="80"/>
        <v>6.1016049382716046E-3</v>
      </c>
      <c r="J1521">
        <v>2.411937952041626</v>
      </c>
      <c r="R1521" s="9">
        <v>5039.9094239999995</v>
      </c>
      <c r="S1521">
        <v>6.1016049382716046E-3</v>
      </c>
    </row>
    <row r="1522" spans="3:19">
      <c r="C1522">
        <v>2016</v>
      </c>
      <c r="D1522" s="321">
        <v>3</v>
      </c>
      <c r="E1522" s="127">
        <v>7</v>
      </c>
      <c r="F1522" s="127">
        <v>81</v>
      </c>
      <c r="G1522" s="322">
        <v>0.49217499999999997</v>
      </c>
      <c r="H1522" s="9">
        <v>5387.1000480000002</v>
      </c>
      <c r="I1522">
        <f t="shared" si="80"/>
        <v>6.0762345679012345E-3</v>
      </c>
      <c r="J1522">
        <v>2.499781608581543</v>
      </c>
      <c r="R1522" s="9">
        <v>5387.1000480000002</v>
      </c>
      <c r="S1522">
        <v>6.0762345679012345E-3</v>
      </c>
    </row>
    <row r="1523" spans="3:19">
      <c r="C1523">
        <v>2016</v>
      </c>
      <c r="D1523" s="321">
        <v>3</v>
      </c>
      <c r="E1523" s="127">
        <v>8</v>
      </c>
      <c r="F1523" s="127">
        <v>81</v>
      </c>
      <c r="G1523" s="322">
        <v>0.397345</v>
      </c>
      <c r="H1523" s="9">
        <v>4486.6625759999988</v>
      </c>
      <c r="I1523">
        <f t="shared" si="80"/>
        <v>4.9054938271604941E-3</v>
      </c>
      <c r="J1523">
        <v>2.4031765460968018</v>
      </c>
      <c r="R1523" s="9">
        <v>4486.6625759999988</v>
      </c>
      <c r="S1523">
        <v>4.9054938271604941E-3</v>
      </c>
    </row>
    <row r="1524" spans="3:19">
      <c r="C1524">
        <v>2016</v>
      </c>
      <c r="D1524" s="321">
        <v>3</v>
      </c>
      <c r="E1524" s="127">
        <v>9</v>
      </c>
      <c r="F1524" s="127">
        <v>81</v>
      </c>
      <c r="G1524" s="322">
        <v>0.46093000000000001</v>
      </c>
      <c r="H1524" s="9">
        <v>4980.6329759999999</v>
      </c>
      <c r="I1524">
        <f t="shared" si="80"/>
        <v>5.6904938271604942E-3</v>
      </c>
      <c r="J1524">
        <v>2.5203790664672852</v>
      </c>
      <c r="R1524" s="9">
        <v>4980.6329759999999</v>
      </c>
      <c r="S1524">
        <v>5.6904938271604942E-3</v>
      </c>
    </row>
    <row r="1525" spans="3:19">
      <c r="C1525">
        <v>2016</v>
      </c>
      <c r="D1525" s="321">
        <v>3</v>
      </c>
      <c r="E1525" s="127">
        <v>10</v>
      </c>
      <c r="F1525" s="127">
        <v>81</v>
      </c>
      <c r="G1525" s="322">
        <v>0.45065500000000003</v>
      </c>
      <c r="H1525" s="9">
        <v>4852.2006720000008</v>
      </c>
      <c r="I1525">
        <f t="shared" si="80"/>
        <v>5.5636419753086423E-3</v>
      </c>
      <c r="J1525">
        <v>2.4365859031677246</v>
      </c>
      <c r="R1525" s="9">
        <v>4852.2006720000008</v>
      </c>
      <c r="S1525">
        <v>5.5636419753086423E-3</v>
      </c>
    </row>
    <row r="1526" spans="3:19">
      <c r="C1526">
        <v>2016</v>
      </c>
      <c r="D1526" s="321">
        <v>3</v>
      </c>
      <c r="E1526" s="127">
        <v>11</v>
      </c>
      <c r="F1526" s="127">
        <v>81</v>
      </c>
      <c r="G1526" s="322">
        <v>0.48529</v>
      </c>
      <c r="H1526" s="9">
        <v>5346.1710719999992</v>
      </c>
      <c r="I1526">
        <f t="shared" si="80"/>
        <v>5.9912345679012345E-3</v>
      </c>
      <c r="J1526">
        <v>2.6150736808776855</v>
      </c>
      <c r="R1526" s="9">
        <v>5346.1710719999992</v>
      </c>
      <c r="S1526">
        <v>5.9912345679012345E-3</v>
      </c>
    </row>
    <row r="1527" spans="3:19">
      <c r="C1527">
        <v>2016</v>
      </c>
      <c r="D1527" s="321">
        <v>3</v>
      </c>
      <c r="E1527" s="127">
        <v>12</v>
      </c>
      <c r="F1527" s="127">
        <v>81</v>
      </c>
      <c r="G1527" s="322">
        <v>0.48609000000000002</v>
      </c>
      <c r="H1527" s="9">
        <v>5000.3917919999985</v>
      </c>
      <c r="I1527">
        <f t="shared" si="80"/>
        <v>6.0011111111111116E-3</v>
      </c>
      <c r="J1527">
        <v>2.6420543193817139</v>
      </c>
      <c r="R1527" s="9">
        <v>5000.3917919999985</v>
      </c>
      <c r="S1527">
        <v>6.0011111111111116E-3</v>
      </c>
    </row>
    <row r="1528" spans="3:19">
      <c r="C1528">
        <v>2016</v>
      </c>
      <c r="D1528" s="321">
        <v>3</v>
      </c>
      <c r="E1528" s="127">
        <v>13</v>
      </c>
      <c r="F1528" s="127">
        <v>81</v>
      </c>
      <c r="G1528" s="322">
        <v>0.538775</v>
      </c>
      <c r="H1528" s="9">
        <v>5325.0009120000004</v>
      </c>
      <c r="I1528">
        <f t="shared" si="80"/>
        <v>6.6515432098765434E-3</v>
      </c>
      <c r="J1528">
        <v>2.7179999351501465</v>
      </c>
      <c r="R1528" s="9">
        <v>5325.0009120000004</v>
      </c>
      <c r="S1528">
        <v>6.6515432098765434E-3</v>
      </c>
    </row>
    <row r="1529" spans="3:19">
      <c r="C1529">
        <v>2016</v>
      </c>
      <c r="D1529" s="321">
        <v>3</v>
      </c>
      <c r="E1529" s="127">
        <v>14</v>
      </c>
      <c r="F1529" s="127">
        <v>81</v>
      </c>
      <c r="G1529" s="322">
        <v>0.48239500000000002</v>
      </c>
      <c r="H1529" s="9">
        <v>4898.7750239999987</v>
      </c>
      <c r="I1529">
        <f t="shared" si="80"/>
        <v>5.9554938271604938E-3</v>
      </c>
      <c r="J1529">
        <v>2.4725940227508545</v>
      </c>
      <c r="R1529" s="9">
        <v>4898.7750239999987</v>
      </c>
      <c r="S1529">
        <v>5.9554938271604938E-3</v>
      </c>
    </row>
    <row r="1530" spans="3:19">
      <c r="C1530">
        <v>2016</v>
      </c>
      <c r="D1530" s="321">
        <v>4</v>
      </c>
      <c r="E1530" s="127">
        <v>1</v>
      </c>
      <c r="F1530" s="127">
        <v>81</v>
      </c>
      <c r="G1530" s="322">
        <v>0.38331500000000002</v>
      </c>
      <c r="H1530" s="9">
        <v>2248.2709919999993</v>
      </c>
      <c r="I1530">
        <f t="shared" si="80"/>
        <v>4.732283950617284E-3</v>
      </c>
      <c r="J1530">
        <v>2.1274874210357666</v>
      </c>
      <c r="R1530" s="9">
        <v>2248.2709919999993</v>
      </c>
      <c r="S1530">
        <v>4.732283950617284E-3</v>
      </c>
    </row>
    <row r="1531" spans="3:19">
      <c r="C1531">
        <v>2016</v>
      </c>
      <c r="D1531" s="321">
        <v>4</v>
      </c>
      <c r="E1531" s="127">
        <v>2</v>
      </c>
      <c r="F1531" s="127">
        <v>81</v>
      </c>
      <c r="G1531" s="322">
        <v>0.43449000000000004</v>
      </c>
      <c r="H1531" s="9">
        <v>2695.6670400000007</v>
      </c>
      <c r="I1531">
        <f t="shared" si="80"/>
        <v>5.3640740740740749E-3</v>
      </c>
      <c r="J1531">
        <v>2.0187234878540039</v>
      </c>
      <c r="R1531" s="9">
        <v>2695.6670400000007</v>
      </c>
      <c r="S1531">
        <v>5.3640740740740749E-3</v>
      </c>
    </row>
    <row r="1532" spans="3:19">
      <c r="C1532">
        <v>2016</v>
      </c>
      <c r="D1532" s="321">
        <v>4</v>
      </c>
      <c r="E1532" s="127">
        <v>3</v>
      </c>
      <c r="F1532" s="127">
        <v>81</v>
      </c>
      <c r="G1532" s="322">
        <v>0.41589500000000001</v>
      </c>
      <c r="H1532" s="9">
        <v>2852.3262240000008</v>
      </c>
      <c r="I1532">
        <f t="shared" si="80"/>
        <v>5.1345061728395062E-3</v>
      </c>
      <c r="J1532">
        <v>2.248833179473877</v>
      </c>
      <c r="R1532" s="9">
        <v>2852.3262240000008</v>
      </c>
      <c r="S1532">
        <v>5.1345061728395062E-3</v>
      </c>
    </row>
    <row r="1533" spans="3:19">
      <c r="C1533">
        <v>2016</v>
      </c>
      <c r="D1533" s="321">
        <v>4</v>
      </c>
      <c r="E1533" s="127">
        <v>4</v>
      </c>
      <c r="F1533" s="127">
        <v>81</v>
      </c>
      <c r="G1533" s="322">
        <v>0.50100499999999992</v>
      </c>
      <c r="H1533" s="9">
        <v>3549.5301599999998</v>
      </c>
      <c r="I1533">
        <f t="shared" si="80"/>
        <v>6.1852469135802463E-3</v>
      </c>
      <c r="J1533">
        <v>2.1969661712646484</v>
      </c>
      <c r="R1533" s="9">
        <v>3549.5301599999998</v>
      </c>
      <c r="S1533">
        <v>6.1852469135802463E-3</v>
      </c>
    </row>
    <row r="1534" spans="3:19">
      <c r="C1534">
        <v>2016</v>
      </c>
      <c r="D1534" s="321">
        <v>4</v>
      </c>
      <c r="E1534" s="127">
        <v>5</v>
      </c>
      <c r="F1534" s="127">
        <v>81</v>
      </c>
      <c r="G1534" s="322">
        <v>0.48193000000000003</v>
      </c>
      <c r="H1534" s="9">
        <v>4948.1720640000003</v>
      </c>
      <c r="I1534">
        <f t="shared" si="80"/>
        <v>5.9497530864197536E-3</v>
      </c>
      <c r="J1534">
        <v>2.4685065746307373</v>
      </c>
      <c r="R1534" s="9">
        <v>4948.1720640000003</v>
      </c>
      <c r="S1534">
        <v>5.9497530864197536E-3</v>
      </c>
    </row>
    <row r="1535" spans="3:19">
      <c r="C1535">
        <v>2016</v>
      </c>
      <c r="D1535" s="321">
        <v>4</v>
      </c>
      <c r="E1535" s="127">
        <v>6</v>
      </c>
      <c r="F1535" s="127">
        <v>81</v>
      </c>
      <c r="G1535" s="322">
        <v>0.53675000000000006</v>
      </c>
      <c r="H1535" s="9">
        <v>5272.7811839999986</v>
      </c>
      <c r="I1535">
        <f t="shared" si="80"/>
        <v>6.6265432098765436E-3</v>
      </c>
      <c r="J1535">
        <v>2.7621397972106934</v>
      </c>
      <c r="R1535" s="9">
        <v>5272.7811839999986</v>
      </c>
      <c r="S1535">
        <v>6.6265432098765436E-3</v>
      </c>
    </row>
    <row r="1536" spans="3:19">
      <c r="C1536">
        <v>2016</v>
      </c>
      <c r="D1536" s="321">
        <v>4</v>
      </c>
      <c r="E1536" s="127">
        <v>7</v>
      </c>
      <c r="F1536" s="127">
        <v>81</v>
      </c>
      <c r="G1536" s="322">
        <v>0.54245500000000002</v>
      </c>
      <c r="H1536" s="9">
        <v>5267.135808</v>
      </c>
      <c r="I1536">
        <f t="shared" si="80"/>
        <v>6.6969753086419757E-3</v>
      </c>
      <c r="J1536">
        <v>2.5299584865570068</v>
      </c>
      <c r="R1536" s="9">
        <v>5267.135808</v>
      </c>
      <c r="S1536">
        <v>6.6969753086419757E-3</v>
      </c>
    </row>
    <row r="1537" spans="3:19">
      <c r="C1537">
        <v>2016</v>
      </c>
      <c r="D1537" s="321">
        <v>4</v>
      </c>
      <c r="E1537" s="127">
        <v>8</v>
      </c>
      <c r="F1537" s="127">
        <v>81</v>
      </c>
      <c r="G1537" s="322">
        <v>0.41591500000000003</v>
      </c>
      <c r="H1537" s="9">
        <v>4126.7698559999999</v>
      </c>
      <c r="I1537">
        <f t="shared" si="80"/>
        <v>5.1347530864197539E-3</v>
      </c>
      <c r="J1537">
        <v>2.2140407562255859</v>
      </c>
      <c r="R1537" s="9">
        <v>4126.7698559999999</v>
      </c>
      <c r="S1537">
        <v>5.1347530864197539E-3</v>
      </c>
    </row>
    <row r="1538" spans="3:19">
      <c r="C1538">
        <v>2016</v>
      </c>
      <c r="D1538" s="321">
        <v>4</v>
      </c>
      <c r="E1538" s="127">
        <v>9</v>
      </c>
      <c r="F1538" s="127">
        <v>81</v>
      </c>
      <c r="G1538" s="322">
        <v>0.44612499999999999</v>
      </c>
      <c r="H1538" s="9">
        <v>4698.364176</v>
      </c>
      <c r="I1538">
        <f t="shared" si="80"/>
        <v>5.507716049382716E-3</v>
      </c>
      <c r="J1538">
        <v>2.2919292449951172</v>
      </c>
      <c r="R1538" s="9">
        <v>4698.364176</v>
      </c>
      <c r="S1538">
        <v>5.507716049382716E-3</v>
      </c>
    </row>
    <row r="1539" spans="3:19">
      <c r="C1539">
        <v>2016</v>
      </c>
      <c r="D1539" s="321">
        <v>4</v>
      </c>
      <c r="E1539" s="127">
        <v>10</v>
      </c>
      <c r="F1539" s="127">
        <v>81</v>
      </c>
      <c r="G1539" s="322">
        <v>0.49754999999999999</v>
      </c>
      <c r="H1539" s="9">
        <v>5175.3984480000008</v>
      </c>
      <c r="I1539">
        <f t="shared" si="80"/>
        <v>6.1425925925925927E-3</v>
      </c>
      <c r="J1539">
        <v>2.6328940391540527</v>
      </c>
      <c r="R1539" s="9">
        <v>5175.3984480000008</v>
      </c>
      <c r="S1539">
        <v>6.1425925925925927E-3</v>
      </c>
    </row>
    <row r="1540" spans="3:19">
      <c r="C1540">
        <v>2016</v>
      </c>
      <c r="D1540" s="321">
        <v>4</v>
      </c>
      <c r="E1540" s="127">
        <v>11</v>
      </c>
      <c r="F1540" s="127">
        <v>81</v>
      </c>
      <c r="G1540" s="322">
        <v>0.48286000000000001</v>
      </c>
      <c r="H1540" s="9">
        <v>4222.7412480000003</v>
      </c>
      <c r="I1540">
        <f t="shared" si="80"/>
        <v>5.9612345679012349E-3</v>
      </c>
      <c r="J1540">
        <v>2.4006681442260742</v>
      </c>
      <c r="R1540" s="9">
        <v>4222.7412480000003</v>
      </c>
      <c r="S1540">
        <v>5.9612345679012349E-3</v>
      </c>
    </row>
    <row r="1541" spans="3:19">
      <c r="C1541">
        <v>2016</v>
      </c>
      <c r="D1541" s="321">
        <v>4</v>
      </c>
      <c r="E1541" s="127">
        <v>12</v>
      </c>
      <c r="F1541" s="127">
        <v>81</v>
      </c>
      <c r="G1541" s="322">
        <v>0.48774499999999998</v>
      </c>
      <c r="H1541" s="9">
        <v>5381.4546720000008</v>
      </c>
      <c r="I1541">
        <f t="shared" si="80"/>
        <v>6.0215432098765431E-3</v>
      </c>
      <c r="J1541">
        <v>2.6083133220672607</v>
      </c>
      <c r="R1541" s="9">
        <v>5381.4546720000008</v>
      </c>
      <c r="S1541">
        <v>6.0215432098765431E-3</v>
      </c>
    </row>
    <row r="1542" spans="3:19">
      <c r="C1542">
        <v>2016</v>
      </c>
      <c r="D1542" s="321">
        <v>4</v>
      </c>
      <c r="E1542" s="127">
        <v>13</v>
      </c>
      <c r="F1542" s="127">
        <v>81</v>
      </c>
      <c r="G1542" s="322">
        <v>0.59123499999999996</v>
      </c>
      <c r="H1542" s="9">
        <v>5377.2206400000005</v>
      </c>
      <c r="I1542">
        <f t="shared" si="80"/>
        <v>7.2991975308641967E-3</v>
      </c>
      <c r="J1542">
        <v>2.4873178005218506</v>
      </c>
      <c r="R1542" s="9">
        <v>5377.2206400000005</v>
      </c>
      <c r="S1542">
        <v>7.2991975308641967E-3</v>
      </c>
    </row>
    <row r="1543" spans="3:19">
      <c r="C1543">
        <v>2016</v>
      </c>
      <c r="D1543" s="321">
        <v>4</v>
      </c>
      <c r="E1543" s="127">
        <v>14</v>
      </c>
      <c r="F1543" s="127">
        <v>81</v>
      </c>
      <c r="G1543" s="322">
        <v>0.47736000000000001</v>
      </c>
      <c r="H1543" s="9">
        <v>5007.4485119999999</v>
      </c>
      <c r="I1543">
        <f t="shared" si="80"/>
        <v>5.8933333333333338E-3</v>
      </c>
      <c r="J1543">
        <v>2.4550673961639404</v>
      </c>
      <c r="R1543" s="9">
        <v>5007.4485119999999</v>
      </c>
      <c r="S1543">
        <v>5.8933333333333338E-3</v>
      </c>
    </row>
    <row r="1544" spans="3:19">
      <c r="C1544">
        <v>2016</v>
      </c>
      <c r="D1544" s="321">
        <v>1</v>
      </c>
      <c r="E1544" s="127">
        <v>1</v>
      </c>
      <c r="F1544" s="127">
        <v>87</v>
      </c>
      <c r="G1544" s="322">
        <v>0.36346000000000001</v>
      </c>
      <c r="H1544" s="9">
        <v>2142.4201919999996</v>
      </c>
      <c r="I1544">
        <f t="shared" si="80"/>
        <v>4.1777011494252871E-3</v>
      </c>
      <c r="J1544">
        <v>1.9703879356384277</v>
      </c>
      <c r="R1544" s="9">
        <v>2142.4201919999996</v>
      </c>
      <c r="S1544">
        <v>4.1777011494252871E-3</v>
      </c>
    </row>
    <row r="1545" spans="3:19">
      <c r="C1545">
        <v>2016</v>
      </c>
      <c r="D1545" s="321">
        <v>1</v>
      </c>
      <c r="E1545" s="127">
        <v>2</v>
      </c>
      <c r="F1545" s="127">
        <v>87</v>
      </c>
      <c r="G1545" s="322">
        <v>0.21678</v>
      </c>
      <c r="H1545" s="9">
        <v>772.00516800000003</v>
      </c>
      <c r="I1545">
        <f t="shared" si="80"/>
        <v>2.4917241379310345E-3</v>
      </c>
      <c r="J1545">
        <v>1.9146268367767334</v>
      </c>
      <c r="R1545" s="9">
        <v>772.00516800000003</v>
      </c>
      <c r="S1545">
        <v>2.4917241379310345E-3</v>
      </c>
    </row>
    <row r="1546" spans="3:19">
      <c r="C1546">
        <v>2016</v>
      </c>
      <c r="D1546" s="321">
        <v>1</v>
      </c>
      <c r="E1546" s="127">
        <v>3</v>
      </c>
      <c r="F1546" s="127">
        <v>87</v>
      </c>
      <c r="G1546" s="322">
        <v>0.43865999999999999</v>
      </c>
      <c r="H1546" s="9">
        <v>3285.6088319999994</v>
      </c>
      <c r="I1546">
        <f t="shared" si="80"/>
        <v>5.0420689655172411E-3</v>
      </c>
      <c r="J1546">
        <v>1.8519691228866577</v>
      </c>
      <c r="R1546" s="9">
        <v>3285.6088319999994</v>
      </c>
      <c r="S1546">
        <v>5.0420689655172411E-3</v>
      </c>
    </row>
    <row r="1547" spans="3:19">
      <c r="C1547">
        <v>2016</v>
      </c>
      <c r="D1547" s="321">
        <v>1</v>
      </c>
      <c r="E1547" s="127">
        <v>4</v>
      </c>
      <c r="F1547" s="127">
        <v>87</v>
      </c>
      <c r="G1547" s="322">
        <v>0.44809333333333329</v>
      </c>
      <c r="H1547" s="9">
        <v>2850.9148799999994</v>
      </c>
      <c r="I1547">
        <f t="shared" si="80"/>
        <v>5.1504980842911876E-3</v>
      </c>
      <c r="J1547">
        <v>1.821092963218689</v>
      </c>
      <c r="R1547" s="9">
        <v>2850.9148799999994</v>
      </c>
      <c r="S1547">
        <v>5.1504980842911876E-3</v>
      </c>
    </row>
    <row r="1548" spans="3:19">
      <c r="C1548">
        <v>2016</v>
      </c>
      <c r="D1548" s="321">
        <v>1</v>
      </c>
      <c r="E1548" s="127">
        <v>5</v>
      </c>
      <c r="F1548" s="127">
        <v>87</v>
      </c>
      <c r="G1548" s="322">
        <v>0.51515500000000003</v>
      </c>
      <c r="H1548" s="9">
        <v>4684.250736</v>
      </c>
      <c r="I1548">
        <f t="shared" si="80"/>
        <v>5.9213218390804599E-3</v>
      </c>
      <c r="J1548">
        <v>1.9638280868530273</v>
      </c>
      <c r="R1548" s="9">
        <v>4684.250736</v>
      </c>
      <c r="S1548">
        <v>5.9213218390804599E-3</v>
      </c>
    </row>
    <row r="1549" spans="3:19">
      <c r="C1549">
        <v>2016</v>
      </c>
      <c r="D1549" s="321">
        <v>1</v>
      </c>
      <c r="E1549" s="127">
        <v>6</v>
      </c>
      <c r="F1549" s="127">
        <v>87</v>
      </c>
      <c r="G1549" s="322">
        <v>0.50997999999999999</v>
      </c>
      <c r="H1549" s="9">
        <v>4641.9104160000006</v>
      </c>
      <c r="I1549">
        <f t="shared" si="80"/>
        <v>5.8618390804597697E-3</v>
      </c>
      <c r="J1549">
        <v>2.2099466323852539</v>
      </c>
      <c r="R1549" s="9">
        <v>4641.9104160000006</v>
      </c>
      <c r="S1549">
        <v>5.8618390804597697E-3</v>
      </c>
    </row>
    <row r="1550" spans="3:19">
      <c r="C1550">
        <v>2016</v>
      </c>
      <c r="D1550" s="321">
        <v>1</v>
      </c>
      <c r="E1550" s="127">
        <v>7</v>
      </c>
      <c r="F1550" s="127">
        <v>87</v>
      </c>
      <c r="G1550" s="322">
        <v>0.54278999999999999</v>
      </c>
      <c r="H1550" s="9">
        <v>5315.1215040000006</v>
      </c>
      <c r="I1550">
        <f t="shared" si="80"/>
        <v>6.238965517241379E-3</v>
      </c>
      <c r="J1550">
        <v>2.6728212833404541</v>
      </c>
      <c r="R1550" s="9">
        <v>5315.1215040000006</v>
      </c>
      <c r="S1550">
        <v>6.238965517241379E-3</v>
      </c>
    </row>
    <row r="1551" spans="3:19">
      <c r="C1551">
        <v>2016</v>
      </c>
      <c r="D1551" s="321">
        <v>1</v>
      </c>
      <c r="E1551" s="127">
        <v>8</v>
      </c>
      <c r="F1551" s="127">
        <v>87</v>
      </c>
      <c r="G1551" s="322">
        <v>0.36801</v>
      </c>
      <c r="H1551" s="9">
        <v>2646.2700000000004</v>
      </c>
      <c r="I1551">
        <f t="shared" si="80"/>
        <v>4.2300000000000003E-3</v>
      </c>
      <c r="J1551">
        <v>2.5467772483825684</v>
      </c>
      <c r="R1551" s="9">
        <v>2646.2700000000004</v>
      </c>
      <c r="S1551">
        <v>4.2300000000000003E-3</v>
      </c>
    </row>
    <row r="1552" spans="3:19">
      <c r="C1552">
        <v>2016</v>
      </c>
      <c r="D1552" s="321">
        <v>1</v>
      </c>
      <c r="E1552" s="127">
        <v>9</v>
      </c>
      <c r="F1552" s="127">
        <v>87</v>
      </c>
      <c r="G1552" s="322">
        <v>0.48070999999999997</v>
      </c>
      <c r="H1552" s="9">
        <v>4358.2302719999998</v>
      </c>
      <c r="I1552">
        <f t="shared" si="80"/>
        <v>5.5254022988505741E-3</v>
      </c>
      <c r="J1552">
        <v>2.2185816764831543</v>
      </c>
      <c r="R1552" s="9">
        <v>4358.2302719999998</v>
      </c>
      <c r="S1552">
        <v>5.5254022988505741E-3</v>
      </c>
    </row>
    <row r="1553" spans="3:19">
      <c r="C1553">
        <v>2016</v>
      </c>
      <c r="D1553" s="321">
        <v>1</v>
      </c>
      <c r="E1553" s="127">
        <v>10</v>
      </c>
      <c r="F1553" s="127">
        <v>87</v>
      </c>
      <c r="G1553" s="322">
        <v>0.49217</v>
      </c>
      <c r="H1553" s="9">
        <v>4259.4361920000001</v>
      </c>
      <c r="I1553">
        <f t="shared" si="80"/>
        <v>5.6571264367816093E-3</v>
      </c>
      <c r="J1553">
        <v>2.1574103832244873</v>
      </c>
      <c r="R1553" s="9">
        <v>4259.4361920000001</v>
      </c>
      <c r="S1553">
        <v>5.6571264367816093E-3</v>
      </c>
    </row>
    <row r="1554" spans="3:19">
      <c r="C1554">
        <v>2016</v>
      </c>
      <c r="D1554" s="321">
        <v>1</v>
      </c>
      <c r="E1554" s="127">
        <v>11</v>
      </c>
      <c r="F1554" s="127">
        <v>87</v>
      </c>
      <c r="G1554" s="322">
        <v>0.49983999999999995</v>
      </c>
      <c r="H1554" s="9">
        <v>5277.0152160000007</v>
      </c>
      <c r="I1554">
        <f t="shared" si="80"/>
        <v>5.7452873563218383E-3</v>
      </c>
      <c r="J1554">
        <v>2.6758465766906738</v>
      </c>
      <c r="R1554" s="9">
        <v>5277.0152160000007</v>
      </c>
      <c r="S1554">
        <v>5.7452873563218383E-3</v>
      </c>
    </row>
    <row r="1555" spans="3:19">
      <c r="C1555">
        <v>2016</v>
      </c>
      <c r="D1555" s="321">
        <v>1</v>
      </c>
      <c r="E1555" s="127">
        <v>12</v>
      </c>
      <c r="F1555" s="127">
        <v>87</v>
      </c>
      <c r="G1555" s="322">
        <v>0.51472499999999999</v>
      </c>
      <c r="H1555" s="9">
        <v>5247.3769919999995</v>
      </c>
      <c r="I1555">
        <f t="shared" si="80"/>
        <v>5.9163793103448273E-3</v>
      </c>
      <c r="J1555">
        <v>2.6636064052581787</v>
      </c>
      <c r="R1555" s="9">
        <v>5247.3769919999995</v>
      </c>
      <c r="S1555">
        <v>5.9163793103448273E-3</v>
      </c>
    </row>
    <row r="1556" spans="3:19">
      <c r="C1556">
        <v>2016</v>
      </c>
      <c r="D1556" s="321">
        <v>1</v>
      </c>
      <c r="E1556" s="127">
        <v>13</v>
      </c>
      <c r="F1556" s="127">
        <v>87</v>
      </c>
      <c r="G1556" s="322">
        <v>0.56163000000000007</v>
      </c>
      <c r="H1556" s="9">
        <v>5384.2773599999982</v>
      </c>
      <c r="I1556">
        <f t="shared" si="80"/>
        <v>6.4555172413793115E-3</v>
      </c>
      <c r="J1556" t="s">
        <v>17</v>
      </c>
      <c r="R1556" s="9">
        <v>5384.2773599999982</v>
      </c>
      <c r="S1556">
        <v>6.4555172413793115E-3</v>
      </c>
    </row>
    <row r="1557" spans="3:19">
      <c r="C1557">
        <v>2016</v>
      </c>
      <c r="D1557" s="321">
        <v>1</v>
      </c>
      <c r="E1557" s="127">
        <v>14</v>
      </c>
      <c r="F1557" s="127">
        <v>87</v>
      </c>
      <c r="G1557" s="322">
        <v>0.49917500000000004</v>
      </c>
      <c r="H1557" s="9">
        <v>4307.4218880000008</v>
      </c>
      <c r="I1557">
        <f t="shared" si="80"/>
        <v>5.7376436781609195E-3</v>
      </c>
      <c r="J1557">
        <v>2.1257412433624268</v>
      </c>
      <c r="R1557" s="9">
        <v>4307.4218880000008</v>
      </c>
      <c r="S1557">
        <v>5.7376436781609195E-3</v>
      </c>
    </row>
    <row r="1558" spans="3:19">
      <c r="C1558">
        <v>2016</v>
      </c>
      <c r="D1558" s="321">
        <v>2</v>
      </c>
      <c r="E1558" s="127">
        <v>1</v>
      </c>
      <c r="F1558" s="127">
        <v>87</v>
      </c>
      <c r="G1558" s="322">
        <v>0.333895</v>
      </c>
      <c r="H1558" s="9">
        <v>1589.173344</v>
      </c>
      <c r="I1558">
        <f t="shared" si="80"/>
        <v>3.8378735632183907E-3</v>
      </c>
      <c r="J1558">
        <v>1.8945884704589844</v>
      </c>
      <c r="R1558" s="9">
        <v>1589.173344</v>
      </c>
      <c r="S1558">
        <v>3.8378735632183907E-3</v>
      </c>
    </row>
    <row r="1559" spans="3:19">
      <c r="C1559">
        <v>2016</v>
      </c>
      <c r="D1559" s="321">
        <v>2</v>
      </c>
      <c r="E1559" s="127">
        <v>2</v>
      </c>
      <c r="F1559" s="127">
        <v>87</v>
      </c>
      <c r="G1559" s="322">
        <v>0.37806499999999998</v>
      </c>
      <c r="H1559" s="9">
        <v>1563.7691520000001</v>
      </c>
      <c r="I1559">
        <f t="shared" si="80"/>
        <v>4.3455747126436781E-3</v>
      </c>
      <c r="J1559">
        <v>1.7768585681915283</v>
      </c>
      <c r="R1559" s="9">
        <v>1563.7691520000001</v>
      </c>
      <c r="S1559">
        <v>4.3455747126436781E-3</v>
      </c>
    </row>
    <row r="1560" spans="3:19">
      <c r="C1560">
        <v>2016</v>
      </c>
      <c r="D1560" s="321">
        <v>2</v>
      </c>
      <c r="E1560" s="127">
        <v>3</v>
      </c>
      <c r="F1560" s="127">
        <v>87</v>
      </c>
      <c r="G1560" s="322">
        <v>0.41566999999999998</v>
      </c>
      <c r="H1560" s="9">
        <v>2745.0640800000001</v>
      </c>
      <c r="I1560">
        <f t="shared" si="80"/>
        <v>4.7778160919540232E-3</v>
      </c>
      <c r="J1560">
        <v>1.8751169443130493</v>
      </c>
      <c r="R1560" s="9">
        <v>2745.0640800000001</v>
      </c>
      <c r="S1560">
        <v>4.7778160919540232E-3</v>
      </c>
    </row>
    <row r="1561" spans="3:19">
      <c r="C1561">
        <v>2016</v>
      </c>
      <c r="D1561" s="321">
        <v>2</v>
      </c>
      <c r="E1561" s="127">
        <v>4</v>
      </c>
      <c r="F1561" s="127">
        <v>87</v>
      </c>
      <c r="G1561" s="322">
        <v>0.52669999999999995</v>
      </c>
      <c r="H1561" s="9">
        <v>2431.7457119999999</v>
      </c>
      <c r="I1561">
        <f t="shared" si="80"/>
        <v>6.0540229885057469E-3</v>
      </c>
      <c r="J1561">
        <v>2.3964643478393555</v>
      </c>
      <c r="R1561" s="9">
        <v>2431.7457119999999</v>
      </c>
      <c r="S1561">
        <v>6.0540229885057469E-3</v>
      </c>
    </row>
    <row r="1562" spans="3:19">
      <c r="C1562">
        <v>2016</v>
      </c>
      <c r="D1562" s="321">
        <v>2</v>
      </c>
      <c r="E1562" s="127">
        <v>5</v>
      </c>
      <c r="F1562" s="127">
        <v>87</v>
      </c>
      <c r="G1562" s="322">
        <v>0.489035</v>
      </c>
      <c r="H1562" s="9">
        <v>3240.4458240000013</v>
      </c>
      <c r="I1562">
        <f t="shared" si="80"/>
        <v>5.6210919540229881E-3</v>
      </c>
      <c r="J1562">
        <v>1.8725122213363647</v>
      </c>
      <c r="R1562" s="9">
        <v>3240.4458240000013</v>
      </c>
      <c r="S1562">
        <v>5.6210919540229881E-3</v>
      </c>
    </row>
    <row r="1563" spans="3:19">
      <c r="C1563">
        <v>2016</v>
      </c>
      <c r="D1563" s="321">
        <v>2</v>
      </c>
      <c r="E1563" s="127">
        <v>6</v>
      </c>
      <c r="F1563" s="127">
        <v>87</v>
      </c>
      <c r="G1563" s="322">
        <v>0.41744500000000001</v>
      </c>
      <c r="H1563" s="9">
        <v>5521.1777279999988</v>
      </c>
      <c r="I1563">
        <f t="shared" si="80"/>
        <v>4.7982183908045978E-3</v>
      </c>
      <c r="J1563">
        <v>2.2884190082550049</v>
      </c>
      <c r="R1563" s="9">
        <v>5521.1777279999988</v>
      </c>
      <c r="S1563">
        <v>4.7982183908045978E-3</v>
      </c>
    </row>
    <row r="1564" spans="3:19">
      <c r="C1564">
        <v>2016</v>
      </c>
      <c r="D1564" s="321">
        <v>2</v>
      </c>
      <c r="E1564" s="127">
        <v>7</v>
      </c>
      <c r="F1564" s="127">
        <v>87</v>
      </c>
      <c r="G1564" s="322">
        <v>0.47064499999999998</v>
      </c>
      <c r="H1564" s="9">
        <v>5483.0714400000006</v>
      </c>
      <c r="I1564">
        <f t="shared" si="80"/>
        <v>5.4097126436781608E-3</v>
      </c>
      <c r="J1564">
        <v>2.7278752326965332</v>
      </c>
      <c r="R1564" s="9">
        <v>5483.0714400000006</v>
      </c>
      <c r="S1564">
        <v>5.4097126436781608E-3</v>
      </c>
    </row>
    <row r="1565" spans="3:19">
      <c r="C1565">
        <v>2016</v>
      </c>
      <c r="D1565" s="321">
        <v>2</v>
      </c>
      <c r="E1565" s="127">
        <v>8</v>
      </c>
      <c r="F1565" s="127">
        <v>87</v>
      </c>
      <c r="G1565" s="322">
        <v>0.39294000000000001</v>
      </c>
      <c r="H1565" s="9">
        <v>3322.3037759999997</v>
      </c>
      <c r="I1565">
        <f t="shared" si="80"/>
        <v>4.5165517241379308E-3</v>
      </c>
      <c r="J1565">
        <v>2.210676908493042</v>
      </c>
      <c r="R1565" s="9">
        <v>3322.3037759999997</v>
      </c>
      <c r="S1565">
        <v>4.5165517241379308E-3</v>
      </c>
    </row>
    <row r="1566" spans="3:19">
      <c r="C1566">
        <v>2016</v>
      </c>
      <c r="D1566" s="321">
        <v>2</v>
      </c>
      <c r="E1566" s="127">
        <v>9</v>
      </c>
      <c r="F1566" s="127">
        <v>87</v>
      </c>
      <c r="G1566" s="322">
        <v>0.45718999999999999</v>
      </c>
      <c r="H1566" s="9">
        <v>5233.2635519999994</v>
      </c>
      <c r="I1566">
        <f t="shared" si="80"/>
        <v>5.2550574712643674E-3</v>
      </c>
      <c r="J1566">
        <v>2.2187459468841553</v>
      </c>
      <c r="R1566" s="9">
        <v>5233.2635519999994</v>
      </c>
      <c r="S1566">
        <v>5.2550574712643674E-3</v>
      </c>
    </row>
    <row r="1567" spans="3:19">
      <c r="C1567">
        <v>2016</v>
      </c>
      <c r="D1567" s="321">
        <v>2</v>
      </c>
      <c r="E1567" s="127">
        <v>10</v>
      </c>
      <c r="F1567" s="127">
        <v>87</v>
      </c>
      <c r="G1567" s="322">
        <v>0.49514000000000002</v>
      </c>
      <c r="H1567" s="9">
        <v>5202.2139839999982</v>
      </c>
      <c r="I1567">
        <f t="shared" si="80"/>
        <v>5.6912643678160924E-3</v>
      </c>
      <c r="J1567">
        <v>2.2094707489013672</v>
      </c>
      <c r="R1567" s="9">
        <v>5202.2139839999982</v>
      </c>
      <c r="S1567">
        <v>5.6912643678160924E-3</v>
      </c>
    </row>
    <row r="1568" spans="3:19">
      <c r="C1568">
        <v>2016</v>
      </c>
      <c r="D1568" s="321">
        <v>2</v>
      </c>
      <c r="E1568" s="127">
        <v>11</v>
      </c>
      <c r="F1568" s="127">
        <v>87</v>
      </c>
      <c r="G1568" s="322">
        <v>0.47114</v>
      </c>
      <c r="H1568" s="9">
        <v>4966.5195360000007</v>
      </c>
      <c r="I1568">
        <f t="shared" si="80"/>
        <v>5.4154022988505751E-3</v>
      </c>
      <c r="J1568">
        <v>2.3096871376037598</v>
      </c>
      <c r="R1568" s="9">
        <v>4966.5195360000007</v>
      </c>
      <c r="S1568">
        <v>5.4154022988505751E-3</v>
      </c>
    </row>
    <row r="1569" spans="3:19">
      <c r="C1569">
        <v>2016</v>
      </c>
      <c r="D1569" s="321">
        <v>2</v>
      </c>
      <c r="E1569" s="127">
        <v>12</v>
      </c>
      <c r="F1569" s="127">
        <v>87</v>
      </c>
      <c r="G1569" s="322">
        <v>0.49861500000000003</v>
      </c>
      <c r="H1569" s="9">
        <v>5260.0790880000004</v>
      </c>
      <c r="I1569">
        <f t="shared" si="80"/>
        <v>5.7312068965517243E-3</v>
      </c>
      <c r="J1569">
        <v>2.4047732353210449</v>
      </c>
      <c r="R1569" s="9">
        <v>5260.0790880000004</v>
      </c>
      <c r="S1569">
        <v>5.7312068965517243E-3</v>
      </c>
    </row>
    <row r="1570" spans="3:19">
      <c r="C1570">
        <v>2016</v>
      </c>
      <c r="D1570" s="321">
        <v>2</v>
      </c>
      <c r="E1570" s="127">
        <v>13</v>
      </c>
      <c r="F1570" s="127">
        <v>87</v>
      </c>
      <c r="G1570" s="322">
        <v>0.60431000000000001</v>
      </c>
      <c r="H1570" s="9">
        <v>5629.851216</v>
      </c>
      <c r="I1570">
        <f t="shared" si="80"/>
        <v>6.9460919540229888E-3</v>
      </c>
      <c r="J1570">
        <v>2.7419147491455078</v>
      </c>
      <c r="R1570" s="9">
        <v>5629.851216</v>
      </c>
      <c r="S1570">
        <v>6.9460919540229888E-3</v>
      </c>
    </row>
    <row r="1571" spans="3:19">
      <c r="C1571">
        <v>2016</v>
      </c>
      <c r="D1571" s="321">
        <v>2</v>
      </c>
      <c r="E1571" s="127">
        <v>14</v>
      </c>
      <c r="F1571" s="127">
        <v>87</v>
      </c>
      <c r="G1571" s="322">
        <v>0.43379999999999996</v>
      </c>
      <c r="H1571" s="9">
        <v>5569.1634239999994</v>
      </c>
      <c r="I1571">
        <f t="shared" si="80"/>
        <v>4.9862068965517235E-3</v>
      </c>
      <c r="J1571">
        <v>2.243032693862915</v>
      </c>
      <c r="R1571" s="9">
        <v>5569.1634239999994</v>
      </c>
      <c r="S1571">
        <v>4.9862068965517235E-3</v>
      </c>
    </row>
    <row r="1572" spans="3:19">
      <c r="C1572">
        <v>2016</v>
      </c>
      <c r="D1572" s="321">
        <v>3</v>
      </c>
      <c r="E1572" s="127">
        <v>1</v>
      </c>
      <c r="F1572" s="127">
        <v>87</v>
      </c>
      <c r="G1572" s="322">
        <v>0.37957000000000002</v>
      </c>
      <c r="H1572" s="9">
        <v>2273.6751839999997</v>
      </c>
      <c r="I1572">
        <f t="shared" si="80"/>
        <v>4.3628735632183909E-3</v>
      </c>
      <c r="J1572">
        <v>1.8384608030319214</v>
      </c>
      <c r="R1572" s="9">
        <v>2273.6751839999997</v>
      </c>
      <c r="S1572">
        <v>4.3628735632183909E-3</v>
      </c>
    </row>
    <row r="1573" spans="3:19">
      <c r="C1573">
        <v>2016</v>
      </c>
      <c r="D1573" s="321">
        <v>3</v>
      </c>
      <c r="E1573" s="127">
        <v>2</v>
      </c>
      <c r="F1573" s="127">
        <v>87</v>
      </c>
      <c r="G1573" s="322">
        <v>0.44398499999999996</v>
      </c>
      <c r="H1573" s="9">
        <v>2721.0712320000002</v>
      </c>
      <c r="I1573">
        <f t="shared" si="80"/>
        <v>5.1032758620689648E-3</v>
      </c>
      <c r="J1573">
        <v>1.8395529985427856</v>
      </c>
      <c r="R1573" s="9">
        <v>2721.0712320000002</v>
      </c>
      <c r="S1573">
        <v>5.1032758620689648E-3</v>
      </c>
    </row>
    <row r="1574" spans="3:19">
      <c r="C1574">
        <v>2016</v>
      </c>
      <c r="D1574" s="321">
        <v>3</v>
      </c>
      <c r="E1574" s="127">
        <v>3</v>
      </c>
      <c r="F1574" s="127">
        <v>87</v>
      </c>
      <c r="G1574" s="322">
        <v>0.46942</v>
      </c>
      <c r="H1574" s="9">
        <v>3908.0115360000004</v>
      </c>
      <c r="I1574">
        <f t="shared" si="80"/>
        <v>5.3956321839080459E-3</v>
      </c>
      <c r="J1574">
        <v>1.9332047700881958</v>
      </c>
      <c r="R1574" s="9">
        <v>3908.0115360000004</v>
      </c>
      <c r="S1574">
        <v>5.3956321839080459E-3</v>
      </c>
    </row>
    <row r="1575" spans="3:19">
      <c r="C1575">
        <v>2016</v>
      </c>
      <c r="D1575" s="321">
        <v>3</v>
      </c>
      <c r="E1575" s="127">
        <v>4</v>
      </c>
      <c r="F1575" s="127">
        <v>87</v>
      </c>
      <c r="G1575" s="322">
        <v>0.48589000000000004</v>
      </c>
      <c r="H1575" s="9">
        <v>4409.0386560000006</v>
      </c>
      <c r="I1575">
        <f t="shared" si="80"/>
        <v>5.5849425287356324E-3</v>
      </c>
      <c r="J1575">
        <v>1.9973645210266113</v>
      </c>
      <c r="R1575" s="9">
        <v>4409.0386560000006</v>
      </c>
      <c r="S1575">
        <v>5.5849425287356324E-3</v>
      </c>
    </row>
    <row r="1576" spans="3:19">
      <c r="C1576">
        <v>2016</v>
      </c>
      <c r="D1576" s="321">
        <v>3</v>
      </c>
      <c r="E1576" s="127">
        <v>5</v>
      </c>
      <c r="F1576" s="127">
        <v>87</v>
      </c>
      <c r="G1576" s="322">
        <v>0.55057</v>
      </c>
      <c r="H1576" s="9">
        <v>4811.2716960000007</v>
      </c>
      <c r="I1576">
        <f t="shared" si="80"/>
        <v>6.3283908045977015E-3</v>
      </c>
      <c r="J1576">
        <v>2.2845780849456787</v>
      </c>
      <c r="R1576" s="9">
        <v>4811.2716960000007</v>
      </c>
      <c r="S1576">
        <v>6.3283908045977015E-3</v>
      </c>
    </row>
    <row r="1577" spans="3:19">
      <c r="C1577">
        <v>2016</v>
      </c>
      <c r="D1577" s="321">
        <v>3</v>
      </c>
      <c r="E1577" s="127">
        <v>6</v>
      </c>
      <c r="F1577" s="127">
        <v>87</v>
      </c>
      <c r="G1577" s="322">
        <v>0.53259000000000001</v>
      </c>
      <c r="H1577" s="9">
        <v>5039.9094239999995</v>
      </c>
      <c r="I1577">
        <f t="shared" si="80"/>
        <v>6.1217241379310349E-3</v>
      </c>
      <c r="J1577">
        <v>2.5081124305725098</v>
      </c>
      <c r="R1577" s="9">
        <v>5039.9094239999995</v>
      </c>
      <c r="S1577">
        <v>6.1217241379310349E-3</v>
      </c>
    </row>
    <row r="1578" spans="3:19">
      <c r="C1578">
        <v>2016</v>
      </c>
      <c r="D1578" s="321">
        <v>3</v>
      </c>
      <c r="E1578" s="127">
        <v>7</v>
      </c>
      <c r="F1578" s="127">
        <v>87</v>
      </c>
      <c r="G1578" s="322">
        <v>0.54652499999999993</v>
      </c>
      <c r="H1578" s="9">
        <v>5387.1000480000002</v>
      </c>
      <c r="I1578">
        <f t="shared" si="80"/>
        <v>6.2818965517241372E-3</v>
      </c>
      <c r="J1578">
        <v>2.4342656135559082</v>
      </c>
      <c r="R1578" s="9">
        <v>5387.1000480000002</v>
      </c>
      <c r="S1578">
        <v>6.2818965517241372E-3</v>
      </c>
    </row>
    <row r="1579" spans="3:19">
      <c r="C1579">
        <v>2016</v>
      </c>
      <c r="D1579" s="321">
        <v>3</v>
      </c>
      <c r="E1579" s="127">
        <v>8</v>
      </c>
      <c r="F1579" s="127">
        <v>87</v>
      </c>
      <c r="G1579" s="322">
        <v>0.41558</v>
      </c>
      <c r="H1579" s="9">
        <v>4486.6625759999988</v>
      </c>
      <c r="I1579">
        <f t="shared" si="80"/>
        <v>4.7767816091954024E-3</v>
      </c>
      <c r="J1579">
        <v>2.2002105712890625</v>
      </c>
      <c r="R1579" s="9">
        <v>4486.6625759999988</v>
      </c>
      <c r="S1579">
        <v>4.7767816091954024E-3</v>
      </c>
    </row>
    <row r="1580" spans="3:19">
      <c r="C1580">
        <v>2016</v>
      </c>
      <c r="D1580" s="321">
        <v>3</v>
      </c>
      <c r="E1580" s="127">
        <v>9</v>
      </c>
      <c r="F1580" s="127">
        <v>87</v>
      </c>
      <c r="G1580" s="322">
        <v>0.53063499999999997</v>
      </c>
      <c r="H1580" s="9">
        <v>4980.6329759999999</v>
      </c>
      <c r="I1580">
        <f t="shared" si="80"/>
        <v>6.0992528735632177E-3</v>
      </c>
      <c r="J1580">
        <v>2.1215794086456299</v>
      </c>
      <c r="R1580" s="9">
        <v>4980.6329759999999</v>
      </c>
      <c r="S1580">
        <v>6.0992528735632177E-3</v>
      </c>
    </row>
    <row r="1581" spans="3:19">
      <c r="C1581">
        <v>2016</v>
      </c>
      <c r="D1581" s="321">
        <v>3</v>
      </c>
      <c r="E1581" s="127">
        <v>10</v>
      </c>
      <c r="F1581" s="127">
        <v>87</v>
      </c>
      <c r="G1581" s="322">
        <v>0.50747000000000009</v>
      </c>
      <c r="H1581" s="9">
        <v>4852.2006720000008</v>
      </c>
      <c r="I1581">
        <f t="shared" si="80"/>
        <v>5.8329885057471272E-3</v>
      </c>
      <c r="J1581">
        <v>2.18829345703125</v>
      </c>
      <c r="R1581" s="9">
        <v>4852.2006720000008</v>
      </c>
      <c r="S1581">
        <v>5.8329885057471272E-3</v>
      </c>
    </row>
    <row r="1582" spans="3:19">
      <c r="C1582">
        <v>2016</v>
      </c>
      <c r="D1582" s="321">
        <v>3</v>
      </c>
      <c r="E1582" s="127">
        <v>11</v>
      </c>
      <c r="F1582" s="127">
        <v>87</v>
      </c>
      <c r="G1582" s="322">
        <v>0.53027000000000002</v>
      </c>
      <c r="H1582" s="9">
        <v>5346.1710719999992</v>
      </c>
      <c r="I1582">
        <f t="shared" si="80"/>
        <v>6.0950574712643679E-3</v>
      </c>
      <c r="J1582">
        <v>2.466053469106555E-3</v>
      </c>
      <c r="R1582" s="9">
        <v>5346.1710719999992</v>
      </c>
      <c r="S1582">
        <v>6.0950574712643679E-3</v>
      </c>
    </row>
    <row r="1583" spans="3:19">
      <c r="C1583">
        <v>2016</v>
      </c>
      <c r="D1583" s="321">
        <v>3</v>
      </c>
      <c r="E1583" s="127">
        <v>12</v>
      </c>
      <c r="F1583" s="127">
        <v>87</v>
      </c>
      <c r="G1583" s="322">
        <v>0.54984500000000003</v>
      </c>
      <c r="H1583" s="9">
        <v>5000.3917919999985</v>
      </c>
      <c r="I1583">
        <f t="shared" si="80"/>
        <v>6.3200574712643683E-3</v>
      </c>
      <c r="J1583">
        <v>2.4702868461608887</v>
      </c>
      <c r="R1583" s="9">
        <v>5000.3917919999985</v>
      </c>
      <c r="S1583">
        <v>6.3200574712643683E-3</v>
      </c>
    </row>
    <row r="1584" spans="3:19">
      <c r="C1584">
        <v>2016</v>
      </c>
      <c r="D1584" s="321">
        <v>3</v>
      </c>
      <c r="E1584" s="127">
        <v>13</v>
      </c>
      <c r="F1584" s="127">
        <v>87</v>
      </c>
      <c r="G1584" s="322">
        <v>0.57396999999999998</v>
      </c>
      <c r="H1584" s="9">
        <v>5325.0009120000004</v>
      </c>
      <c r="I1584">
        <f t="shared" ref="I1584:I1647" si="81">G1584/F1584</f>
        <v>6.5973563218390801E-3</v>
      </c>
      <c r="J1584">
        <v>3.0354354381561279</v>
      </c>
      <c r="R1584" s="9">
        <v>5325.0009120000004</v>
      </c>
      <c r="S1584">
        <v>6.5973563218390801E-3</v>
      </c>
    </row>
    <row r="1585" spans="3:19">
      <c r="C1585">
        <v>2016</v>
      </c>
      <c r="D1585" s="321">
        <v>3</v>
      </c>
      <c r="E1585" s="127">
        <v>14</v>
      </c>
      <c r="F1585" s="127">
        <v>87</v>
      </c>
      <c r="G1585" s="322">
        <v>0.52879999999999994</v>
      </c>
      <c r="H1585" s="9">
        <v>4898.7750239999987</v>
      </c>
      <c r="I1585">
        <f t="shared" si="81"/>
        <v>6.0781609195402295E-3</v>
      </c>
      <c r="J1585">
        <v>2.0872418880462646</v>
      </c>
      <c r="R1585" s="9">
        <v>4898.7750239999987</v>
      </c>
      <c r="S1585">
        <v>6.0781609195402295E-3</v>
      </c>
    </row>
    <row r="1586" spans="3:19">
      <c r="C1586">
        <v>2016</v>
      </c>
      <c r="D1586" s="321">
        <v>4</v>
      </c>
      <c r="E1586" s="127">
        <v>1</v>
      </c>
      <c r="F1586" s="127">
        <v>87</v>
      </c>
      <c r="G1586" s="322">
        <v>0.38561999999999996</v>
      </c>
      <c r="H1586" s="9">
        <v>2248.2709919999993</v>
      </c>
      <c r="I1586">
        <f t="shared" si="81"/>
        <v>4.432413793103448E-3</v>
      </c>
      <c r="J1586">
        <v>1.9064465761184692</v>
      </c>
      <c r="R1586" s="9">
        <v>2248.2709919999993</v>
      </c>
      <c r="S1586">
        <v>4.432413793103448E-3</v>
      </c>
    </row>
    <row r="1587" spans="3:19">
      <c r="C1587">
        <v>2016</v>
      </c>
      <c r="D1587" s="321">
        <v>4</v>
      </c>
      <c r="E1587" s="127">
        <v>2</v>
      </c>
      <c r="F1587" s="127">
        <v>87</v>
      </c>
      <c r="G1587" s="322">
        <v>0.42055500000000001</v>
      </c>
      <c r="H1587" s="9">
        <v>2695.6670400000007</v>
      </c>
      <c r="I1587">
        <f t="shared" si="81"/>
        <v>4.833965517241379E-3</v>
      </c>
      <c r="J1587">
        <v>2.0777962207794189</v>
      </c>
      <c r="R1587" s="9">
        <v>2695.6670400000007</v>
      </c>
      <c r="S1587">
        <v>4.833965517241379E-3</v>
      </c>
    </row>
    <row r="1588" spans="3:19">
      <c r="C1588">
        <v>2016</v>
      </c>
      <c r="D1588" s="321">
        <v>4</v>
      </c>
      <c r="E1588" s="127">
        <v>3</v>
      </c>
      <c r="F1588" s="127">
        <v>87</v>
      </c>
      <c r="G1588" s="322">
        <v>0.42656499999999997</v>
      </c>
      <c r="H1588" s="9">
        <v>2852.3262240000008</v>
      </c>
      <c r="I1588">
        <f t="shared" si="81"/>
        <v>4.9030459770114942E-3</v>
      </c>
      <c r="J1588">
        <v>1.9055101871490479</v>
      </c>
      <c r="R1588" s="9">
        <v>2852.3262240000008</v>
      </c>
      <c r="S1588">
        <v>4.9030459770114942E-3</v>
      </c>
    </row>
    <row r="1589" spans="3:19">
      <c r="C1589">
        <v>2016</v>
      </c>
      <c r="D1589" s="321">
        <v>4</v>
      </c>
      <c r="E1589" s="127">
        <v>4</v>
      </c>
      <c r="F1589" s="127">
        <v>87</v>
      </c>
      <c r="G1589" s="322">
        <v>0.51468499999999995</v>
      </c>
      <c r="H1589" s="9">
        <v>3549.5301599999998</v>
      </c>
      <c r="I1589">
        <f t="shared" si="81"/>
        <v>5.9159195402298847E-3</v>
      </c>
      <c r="J1589">
        <v>2.2631800174713135</v>
      </c>
      <c r="R1589" s="9">
        <v>3549.5301599999998</v>
      </c>
      <c r="S1589">
        <v>5.9159195402298847E-3</v>
      </c>
    </row>
    <row r="1590" spans="3:19">
      <c r="C1590">
        <v>2016</v>
      </c>
      <c r="D1590" s="321">
        <v>4</v>
      </c>
      <c r="E1590" s="127">
        <v>5</v>
      </c>
      <c r="F1590" s="127">
        <v>87</v>
      </c>
      <c r="G1590" s="322">
        <v>0.49380499999999999</v>
      </c>
      <c r="H1590" s="9">
        <v>4948.1720640000003</v>
      </c>
      <c r="I1590">
        <f t="shared" si="81"/>
        <v>5.6759195402298849E-3</v>
      </c>
      <c r="J1590">
        <v>2.2155613899230957</v>
      </c>
      <c r="R1590" s="9">
        <v>4948.1720640000003</v>
      </c>
      <c r="S1590">
        <v>5.6759195402298849E-3</v>
      </c>
    </row>
    <row r="1591" spans="3:19">
      <c r="C1591">
        <v>2016</v>
      </c>
      <c r="D1591" s="321">
        <v>4</v>
      </c>
      <c r="E1591" s="127">
        <v>6</v>
      </c>
      <c r="F1591" s="127">
        <v>87</v>
      </c>
      <c r="G1591" s="322">
        <v>0.56183000000000005</v>
      </c>
      <c r="H1591" s="9">
        <v>5272.7811839999986</v>
      </c>
      <c r="I1591">
        <f t="shared" si="81"/>
        <v>6.4578160919540233E-3</v>
      </c>
      <c r="J1591">
        <v>2.7509527206420898</v>
      </c>
      <c r="R1591" s="9">
        <v>5272.7811839999986</v>
      </c>
      <c r="S1591">
        <v>6.4578160919540233E-3</v>
      </c>
    </row>
    <row r="1592" spans="3:19">
      <c r="C1592">
        <v>2016</v>
      </c>
      <c r="D1592" s="321">
        <v>4</v>
      </c>
      <c r="E1592" s="127">
        <v>7</v>
      </c>
      <c r="F1592" s="127">
        <v>87</v>
      </c>
      <c r="G1592" s="322">
        <v>0.58989000000000003</v>
      </c>
      <c r="H1592" s="9">
        <v>5267.135808</v>
      </c>
      <c r="I1592">
        <f t="shared" si="81"/>
        <v>6.7803448275862068E-3</v>
      </c>
      <c r="J1592">
        <v>2.6286838054656982</v>
      </c>
      <c r="R1592" s="9">
        <v>5267.135808</v>
      </c>
      <c r="S1592">
        <v>6.7803448275862068E-3</v>
      </c>
    </row>
    <row r="1593" spans="3:19">
      <c r="C1593">
        <v>2016</v>
      </c>
      <c r="D1593" s="321">
        <v>4</v>
      </c>
      <c r="E1593" s="127">
        <v>8</v>
      </c>
      <c r="F1593" s="127">
        <v>87</v>
      </c>
      <c r="G1593" s="322">
        <v>0.43281999999999998</v>
      </c>
      <c r="H1593" s="9">
        <v>4126.7698559999999</v>
      </c>
      <c r="I1593">
        <f t="shared" si="81"/>
        <v>4.9749425287356321E-3</v>
      </c>
      <c r="J1593">
        <v>2.1955821514129639</v>
      </c>
      <c r="R1593" s="9">
        <v>4126.7698559999999</v>
      </c>
      <c r="S1593">
        <v>4.9749425287356321E-3</v>
      </c>
    </row>
    <row r="1594" spans="3:19">
      <c r="C1594">
        <v>2016</v>
      </c>
      <c r="D1594" s="321">
        <v>4</v>
      </c>
      <c r="E1594" s="127">
        <v>9</v>
      </c>
      <c r="F1594" s="127">
        <v>87</v>
      </c>
      <c r="G1594" s="322">
        <v>0.45804500000000004</v>
      </c>
      <c r="H1594" s="9">
        <v>4698.364176</v>
      </c>
      <c r="I1594">
        <f t="shared" si="81"/>
        <v>5.2648850574712651E-3</v>
      </c>
      <c r="J1594">
        <v>2.3037607669830322</v>
      </c>
      <c r="R1594" s="9">
        <v>4698.364176</v>
      </c>
      <c r="S1594">
        <v>5.2648850574712651E-3</v>
      </c>
    </row>
    <row r="1595" spans="3:19">
      <c r="C1595">
        <v>2016</v>
      </c>
      <c r="D1595" s="321">
        <v>4</v>
      </c>
      <c r="E1595" s="127">
        <v>10</v>
      </c>
      <c r="F1595" s="127">
        <v>87</v>
      </c>
      <c r="G1595" s="322">
        <v>0.53615999999999997</v>
      </c>
      <c r="H1595" s="9">
        <v>5175.3984480000008</v>
      </c>
      <c r="I1595">
        <f t="shared" si="81"/>
        <v>6.162758620689655E-3</v>
      </c>
      <c r="J1595">
        <v>2.5254726409912109</v>
      </c>
      <c r="R1595" s="9">
        <v>5175.3984480000008</v>
      </c>
      <c r="S1595">
        <v>6.162758620689655E-3</v>
      </c>
    </row>
    <row r="1596" spans="3:19">
      <c r="C1596">
        <v>2016</v>
      </c>
      <c r="D1596" s="321">
        <v>4</v>
      </c>
      <c r="E1596" s="127">
        <v>11</v>
      </c>
      <c r="F1596" s="127">
        <v>87</v>
      </c>
      <c r="G1596" s="322">
        <v>0.50836999999999999</v>
      </c>
      <c r="H1596" s="9">
        <v>4222.7412480000003</v>
      </c>
      <c r="I1596">
        <f t="shared" si="81"/>
        <v>5.8433333333333332E-3</v>
      </c>
      <c r="J1596">
        <v>2.401524543762207</v>
      </c>
      <c r="R1596" s="9">
        <v>4222.7412480000003</v>
      </c>
      <c r="S1596">
        <v>5.8433333333333332E-3</v>
      </c>
    </row>
    <row r="1597" spans="3:19">
      <c r="C1597">
        <v>2016</v>
      </c>
      <c r="D1597" s="321">
        <v>4</v>
      </c>
      <c r="E1597" s="127">
        <v>12</v>
      </c>
      <c r="F1597" s="127">
        <v>87</v>
      </c>
      <c r="G1597" s="322">
        <v>0.48902999999999996</v>
      </c>
      <c r="H1597" s="9">
        <v>5381.4546720000008</v>
      </c>
      <c r="I1597">
        <f t="shared" si="81"/>
        <v>5.62103448275862E-3</v>
      </c>
      <c r="J1597">
        <v>2.2904746532440186</v>
      </c>
      <c r="R1597" s="9">
        <v>5381.4546720000008</v>
      </c>
      <c r="S1597">
        <v>5.62103448275862E-3</v>
      </c>
    </row>
    <row r="1598" spans="3:19">
      <c r="C1598">
        <v>2016</v>
      </c>
      <c r="D1598" s="321">
        <v>4</v>
      </c>
      <c r="E1598" s="127">
        <v>13</v>
      </c>
      <c r="F1598" s="127">
        <v>87</v>
      </c>
      <c r="G1598" s="322">
        <v>0.63976500000000003</v>
      </c>
      <c r="H1598" s="9">
        <v>5377.2206400000005</v>
      </c>
      <c r="I1598">
        <f t="shared" si="81"/>
        <v>7.3536206896551723E-3</v>
      </c>
      <c r="J1598">
        <v>2.7298452854156494</v>
      </c>
      <c r="R1598" s="9">
        <v>5377.2206400000005</v>
      </c>
      <c r="S1598">
        <v>7.3536206896551723E-3</v>
      </c>
    </row>
    <row r="1599" spans="3:19">
      <c r="C1599">
        <v>2016</v>
      </c>
      <c r="D1599" s="321">
        <v>4</v>
      </c>
      <c r="E1599" s="127">
        <v>14</v>
      </c>
      <c r="F1599" s="127">
        <v>87</v>
      </c>
      <c r="G1599" s="322">
        <v>0.48344500000000001</v>
      </c>
      <c r="H1599" s="9">
        <v>5007.4485119999999</v>
      </c>
      <c r="I1599">
        <f t="shared" si="81"/>
        <v>5.55683908045977E-3</v>
      </c>
      <c r="J1599">
        <v>2.0536959171295166</v>
      </c>
      <c r="R1599" s="9">
        <v>5007.4485119999999</v>
      </c>
      <c r="S1599">
        <v>5.55683908045977E-3</v>
      </c>
    </row>
    <row r="1600" spans="3:19">
      <c r="C1600">
        <v>2016</v>
      </c>
      <c r="D1600" s="321">
        <v>1</v>
      </c>
      <c r="E1600" s="127">
        <v>1</v>
      </c>
      <c r="F1600" s="127">
        <v>101</v>
      </c>
      <c r="G1600" s="322">
        <v>0.46285500000000002</v>
      </c>
      <c r="H1600" s="9">
        <v>2142.4201919999996</v>
      </c>
      <c r="I1600">
        <f t="shared" si="81"/>
        <v>4.5827227722772283E-3</v>
      </c>
      <c r="J1600">
        <v>2.3469808101654053</v>
      </c>
      <c r="R1600" s="9">
        <v>2142.4201919999996</v>
      </c>
      <c r="S1600">
        <v>4.5827227722772283E-3</v>
      </c>
    </row>
    <row r="1601" spans="3:19">
      <c r="C1601">
        <v>2016</v>
      </c>
      <c r="D1601" s="321">
        <v>1</v>
      </c>
      <c r="E1601" s="127">
        <v>2</v>
      </c>
      <c r="F1601" s="127">
        <v>101</v>
      </c>
      <c r="G1601" s="322">
        <v>0.26217499999999999</v>
      </c>
      <c r="H1601" s="9">
        <v>772.00516800000003</v>
      </c>
      <c r="I1601">
        <f t="shared" si="81"/>
        <v>2.5957920792079206E-3</v>
      </c>
      <c r="J1601">
        <v>2.3791935443878174</v>
      </c>
      <c r="R1601" s="9">
        <v>772.00516800000003</v>
      </c>
      <c r="S1601">
        <v>2.5957920792079206E-3</v>
      </c>
    </row>
    <row r="1602" spans="3:19">
      <c r="C1602">
        <v>2016</v>
      </c>
      <c r="D1602" s="321">
        <v>1</v>
      </c>
      <c r="E1602" s="127">
        <v>3</v>
      </c>
      <c r="F1602" s="127">
        <v>101</v>
      </c>
      <c r="G1602" s="322">
        <v>0.540995</v>
      </c>
      <c r="H1602" s="9">
        <v>3285.6088319999994</v>
      </c>
      <c r="I1602">
        <f t="shared" si="81"/>
        <v>5.3563861386138611E-3</v>
      </c>
      <c r="J1602">
        <v>2.3755354881286621</v>
      </c>
      <c r="R1602" s="9">
        <v>3285.6088319999994</v>
      </c>
      <c r="S1602">
        <v>5.3563861386138611E-3</v>
      </c>
    </row>
    <row r="1603" spans="3:19">
      <c r="C1603">
        <v>2016</v>
      </c>
      <c r="D1603" s="321">
        <v>1</v>
      </c>
      <c r="E1603" s="127">
        <v>4</v>
      </c>
      <c r="F1603" s="127">
        <v>101</v>
      </c>
      <c r="G1603" s="322">
        <v>0.51697666666666675</v>
      </c>
      <c r="H1603" s="9">
        <v>2850.9148799999994</v>
      </c>
      <c r="I1603">
        <f t="shared" si="81"/>
        <v>5.1185808580858092E-3</v>
      </c>
      <c r="J1603">
        <v>2.3474993705749512</v>
      </c>
      <c r="R1603" s="9">
        <v>2850.9148799999994</v>
      </c>
      <c r="S1603">
        <v>5.1185808580858092E-3</v>
      </c>
    </row>
    <row r="1604" spans="3:19">
      <c r="C1604">
        <v>2016</v>
      </c>
      <c r="D1604" s="321">
        <v>1</v>
      </c>
      <c r="E1604" s="127">
        <v>5</v>
      </c>
      <c r="F1604" s="127">
        <v>101</v>
      </c>
      <c r="G1604" s="322">
        <v>0.67834499999999998</v>
      </c>
      <c r="H1604" s="9">
        <v>4684.250736</v>
      </c>
      <c r="I1604">
        <f t="shared" si="81"/>
        <v>6.7162871287128707E-3</v>
      </c>
      <c r="J1604">
        <v>2.3678464889526367</v>
      </c>
      <c r="R1604" s="9">
        <v>4684.250736</v>
      </c>
      <c r="S1604">
        <v>6.7162871287128707E-3</v>
      </c>
    </row>
    <row r="1605" spans="3:19">
      <c r="C1605">
        <v>2016</v>
      </c>
      <c r="D1605" s="321">
        <v>1</v>
      </c>
      <c r="E1605" s="127">
        <v>6</v>
      </c>
      <c r="F1605" s="127">
        <v>101</v>
      </c>
      <c r="G1605" s="322">
        <v>0.68274999999999997</v>
      </c>
      <c r="H1605" s="9">
        <v>4641.9104160000006</v>
      </c>
      <c r="I1605">
        <f t="shared" si="81"/>
        <v>6.7599009900990098E-3</v>
      </c>
      <c r="J1605">
        <v>2.3888192176818848</v>
      </c>
      <c r="R1605" s="9">
        <v>4641.9104160000006</v>
      </c>
      <c r="S1605">
        <v>6.7599009900990098E-3</v>
      </c>
    </row>
    <row r="1606" spans="3:19">
      <c r="C1606">
        <v>2016</v>
      </c>
      <c r="D1606" s="321">
        <v>1</v>
      </c>
      <c r="E1606" s="127">
        <v>7</v>
      </c>
      <c r="F1606" s="127">
        <v>101</v>
      </c>
      <c r="G1606" s="322">
        <v>0.720275</v>
      </c>
      <c r="H1606" s="9">
        <v>5315.1215040000006</v>
      </c>
      <c r="I1606">
        <f t="shared" si="81"/>
        <v>7.1314356435643565E-3</v>
      </c>
      <c r="J1606">
        <v>2.5534071922302246</v>
      </c>
      <c r="R1606" s="9">
        <v>5315.1215040000006</v>
      </c>
      <c r="S1606">
        <v>7.1314356435643565E-3</v>
      </c>
    </row>
    <row r="1607" spans="3:19">
      <c r="C1607">
        <v>2016</v>
      </c>
      <c r="D1607" s="321">
        <v>1</v>
      </c>
      <c r="E1607" s="127">
        <v>8</v>
      </c>
      <c r="F1607" s="127">
        <v>101</v>
      </c>
      <c r="G1607" s="322">
        <v>0.43506499999999998</v>
      </c>
      <c r="H1607" s="9">
        <v>2646.2700000000004</v>
      </c>
      <c r="I1607">
        <f t="shared" si="81"/>
        <v>4.307574257425742E-3</v>
      </c>
      <c r="J1607">
        <v>2.6197855472564697</v>
      </c>
      <c r="R1607" s="9">
        <v>2646.2700000000004</v>
      </c>
      <c r="S1607">
        <v>4.307574257425742E-3</v>
      </c>
    </row>
    <row r="1608" spans="3:19">
      <c r="C1608">
        <v>2016</v>
      </c>
      <c r="D1608" s="321">
        <v>1</v>
      </c>
      <c r="E1608" s="127">
        <v>9</v>
      </c>
      <c r="F1608" s="127">
        <v>101</v>
      </c>
      <c r="G1608" s="322">
        <v>0.62151500000000004</v>
      </c>
      <c r="H1608" s="9">
        <v>4358.2302719999998</v>
      </c>
      <c r="I1608">
        <f t="shared" si="81"/>
        <v>6.1536138613861391E-3</v>
      </c>
      <c r="J1608">
        <v>2.2266499996185303</v>
      </c>
      <c r="R1608" s="9">
        <v>4358.2302719999998</v>
      </c>
      <c r="S1608">
        <v>6.1536138613861391E-3</v>
      </c>
    </row>
    <row r="1609" spans="3:19">
      <c r="C1609">
        <v>2016</v>
      </c>
      <c r="D1609" s="321">
        <v>1</v>
      </c>
      <c r="E1609" s="127">
        <v>10</v>
      </c>
      <c r="F1609" s="127">
        <v>101</v>
      </c>
      <c r="G1609" s="322">
        <v>0.68139499999999997</v>
      </c>
      <c r="H1609" s="9">
        <v>4259.4361920000001</v>
      </c>
      <c r="I1609">
        <f t="shared" si="81"/>
        <v>6.7464851485148514E-3</v>
      </c>
      <c r="J1609">
        <v>2.2702572345733643</v>
      </c>
      <c r="R1609" s="9">
        <v>4259.4361920000001</v>
      </c>
      <c r="S1609">
        <v>6.7464851485148514E-3</v>
      </c>
    </row>
    <row r="1610" spans="3:19">
      <c r="C1610">
        <v>2016</v>
      </c>
      <c r="D1610" s="321">
        <v>1</v>
      </c>
      <c r="E1610" s="127">
        <v>11</v>
      </c>
      <c r="F1610" s="127">
        <v>101</v>
      </c>
      <c r="G1610" s="322">
        <v>0.68088499999999996</v>
      </c>
      <c r="H1610" s="9">
        <v>5277.0152160000007</v>
      </c>
      <c r="I1610">
        <f t="shared" si="81"/>
        <v>6.7414356435643559E-3</v>
      </c>
      <c r="J1610">
        <v>2.4559853076934814</v>
      </c>
      <c r="R1610" s="9">
        <v>5277.0152160000007</v>
      </c>
      <c r="S1610">
        <v>6.7414356435643559E-3</v>
      </c>
    </row>
    <row r="1611" spans="3:19">
      <c r="C1611">
        <v>2016</v>
      </c>
      <c r="D1611" s="321">
        <v>1</v>
      </c>
      <c r="E1611" s="127">
        <v>12</v>
      </c>
      <c r="F1611" s="127">
        <v>101</v>
      </c>
      <c r="G1611" s="322">
        <v>0.67567999999999995</v>
      </c>
      <c r="H1611" s="9">
        <v>5247.3769919999995</v>
      </c>
      <c r="I1611">
        <f t="shared" si="81"/>
        <v>6.6899009900990092E-3</v>
      </c>
      <c r="J1611">
        <v>2.3265626430511475</v>
      </c>
      <c r="R1611" s="9">
        <v>5247.3769919999995</v>
      </c>
      <c r="S1611">
        <v>6.6899009900990092E-3</v>
      </c>
    </row>
    <row r="1612" spans="3:19">
      <c r="C1612">
        <v>2016</v>
      </c>
      <c r="D1612" s="321">
        <v>1</v>
      </c>
      <c r="E1612" s="127">
        <v>13</v>
      </c>
      <c r="F1612" s="127">
        <v>101</v>
      </c>
      <c r="G1612" s="322">
        <v>0.73458000000000001</v>
      </c>
      <c r="H1612" s="9">
        <v>5384.2773599999982</v>
      </c>
      <c r="I1612">
        <f t="shared" si="81"/>
        <v>7.2730693069306936E-3</v>
      </c>
      <c r="J1612">
        <v>2.6430191993713379</v>
      </c>
      <c r="R1612" s="9">
        <v>5384.2773599999982</v>
      </c>
      <c r="S1612">
        <v>7.2730693069306936E-3</v>
      </c>
    </row>
    <row r="1613" spans="3:19">
      <c r="C1613">
        <v>2016</v>
      </c>
      <c r="D1613" s="321">
        <v>1</v>
      </c>
      <c r="E1613" s="127">
        <v>14</v>
      </c>
      <c r="F1613" s="127">
        <v>101</v>
      </c>
      <c r="G1613" s="322">
        <v>0.67168000000000005</v>
      </c>
      <c r="H1613" s="9">
        <v>4307.4218880000008</v>
      </c>
      <c r="I1613">
        <f t="shared" si="81"/>
        <v>6.6502970297029704E-3</v>
      </c>
      <c r="J1613">
        <v>2.1893661022186279</v>
      </c>
      <c r="R1613" s="9">
        <v>4307.4218880000008</v>
      </c>
      <c r="S1613">
        <v>6.6502970297029704E-3</v>
      </c>
    </row>
    <row r="1614" spans="3:19">
      <c r="C1614">
        <v>2016</v>
      </c>
      <c r="D1614" s="321">
        <v>2</v>
      </c>
      <c r="E1614" s="127">
        <v>1</v>
      </c>
      <c r="F1614" s="127">
        <v>101</v>
      </c>
      <c r="G1614" s="322">
        <v>0.40803</v>
      </c>
      <c r="H1614" s="9">
        <v>1589.173344</v>
      </c>
      <c r="I1614">
        <f t="shared" si="81"/>
        <v>4.0399009900990096E-3</v>
      </c>
      <c r="J1614">
        <v>2.3478150367736816</v>
      </c>
      <c r="R1614" s="9">
        <v>1589.173344</v>
      </c>
      <c r="S1614">
        <v>4.0399009900990096E-3</v>
      </c>
    </row>
    <row r="1615" spans="3:19">
      <c r="C1615">
        <v>2016</v>
      </c>
      <c r="D1615" s="321">
        <v>2</v>
      </c>
      <c r="E1615" s="127">
        <v>2</v>
      </c>
      <c r="F1615" s="127">
        <v>101</v>
      </c>
      <c r="G1615" s="322">
        <v>0.49641999999999997</v>
      </c>
      <c r="H1615" s="9">
        <v>1563.7691520000001</v>
      </c>
      <c r="I1615">
        <f t="shared" si="81"/>
        <v>4.9150495049504949E-3</v>
      </c>
      <c r="J1615">
        <v>2.22501540184021</v>
      </c>
      <c r="R1615" s="9">
        <v>1563.7691520000001</v>
      </c>
      <c r="S1615">
        <v>4.9150495049504949E-3</v>
      </c>
    </row>
    <row r="1616" spans="3:19">
      <c r="C1616">
        <v>2016</v>
      </c>
      <c r="D1616" s="321">
        <v>2</v>
      </c>
      <c r="E1616" s="127">
        <v>3</v>
      </c>
      <c r="F1616" s="127">
        <v>101</v>
      </c>
      <c r="G1616" s="322">
        <v>0.461225</v>
      </c>
      <c r="H1616" s="9">
        <v>2745.0640800000001</v>
      </c>
      <c r="I1616">
        <f t="shared" si="81"/>
        <v>4.5665841584158415E-3</v>
      </c>
      <c r="J1616">
        <v>2.2837004661560059</v>
      </c>
      <c r="R1616" s="9">
        <v>2745.0640800000001</v>
      </c>
      <c r="S1616">
        <v>4.5665841584158415E-3</v>
      </c>
    </row>
    <row r="1617" spans="3:19">
      <c r="C1617">
        <v>2016</v>
      </c>
      <c r="D1617" s="321">
        <v>2</v>
      </c>
      <c r="E1617" s="127">
        <v>4</v>
      </c>
      <c r="F1617" s="127">
        <v>101</v>
      </c>
      <c r="G1617" s="322">
        <v>0.55297499999999999</v>
      </c>
      <c r="H1617" s="9">
        <v>2431.7457119999999</v>
      </c>
      <c r="I1617">
        <f t="shared" si="81"/>
        <v>5.4749999999999998E-3</v>
      </c>
      <c r="J1617">
        <v>2.182711124420166</v>
      </c>
      <c r="R1617" s="9">
        <v>2431.7457119999999</v>
      </c>
      <c r="S1617">
        <v>5.4749999999999998E-3</v>
      </c>
    </row>
    <row r="1618" spans="3:19">
      <c r="C1618">
        <v>2016</v>
      </c>
      <c r="D1618" s="321">
        <v>2</v>
      </c>
      <c r="E1618" s="127">
        <v>5</v>
      </c>
      <c r="F1618" s="127">
        <v>101</v>
      </c>
      <c r="G1618" s="322">
        <v>0.64802999999999999</v>
      </c>
      <c r="H1618" s="9">
        <v>3240.4458240000013</v>
      </c>
      <c r="I1618">
        <f t="shared" si="81"/>
        <v>6.4161386138613863E-3</v>
      </c>
      <c r="J1618">
        <v>2.1829714775085449</v>
      </c>
      <c r="R1618" s="9">
        <v>3240.4458240000013</v>
      </c>
      <c r="S1618">
        <v>6.4161386138613863E-3</v>
      </c>
    </row>
    <row r="1619" spans="3:19">
      <c r="C1619">
        <v>2016</v>
      </c>
      <c r="D1619" s="321">
        <v>2</v>
      </c>
      <c r="E1619" s="127">
        <v>6</v>
      </c>
      <c r="F1619" s="127">
        <v>101</v>
      </c>
      <c r="G1619" s="322">
        <v>0.72516500000000006</v>
      </c>
      <c r="H1619" s="9">
        <v>5521.1777279999988</v>
      </c>
      <c r="I1619">
        <f t="shared" si="81"/>
        <v>7.1798514851485152E-3</v>
      </c>
      <c r="J1619">
        <v>2.6573300361633301</v>
      </c>
      <c r="R1619" s="9">
        <v>5521.1777279999988</v>
      </c>
      <c r="S1619">
        <v>7.1798514851485152E-3</v>
      </c>
    </row>
    <row r="1620" spans="3:19">
      <c r="C1620">
        <v>2016</v>
      </c>
      <c r="D1620" s="321">
        <v>2</v>
      </c>
      <c r="E1620" s="127">
        <v>7</v>
      </c>
      <c r="F1620" s="127">
        <v>101</v>
      </c>
      <c r="G1620" s="322">
        <v>0.68171500000000007</v>
      </c>
      <c r="H1620" s="9">
        <v>5483.0714400000006</v>
      </c>
      <c r="I1620">
        <f t="shared" si="81"/>
        <v>6.7496534653465352E-3</v>
      </c>
      <c r="J1620">
        <v>2.925889253616333</v>
      </c>
      <c r="R1620" s="9">
        <v>5483.0714400000006</v>
      </c>
      <c r="S1620">
        <v>6.7496534653465352E-3</v>
      </c>
    </row>
    <row r="1621" spans="3:19">
      <c r="C1621">
        <v>2016</v>
      </c>
      <c r="D1621" s="321">
        <v>2</v>
      </c>
      <c r="E1621" s="127">
        <v>8</v>
      </c>
      <c r="F1621" s="127">
        <v>101</v>
      </c>
      <c r="G1621" s="322">
        <v>0.56759999999999999</v>
      </c>
      <c r="H1621" s="9">
        <v>3322.3037759999997</v>
      </c>
      <c r="I1621">
        <f t="shared" si="81"/>
        <v>5.6198019801980198E-3</v>
      </c>
      <c r="J1621">
        <v>2.3995285034179688</v>
      </c>
      <c r="R1621" s="9">
        <v>3322.3037759999997</v>
      </c>
      <c r="S1621">
        <v>5.6198019801980198E-3</v>
      </c>
    </row>
    <row r="1622" spans="3:19">
      <c r="C1622">
        <v>2016</v>
      </c>
      <c r="D1622" s="321">
        <v>2</v>
      </c>
      <c r="E1622" s="127">
        <v>9</v>
      </c>
      <c r="F1622" s="127">
        <v>101</v>
      </c>
      <c r="G1622" s="322">
        <v>0.70363500000000001</v>
      </c>
      <c r="H1622" s="9">
        <v>5233.2635519999994</v>
      </c>
      <c r="I1622">
        <f t="shared" si="81"/>
        <v>6.9666831683168314E-3</v>
      </c>
      <c r="J1622">
        <v>2.2381582260131836</v>
      </c>
      <c r="R1622" s="9">
        <v>5233.2635519999994</v>
      </c>
      <c r="S1622">
        <v>6.9666831683168314E-3</v>
      </c>
    </row>
    <row r="1623" spans="3:19">
      <c r="C1623">
        <v>2016</v>
      </c>
      <c r="D1623" s="321">
        <v>2</v>
      </c>
      <c r="E1623" s="127">
        <v>10</v>
      </c>
      <c r="F1623" s="127">
        <v>101</v>
      </c>
      <c r="G1623" s="322">
        <v>0.69161499999999998</v>
      </c>
      <c r="H1623" s="9">
        <v>5202.2139839999982</v>
      </c>
      <c r="I1623">
        <f t="shared" si="81"/>
        <v>6.8476732673267322E-3</v>
      </c>
      <c r="J1623">
        <v>2.2259595394134521</v>
      </c>
      <c r="R1623" s="9">
        <v>5202.2139839999982</v>
      </c>
      <c r="S1623">
        <v>6.8476732673267322E-3</v>
      </c>
    </row>
    <row r="1624" spans="3:19">
      <c r="C1624">
        <v>2016</v>
      </c>
      <c r="D1624" s="321">
        <v>2</v>
      </c>
      <c r="E1624" s="127">
        <v>11</v>
      </c>
      <c r="F1624" s="127">
        <v>101</v>
      </c>
      <c r="G1624" s="322">
        <v>0.67933500000000002</v>
      </c>
      <c r="H1624" s="9">
        <v>4966.5195360000007</v>
      </c>
      <c r="I1624">
        <f t="shared" si="81"/>
        <v>6.7260891089108909E-3</v>
      </c>
      <c r="J1624">
        <v>2.4922440052032471</v>
      </c>
      <c r="R1624" s="9">
        <v>4966.5195360000007</v>
      </c>
      <c r="S1624">
        <v>6.7260891089108909E-3</v>
      </c>
    </row>
    <row r="1625" spans="3:19">
      <c r="C1625">
        <v>2016</v>
      </c>
      <c r="D1625" s="321">
        <v>2</v>
      </c>
      <c r="E1625" s="127">
        <v>12</v>
      </c>
      <c r="F1625" s="127">
        <v>101</v>
      </c>
      <c r="G1625" s="322">
        <v>0.73882500000000007</v>
      </c>
      <c r="H1625" s="9">
        <v>5260.0790880000004</v>
      </c>
      <c r="I1625">
        <f t="shared" si="81"/>
        <v>7.3150990099009909E-3</v>
      </c>
      <c r="J1625">
        <v>2.5477943420410156</v>
      </c>
      <c r="R1625" s="9">
        <v>5260.0790880000004</v>
      </c>
      <c r="S1625">
        <v>7.3150990099009909E-3</v>
      </c>
    </row>
    <row r="1626" spans="3:19">
      <c r="C1626">
        <v>2016</v>
      </c>
      <c r="D1626" s="321">
        <v>2</v>
      </c>
      <c r="E1626" s="127">
        <v>13</v>
      </c>
      <c r="F1626" s="127">
        <v>101</v>
      </c>
      <c r="G1626" s="322">
        <v>0.72567999999999999</v>
      </c>
      <c r="H1626" s="9">
        <v>5629.851216</v>
      </c>
      <c r="I1626">
        <f t="shared" si="81"/>
        <v>7.1849504950495047E-3</v>
      </c>
      <c r="J1626">
        <v>2.8993265628814697</v>
      </c>
      <c r="R1626" s="9">
        <v>5629.851216</v>
      </c>
      <c r="S1626">
        <v>7.1849504950495047E-3</v>
      </c>
    </row>
    <row r="1627" spans="3:19">
      <c r="C1627">
        <v>2016</v>
      </c>
      <c r="D1627" s="321">
        <v>2</v>
      </c>
      <c r="E1627" s="127">
        <v>14</v>
      </c>
      <c r="F1627" s="127">
        <v>101</v>
      </c>
      <c r="G1627" s="322">
        <v>0.66761500000000007</v>
      </c>
      <c r="H1627" s="9">
        <v>5569.1634239999994</v>
      </c>
      <c r="I1627">
        <f t="shared" si="81"/>
        <v>6.6100495049504961E-3</v>
      </c>
      <c r="J1627">
        <v>2.1897103786468506</v>
      </c>
      <c r="R1627" s="9">
        <v>5569.1634239999994</v>
      </c>
      <c r="S1627">
        <v>6.6100495049504961E-3</v>
      </c>
    </row>
    <row r="1628" spans="3:19">
      <c r="C1628">
        <v>2016</v>
      </c>
      <c r="D1628" s="321">
        <v>3</v>
      </c>
      <c r="E1628" s="127">
        <v>1</v>
      </c>
      <c r="F1628" s="127">
        <v>101</v>
      </c>
      <c r="G1628" s="322">
        <v>0.476655</v>
      </c>
      <c r="H1628" s="9">
        <v>2273.6751839999997</v>
      </c>
      <c r="I1628">
        <f t="shared" si="81"/>
        <v>4.7193564356435647E-3</v>
      </c>
      <c r="J1628">
        <v>2.2561113834381104</v>
      </c>
      <c r="R1628" s="9">
        <v>2273.6751839999997</v>
      </c>
      <c r="S1628">
        <v>4.7193564356435647E-3</v>
      </c>
    </row>
    <row r="1629" spans="3:19">
      <c r="C1629">
        <v>2016</v>
      </c>
      <c r="D1629" s="321">
        <v>3</v>
      </c>
      <c r="E1629" s="127">
        <v>2</v>
      </c>
      <c r="F1629" s="127">
        <v>101</v>
      </c>
      <c r="G1629" s="322">
        <v>0.50729000000000002</v>
      </c>
      <c r="H1629" s="9">
        <v>2721.0712320000002</v>
      </c>
      <c r="I1629">
        <f t="shared" si="81"/>
        <v>5.0226732673267329E-3</v>
      </c>
      <c r="J1629">
        <v>2.3387014865875244</v>
      </c>
      <c r="R1629" s="9">
        <v>2721.0712320000002</v>
      </c>
      <c r="S1629">
        <v>5.0226732673267329E-3</v>
      </c>
    </row>
    <row r="1630" spans="3:19">
      <c r="C1630">
        <v>2016</v>
      </c>
      <c r="D1630" s="321">
        <v>3</v>
      </c>
      <c r="E1630" s="127">
        <v>3</v>
      </c>
      <c r="F1630" s="127">
        <v>101</v>
      </c>
      <c r="G1630" s="322">
        <v>0.55543999999999993</v>
      </c>
      <c r="H1630" s="9">
        <v>3908.0115360000004</v>
      </c>
      <c r="I1630">
        <f t="shared" si="81"/>
        <v>5.499405940594059E-3</v>
      </c>
      <c r="J1630">
        <v>2.3095531463623047</v>
      </c>
      <c r="R1630" s="9">
        <v>3908.0115360000004</v>
      </c>
      <c r="S1630">
        <v>5.499405940594059E-3</v>
      </c>
    </row>
    <row r="1631" spans="3:19">
      <c r="C1631">
        <v>2016</v>
      </c>
      <c r="D1631" s="321">
        <v>3</v>
      </c>
      <c r="E1631" s="127">
        <v>4</v>
      </c>
      <c r="F1631" s="127">
        <v>101</v>
      </c>
      <c r="G1631" s="322">
        <v>0.65759499999999993</v>
      </c>
      <c r="H1631" s="9">
        <v>4409.0386560000006</v>
      </c>
      <c r="I1631">
        <f t="shared" si="81"/>
        <v>6.5108415841584151E-3</v>
      </c>
      <c r="J1631">
        <v>2.0720500946044922</v>
      </c>
      <c r="R1631" s="9">
        <v>4409.0386560000006</v>
      </c>
      <c r="S1631">
        <v>6.5108415841584151E-3</v>
      </c>
    </row>
    <row r="1632" spans="3:19">
      <c r="C1632">
        <v>2016</v>
      </c>
      <c r="D1632" s="321">
        <v>3</v>
      </c>
      <c r="E1632" s="127">
        <v>5</v>
      </c>
      <c r="F1632" s="127">
        <v>101</v>
      </c>
      <c r="G1632" s="322">
        <v>0.74144999999999994</v>
      </c>
      <c r="H1632" s="9">
        <v>4811.2716960000007</v>
      </c>
      <c r="I1632">
        <f t="shared" si="81"/>
        <v>7.3410891089108901E-3</v>
      </c>
      <c r="J1632">
        <v>2.2513236999511719</v>
      </c>
      <c r="R1632" s="9">
        <v>4811.2716960000007</v>
      </c>
      <c r="S1632">
        <v>7.3410891089108901E-3</v>
      </c>
    </row>
    <row r="1633" spans="3:19">
      <c r="C1633">
        <v>2016</v>
      </c>
      <c r="D1633" s="321">
        <v>3</v>
      </c>
      <c r="E1633" s="127">
        <v>6</v>
      </c>
      <c r="F1633" s="127">
        <v>101</v>
      </c>
      <c r="G1633" s="322">
        <v>0.70843999999999996</v>
      </c>
      <c r="H1633" s="9">
        <v>5039.9094239999995</v>
      </c>
      <c r="I1633">
        <f t="shared" si="81"/>
        <v>7.0142574257425734E-3</v>
      </c>
      <c r="J1633">
        <v>2.315178394317627</v>
      </c>
      <c r="R1633" s="9">
        <v>5039.9094239999995</v>
      </c>
      <c r="S1633">
        <v>7.0142574257425734E-3</v>
      </c>
    </row>
    <row r="1634" spans="3:19">
      <c r="C1634">
        <v>2016</v>
      </c>
      <c r="D1634" s="321">
        <v>3</v>
      </c>
      <c r="E1634" s="127">
        <v>7</v>
      </c>
      <c r="F1634" s="127">
        <v>101</v>
      </c>
      <c r="G1634" s="322">
        <v>0.72553000000000001</v>
      </c>
      <c r="H1634" s="9">
        <v>5387.1000480000002</v>
      </c>
      <c r="I1634">
        <f t="shared" si="81"/>
        <v>7.1834653465346534E-3</v>
      </c>
      <c r="J1634">
        <v>2.7378814220428467</v>
      </c>
      <c r="R1634" s="9">
        <v>5387.1000480000002</v>
      </c>
      <c r="S1634">
        <v>7.1834653465346534E-3</v>
      </c>
    </row>
    <row r="1635" spans="3:19">
      <c r="C1635">
        <v>2016</v>
      </c>
      <c r="D1635" s="321">
        <v>3</v>
      </c>
      <c r="E1635" s="127">
        <v>8</v>
      </c>
      <c r="F1635" s="127">
        <v>101</v>
      </c>
      <c r="G1635" s="322">
        <v>0.57041000000000008</v>
      </c>
      <c r="H1635" s="9">
        <v>4486.6625759999988</v>
      </c>
      <c r="I1635">
        <f t="shared" si="81"/>
        <v>5.6476237623762386E-3</v>
      </c>
      <c r="J1635">
        <v>2.2456626892089844</v>
      </c>
      <c r="R1635" s="9">
        <v>4486.6625759999988</v>
      </c>
      <c r="S1635">
        <v>5.6476237623762386E-3</v>
      </c>
    </row>
    <row r="1636" spans="3:19">
      <c r="C1636">
        <v>2016</v>
      </c>
      <c r="D1636" s="321">
        <v>3</v>
      </c>
      <c r="E1636" s="127">
        <v>9</v>
      </c>
      <c r="F1636" s="127">
        <v>101</v>
      </c>
      <c r="G1636" s="322">
        <v>0.71721000000000001</v>
      </c>
      <c r="H1636" s="9">
        <v>4980.6329759999999</v>
      </c>
      <c r="I1636">
        <f t="shared" si="81"/>
        <v>7.1010891089108913E-3</v>
      </c>
      <c r="J1636">
        <v>2.4306418895721436</v>
      </c>
      <c r="R1636" s="9">
        <v>4980.6329759999999</v>
      </c>
      <c r="S1636">
        <v>7.1010891089108913E-3</v>
      </c>
    </row>
    <row r="1637" spans="3:19">
      <c r="C1637">
        <v>2016</v>
      </c>
      <c r="D1637" s="321">
        <v>3</v>
      </c>
      <c r="E1637" s="127">
        <v>10</v>
      </c>
      <c r="F1637" s="127">
        <v>101</v>
      </c>
      <c r="G1637" s="322">
        <v>0.73758499999999994</v>
      </c>
      <c r="H1637" s="9">
        <v>4852.2006720000008</v>
      </c>
      <c r="I1637">
        <f t="shared" si="81"/>
        <v>7.3028217821782173E-3</v>
      </c>
      <c r="J1637">
        <v>2.2660312652587891</v>
      </c>
      <c r="R1637" s="9">
        <v>4852.2006720000008</v>
      </c>
      <c r="S1637">
        <v>7.3028217821782173E-3</v>
      </c>
    </row>
    <row r="1638" spans="3:19">
      <c r="C1638">
        <v>2016</v>
      </c>
      <c r="D1638" s="321">
        <v>3</v>
      </c>
      <c r="E1638" s="127">
        <v>11</v>
      </c>
      <c r="F1638" s="127">
        <v>101</v>
      </c>
      <c r="G1638" s="322">
        <v>0.72921999999999998</v>
      </c>
      <c r="H1638" s="9">
        <v>5346.1710719999992</v>
      </c>
      <c r="I1638">
        <f t="shared" si="81"/>
        <v>7.2199999999999999E-3</v>
      </c>
      <c r="J1638">
        <v>2.5456595420837402</v>
      </c>
      <c r="R1638" s="9">
        <v>5346.1710719999992</v>
      </c>
      <c r="S1638">
        <v>7.2199999999999999E-3</v>
      </c>
    </row>
    <row r="1639" spans="3:19">
      <c r="C1639">
        <v>2016</v>
      </c>
      <c r="D1639" s="321">
        <v>3</v>
      </c>
      <c r="E1639" s="127">
        <v>12</v>
      </c>
      <c r="F1639" s="127">
        <v>101</v>
      </c>
      <c r="G1639" s="322">
        <v>0.66059000000000001</v>
      </c>
      <c r="H1639" s="9">
        <v>5000.3917919999985</v>
      </c>
      <c r="I1639">
        <f t="shared" si="81"/>
        <v>6.5404950495049508E-3</v>
      </c>
      <c r="J1639">
        <v>2.494687557220459</v>
      </c>
      <c r="R1639" s="9">
        <v>5000.3917919999985</v>
      </c>
      <c r="S1639">
        <v>6.5404950495049508E-3</v>
      </c>
    </row>
    <row r="1640" spans="3:19">
      <c r="C1640">
        <v>2016</v>
      </c>
      <c r="D1640" s="321">
        <v>3</v>
      </c>
      <c r="E1640" s="127">
        <v>13</v>
      </c>
      <c r="F1640" s="127">
        <v>101</v>
      </c>
      <c r="G1640" s="322">
        <v>0.72850499999999996</v>
      </c>
      <c r="H1640" s="9">
        <v>5325.0009120000004</v>
      </c>
      <c r="I1640">
        <f t="shared" si="81"/>
        <v>7.2129207920792072E-3</v>
      </c>
      <c r="J1640">
        <v>3.319063663482666</v>
      </c>
      <c r="R1640" s="9">
        <v>5325.0009120000004</v>
      </c>
      <c r="S1640">
        <v>7.2129207920792072E-3</v>
      </c>
    </row>
    <row r="1641" spans="3:19">
      <c r="C1641">
        <v>2016</v>
      </c>
      <c r="D1641" s="321">
        <v>3</v>
      </c>
      <c r="E1641" s="127">
        <v>14</v>
      </c>
      <c r="F1641" s="127">
        <v>101</v>
      </c>
      <c r="G1641" s="322">
        <v>0.67707499999999998</v>
      </c>
      <c r="H1641" s="9">
        <v>4898.7750239999987</v>
      </c>
      <c r="I1641">
        <f t="shared" si="81"/>
        <v>6.7037128712871289E-3</v>
      </c>
      <c r="J1641">
        <v>2.3688125610351563</v>
      </c>
      <c r="R1641" s="9">
        <v>4898.7750239999987</v>
      </c>
      <c r="S1641">
        <v>6.7037128712871289E-3</v>
      </c>
    </row>
    <row r="1642" spans="3:19">
      <c r="C1642">
        <v>2016</v>
      </c>
      <c r="D1642" s="321">
        <v>4</v>
      </c>
      <c r="E1642" s="127">
        <v>1</v>
      </c>
      <c r="F1642" s="127">
        <v>101</v>
      </c>
      <c r="G1642" s="322">
        <v>0.41561000000000003</v>
      </c>
      <c r="H1642" s="9">
        <v>2248.2709919999993</v>
      </c>
      <c r="I1642">
        <f t="shared" si="81"/>
        <v>4.1149504950495049E-3</v>
      </c>
      <c r="J1642">
        <v>2.236797571182251</v>
      </c>
      <c r="R1642" s="9">
        <v>2248.2709919999993</v>
      </c>
      <c r="S1642">
        <v>4.1149504950495049E-3</v>
      </c>
    </row>
    <row r="1643" spans="3:19">
      <c r="C1643">
        <v>2016</v>
      </c>
      <c r="D1643" s="321">
        <v>4</v>
      </c>
      <c r="E1643" s="127">
        <v>2</v>
      </c>
      <c r="F1643" s="127">
        <v>101</v>
      </c>
      <c r="G1643" s="322">
        <v>0.47182999999999997</v>
      </c>
      <c r="H1643" s="9">
        <v>2695.6670400000007</v>
      </c>
      <c r="I1643">
        <f t="shared" si="81"/>
        <v>4.6715841584158415E-3</v>
      </c>
      <c r="J1643">
        <v>2.3691525459289551</v>
      </c>
      <c r="R1643" s="9">
        <v>2695.6670400000007</v>
      </c>
      <c r="S1643">
        <v>4.6715841584158415E-3</v>
      </c>
    </row>
    <row r="1644" spans="3:19">
      <c r="C1644">
        <v>2016</v>
      </c>
      <c r="D1644" s="321">
        <v>4</v>
      </c>
      <c r="E1644" s="127">
        <v>3</v>
      </c>
      <c r="F1644" s="127">
        <v>101</v>
      </c>
      <c r="G1644" s="322">
        <v>0.47968500000000003</v>
      </c>
      <c r="H1644" s="9">
        <v>2852.3262240000008</v>
      </c>
      <c r="I1644">
        <f t="shared" si="81"/>
        <v>4.7493564356435643E-3</v>
      </c>
      <c r="J1644">
        <v>2.1957361698150635</v>
      </c>
      <c r="R1644" s="9">
        <v>2852.3262240000008</v>
      </c>
      <c r="S1644">
        <v>4.7493564356435643E-3</v>
      </c>
    </row>
    <row r="1645" spans="3:19">
      <c r="C1645">
        <v>2016</v>
      </c>
      <c r="D1645" s="321">
        <v>4</v>
      </c>
      <c r="E1645" s="127">
        <v>4</v>
      </c>
      <c r="F1645" s="127">
        <v>101</v>
      </c>
      <c r="G1645" s="322">
        <v>0.63575999999999999</v>
      </c>
      <c r="H1645" s="9">
        <v>3549.5301599999998</v>
      </c>
      <c r="I1645">
        <f t="shared" si="81"/>
        <v>6.2946534653465346E-3</v>
      </c>
      <c r="J1645">
        <v>2.0159943103790283</v>
      </c>
      <c r="R1645" s="9">
        <v>3549.5301599999998</v>
      </c>
      <c r="S1645">
        <v>6.2946534653465346E-3</v>
      </c>
    </row>
    <row r="1646" spans="3:19">
      <c r="C1646">
        <v>2016</v>
      </c>
      <c r="D1646" s="321">
        <v>4</v>
      </c>
      <c r="E1646" s="127">
        <v>5</v>
      </c>
      <c r="F1646" s="127">
        <v>101</v>
      </c>
      <c r="G1646" s="322">
        <v>0.64330500000000002</v>
      </c>
      <c r="H1646" s="9">
        <v>4948.1720640000003</v>
      </c>
      <c r="I1646">
        <f t="shared" si="81"/>
        <v>6.3693564356435643E-3</v>
      </c>
      <c r="J1646">
        <v>2.6375637054443359</v>
      </c>
      <c r="R1646" s="9">
        <v>4948.1720640000003</v>
      </c>
      <c r="S1646">
        <v>6.3693564356435643E-3</v>
      </c>
    </row>
    <row r="1647" spans="3:19">
      <c r="C1647">
        <v>2016</v>
      </c>
      <c r="D1647" s="321">
        <v>4</v>
      </c>
      <c r="E1647" s="127">
        <v>6</v>
      </c>
      <c r="F1647" s="127">
        <v>101</v>
      </c>
      <c r="G1647" s="322">
        <v>0.77937500000000004</v>
      </c>
      <c r="H1647" s="9">
        <v>5272.7811839999986</v>
      </c>
      <c r="I1647">
        <f t="shared" si="81"/>
        <v>7.7165841584158424E-3</v>
      </c>
      <c r="J1647">
        <v>2.8225514888763428</v>
      </c>
      <c r="R1647" s="9">
        <v>5272.7811839999986</v>
      </c>
      <c r="S1647">
        <v>7.7165841584158424E-3</v>
      </c>
    </row>
    <row r="1648" spans="3:19">
      <c r="C1648">
        <v>2016</v>
      </c>
      <c r="D1648" s="321">
        <v>4</v>
      </c>
      <c r="E1648" s="127">
        <v>7</v>
      </c>
      <c r="F1648" s="127">
        <v>101</v>
      </c>
      <c r="G1648" s="322">
        <v>0.76850499999999999</v>
      </c>
      <c r="H1648" s="9">
        <v>5267.135808</v>
      </c>
      <c r="I1648">
        <f t="shared" ref="I1648:I1711" si="82">G1648/F1648</f>
        <v>7.6089603960396036E-3</v>
      </c>
      <c r="J1648">
        <v>2.9987106323242188</v>
      </c>
      <c r="R1648" s="9">
        <v>5267.135808</v>
      </c>
      <c r="S1648">
        <v>7.6089603960396036E-3</v>
      </c>
    </row>
    <row r="1649" spans="3:19">
      <c r="C1649">
        <v>2016</v>
      </c>
      <c r="D1649" s="321">
        <v>4</v>
      </c>
      <c r="E1649" s="127">
        <v>8</v>
      </c>
      <c r="F1649" s="127">
        <v>101</v>
      </c>
      <c r="G1649" s="322">
        <v>0.61502500000000004</v>
      </c>
      <c r="H1649" s="9">
        <v>4126.7698559999999</v>
      </c>
      <c r="I1649">
        <f t="shared" si="82"/>
        <v>6.0893564356435644E-3</v>
      </c>
      <c r="J1649">
        <v>1.9668625593185425</v>
      </c>
      <c r="R1649" s="9">
        <v>4126.7698559999999</v>
      </c>
      <c r="S1649">
        <v>6.0893564356435644E-3</v>
      </c>
    </row>
    <row r="1650" spans="3:19">
      <c r="C1650">
        <v>2016</v>
      </c>
      <c r="D1650" s="321">
        <v>4</v>
      </c>
      <c r="E1650" s="127">
        <v>9</v>
      </c>
      <c r="F1650" s="127">
        <v>101</v>
      </c>
      <c r="G1650" s="322">
        <v>0.68567999999999996</v>
      </c>
      <c r="H1650" s="9">
        <v>4698.364176</v>
      </c>
      <c r="I1650">
        <f t="shared" si="82"/>
        <v>6.7889108910891083E-3</v>
      </c>
      <c r="J1650">
        <v>2.131169319152832</v>
      </c>
      <c r="R1650" s="9">
        <v>4698.364176</v>
      </c>
      <c r="S1650">
        <v>6.7889108910891083E-3</v>
      </c>
    </row>
    <row r="1651" spans="3:19">
      <c r="C1651">
        <v>2016</v>
      </c>
      <c r="D1651" s="321">
        <v>4</v>
      </c>
      <c r="E1651" s="127">
        <v>10</v>
      </c>
      <c r="F1651" s="127">
        <v>101</v>
      </c>
      <c r="G1651" s="322">
        <v>0.71883999999999992</v>
      </c>
      <c r="H1651" s="9">
        <v>5175.3984480000008</v>
      </c>
      <c r="I1651">
        <f t="shared" si="82"/>
        <v>7.1172277227722763E-3</v>
      </c>
      <c r="J1651">
        <v>2.5022091865539551</v>
      </c>
      <c r="R1651" s="9">
        <v>5175.3984480000008</v>
      </c>
      <c r="S1651">
        <v>7.1172277227722763E-3</v>
      </c>
    </row>
    <row r="1652" spans="3:19">
      <c r="C1652">
        <v>2016</v>
      </c>
      <c r="D1652" s="321">
        <v>4</v>
      </c>
      <c r="E1652" s="127">
        <v>11</v>
      </c>
      <c r="F1652" s="127">
        <v>101</v>
      </c>
      <c r="G1652" s="322">
        <v>0.72840499999999997</v>
      </c>
      <c r="H1652" s="9">
        <v>4222.7412480000003</v>
      </c>
      <c r="I1652">
        <f t="shared" si="82"/>
        <v>7.2119306930693069E-3</v>
      </c>
      <c r="J1652">
        <v>2.511476993560791</v>
      </c>
      <c r="R1652" s="9">
        <v>4222.7412480000003</v>
      </c>
      <c r="S1652">
        <v>7.2119306930693069E-3</v>
      </c>
    </row>
    <row r="1653" spans="3:19">
      <c r="C1653">
        <v>2016</v>
      </c>
      <c r="D1653" s="321">
        <v>4</v>
      </c>
      <c r="E1653" s="127">
        <v>12</v>
      </c>
      <c r="F1653" s="127">
        <v>101</v>
      </c>
      <c r="G1653" s="322">
        <v>0.74416499999999997</v>
      </c>
      <c r="H1653" s="9">
        <v>5381.4546720000008</v>
      </c>
      <c r="I1653">
        <f t="shared" si="82"/>
        <v>7.3679702970297026E-3</v>
      </c>
      <c r="J1653">
        <v>2.1114435195922852</v>
      </c>
      <c r="R1653" s="9">
        <v>5381.4546720000008</v>
      </c>
      <c r="S1653">
        <v>7.3679702970297026E-3</v>
      </c>
    </row>
    <row r="1654" spans="3:19">
      <c r="C1654">
        <v>2016</v>
      </c>
      <c r="D1654" s="321">
        <v>4</v>
      </c>
      <c r="E1654" s="127">
        <v>13</v>
      </c>
      <c r="F1654" s="127">
        <v>101</v>
      </c>
      <c r="G1654" s="322">
        <v>0.81882499999999991</v>
      </c>
      <c r="H1654" s="9">
        <v>5377.2206400000005</v>
      </c>
      <c r="I1654">
        <f t="shared" si="82"/>
        <v>8.1071782178217811E-3</v>
      </c>
      <c r="J1654">
        <v>2.9035353660583496</v>
      </c>
      <c r="R1654" s="9">
        <v>5377.2206400000005</v>
      </c>
      <c r="S1654">
        <v>8.1071782178217811E-3</v>
      </c>
    </row>
    <row r="1655" spans="3:19">
      <c r="C1655">
        <v>2016</v>
      </c>
      <c r="D1655" s="321">
        <v>4</v>
      </c>
      <c r="E1655" s="127">
        <v>14</v>
      </c>
      <c r="F1655" s="127">
        <v>101</v>
      </c>
      <c r="G1655" s="322">
        <v>0.70690999999999993</v>
      </c>
      <c r="H1655" s="9">
        <v>5007.4485119999999</v>
      </c>
      <c r="I1655">
        <f t="shared" si="82"/>
        <v>6.9991089108910887E-3</v>
      </c>
      <c r="J1655">
        <v>2.2491927146911621</v>
      </c>
      <c r="R1655" s="9">
        <v>5007.4485119999999</v>
      </c>
      <c r="S1655">
        <v>6.9991089108910887E-3</v>
      </c>
    </row>
    <row r="1656" spans="3:19">
      <c r="C1656">
        <v>2016</v>
      </c>
      <c r="D1656" s="321">
        <v>1</v>
      </c>
      <c r="E1656" s="127">
        <v>1</v>
      </c>
      <c r="F1656" s="127">
        <v>106</v>
      </c>
      <c r="G1656" s="322">
        <v>0.38959500000000002</v>
      </c>
      <c r="H1656" s="9">
        <v>2142.4201919999996</v>
      </c>
      <c r="I1656">
        <f t="shared" si="82"/>
        <v>3.6754245283018871E-3</v>
      </c>
      <c r="J1656">
        <v>2.3168840408325195</v>
      </c>
      <c r="R1656" s="9">
        <v>2142.4201919999996</v>
      </c>
      <c r="S1656">
        <v>3.6754245283018871E-3</v>
      </c>
    </row>
    <row r="1657" spans="3:19">
      <c r="C1657">
        <v>2016</v>
      </c>
      <c r="D1657" s="321">
        <v>1</v>
      </c>
      <c r="E1657" s="127">
        <v>2</v>
      </c>
      <c r="F1657" s="127">
        <v>106</v>
      </c>
      <c r="G1657" s="322">
        <v>0.231625</v>
      </c>
      <c r="H1657" s="9">
        <v>772.00516800000003</v>
      </c>
      <c r="I1657">
        <f t="shared" si="82"/>
        <v>2.1851415094339623E-3</v>
      </c>
      <c r="J1657">
        <v>2.4741442203521729</v>
      </c>
      <c r="R1657" s="9">
        <v>772.00516800000003</v>
      </c>
      <c r="S1657">
        <v>2.1851415094339623E-3</v>
      </c>
    </row>
    <row r="1658" spans="3:19">
      <c r="C1658">
        <v>2016</v>
      </c>
      <c r="D1658" s="321">
        <v>1</v>
      </c>
      <c r="E1658" s="127">
        <v>3</v>
      </c>
      <c r="F1658" s="127">
        <v>106</v>
      </c>
      <c r="G1658" s="322">
        <v>0.50911000000000006</v>
      </c>
      <c r="H1658" s="9">
        <v>3285.6088319999994</v>
      </c>
      <c r="I1658">
        <f t="shared" si="82"/>
        <v>4.8029245283018876E-3</v>
      </c>
      <c r="J1658">
        <v>2.2797813415527344</v>
      </c>
      <c r="R1658" s="9">
        <v>3285.6088319999994</v>
      </c>
      <c r="S1658">
        <v>4.8029245283018876E-3</v>
      </c>
    </row>
    <row r="1659" spans="3:19">
      <c r="C1659">
        <v>2016</v>
      </c>
      <c r="D1659" s="321">
        <v>1</v>
      </c>
      <c r="E1659" s="127">
        <v>4</v>
      </c>
      <c r="F1659" s="127">
        <v>106</v>
      </c>
      <c r="G1659" s="322">
        <v>0.50462000000000007</v>
      </c>
      <c r="H1659" s="9">
        <v>2850.9148799999994</v>
      </c>
      <c r="I1659">
        <f t="shared" si="82"/>
        <v>4.76056603773585E-3</v>
      </c>
      <c r="J1659">
        <v>2.1639151573181152</v>
      </c>
      <c r="R1659" s="9">
        <v>2850.9148799999994</v>
      </c>
      <c r="S1659">
        <v>4.76056603773585E-3</v>
      </c>
    </row>
    <row r="1660" spans="3:19">
      <c r="C1660">
        <v>2016</v>
      </c>
      <c r="D1660" s="321">
        <v>1</v>
      </c>
      <c r="E1660" s="127">
        <v>5</v>
      </c>
      <c r="F1660" s="127">
        <v>106</v>
      </c>
      <c r="G1660" s="322">
        <v>0.65267500000000001</v>
      </c>
      <c r="H1660" s="9">
        <v>4684.250736</v>
      </c>
      <c r="I1660">
        <f t="shared" si="82"/>
        <v>6.1573113207547174E-3</v>
      </c>
      <c r="J1660">
        <v>2.1702632904052734</v>
      </c>
      <c r="R1660" s="9">
        <v>4684.250736</v>
      </c>
      <c r="S1660">
        <v>6.1573113207547174E-3</v>
      </c>
    </row>
    <row r="1661" spans="3:19">
      <c r="C1661">
        <v>2016</v>
      </c>
      <c r="D1661" s="321">
        <v>1</v>
      </c>
      <c r="E1661" s="127">
        <v>6</v>
      </c>
      <c r="F1661" s="127">
        <v>106</v>
      </c>
      <c r="G1661" s="322">
        <v>0.69674000000000003</v>
      </c>
      <c r="H1661" s="9">
        <v>4641.9104160000006</v>
      </c>
      <c r="I1661">
        <f t="shared" si="82"/>
        <v>6.5730188679245282E-3</v>
      </c>
      <c r="J1661">
        <v>2.1525390148162842</v>
      </c>
      <c r="R1661" s="9">
        <v>4641.9104160000006</v>
      </c>
      <c r="S1661">
        <v>6.5730188679245282E-3</v>
      </c>
    </row>
    <row r="1662" spans="3:19">
      <c r="C1662">
        <v>2016</v>
      </c>
      <c r="D1662" s="321">
        <v>1</v>
      </c>
      <c r="E1662" s="127">
        <v>7</v>
      </c>
      <c r="F1662" s="127">
        <v>106</v>
      </c>
      <c r="G1662" s="322">
        <v>0.73103000000000007</v>
      </c>
      <c r="H1662" s="9">
        <v>5315.1215040000006</v>
      </c>
      <c r="I1662">
        <f t="shared" si="82"/>
        <v>6.8965094339622649E-3</v>
      </c>
      <c r="J1662">
        <v>2.2729043960571289</v>
      </c>
      <c r="R1662" s="9">
        <v>5315.1215040000006</v>
      </c>
      <c r="S1662">
        <v>6.8965094339622649E-3</v>
      </c>
    </row>
    <row r="1663" spans="3:19">
      <c r="C1663">
        <v>2016</v>
      </c>
      <c r="D1663" s="321">
        <v>1</v>
      </c>
      <c r="E1663" s="127">
        <v>8</v>
      </c>
      <c r="F1663" s="127">
        <v>106</v>
      </c>
      <c r="G1663" s="322">
        <v>0.43907499999999999</v>
      </c>
      <c r="H1663" s="9">
        <v>2646.2700000000004</v>
      </c>
      <c r="I1663">
        <f t="shared" si="82"/>
        <v>4.1422169811320755E-3</v>
      </c>
      <c r="J1663">
        <v>2.1514832973480225</v>
      </c>
      <c r="R1663" s="9">
        <v>2646.2700000000004</v>
      </c>
      <c r="S1663">
        <v>4.1422169811320755E-3</v>
      </c>
    </row>
    <row r="1664" spans="3:19">
      <c r="C1664">
        <v>2016</v>
      </c>
      <c r="D1664" s="321">
        <v>1</v>
      </c>
      <c r="E1664" s="127">
        <v>9</v>
      </c>
      <c r="F1664" s="127">
        <v>106</v>
      </c>
      <c r="G1664" s="322">
        <v>0.61290500000000003</v>
      </c>
      <c r="H1664" s="9">
        <v>4358.2302719999998</v>
      </c>
      <c r="I1664">
        <f t="shared" si="82"/>
        <v>5.7821226415094339E-3</v>
      </c>
      <c r="J1664">
        <v>2.2488045692443848</v>
      </c>
      <c r="R1664" s="9">
        <v>4358.2302719999998</v>
      </c>
      <c r="S1664">
        <v>5.7821226415094339E-3</v>
      </c>
    </row>
    <row r="1665" spans="3:19">
      <c r="C1665">
        <v>2016</v>
      </c>
      <c r="D1665" s="321">
        <v>1</v>
      </c>
      <c r="E1665" s="127">
        <v>10</v>
      </c>
      <c r="F1665" s="127">
        <v>106</v>
      </c>
      <c r="G1665" s="322">
        <v>0.64053000000000004</v>
      </c>
      <c r="H1665" s="9">
        <v>4259.4361920000001</v>
      </c>
      <c r="I1665">
        <f t="shared" si="82"/>
        <v>6.0427358490566041E-3</v>
      </c>
      <c r="J1665">
        <v>2.1121726036071777</v>
      </c>
      <c r="R1665" s="9">
        <v>4259.4361920000001</v>
      </c>
      <c r="S1665">
        <v>6.0427358490566041E-3</v>
      </c>
    </row>
    <row r="1666" spans="3:19">
      <c r="C1666">
        <v>2016</v>
      </c>
      <c r="D1666" s="321">
        <v>1</v>
      </c>
      <c r="E1666" s="127">
        <v>11</v>
      </c>
      <c r="F1666" s="127">
        <v>106</v>
      </c>
      <c r="G1666" s="322">
        <v>0.68083000000000005</v>
      </c>
      <c r="H1666" s="9">
        <v>5277.0152160000007</v>
      </c>
      <c r="I1666">
        <f t="shared" si="82"/>
        <v>6.4229245283018875E-3</v>
      </c>
      <c r="J1666">
        <v>2.4005825519561768</v>
      </c>
      <c r="R1666" s="9">
        <v>5277.0152160000007</v>
      </c>
      <c r="S1666">
        <v>6.4229245283018875E-3</v>
      </c>
    </row>
    <row r="1667" spans="3:19">
      <c r="C1667">
        <v>2016</v>
      </c>
      <c r="D1667" s="321">
        <v>1</v>
      </c>
      <c r="E1667" s="127">
        <v>12</v>
      </c>
      <c r="F1667" s="127">
        <v>106</v>
      </c>
      <c r="G1667" s="322">
        <v>0.72058500000000003</v>
      </c>
      <c r="H1667" s="9">
        <v>5247.3769919999995</v>
      </c>
      <c r="I1667">
        <f t="shared" si="82"/>
        <v>6.7979716981132077E-3</v>
      </c>
      <c r="J1667">
        <v>2.2445063591003418</v>
      </c>
      <c r="R1667" s="9">
        <v>5247.3769919999995</v>
      </c>
      <c r="S1667">
        <v>6.7979716981132077E-3</v>
      </c>
    </row>
    <row r="1668" spans="3:19">
      <c r="C1668">
        <v>2016</v>
      </c>
      <c r="D1668" s="321">
        <v>1</v>
      </c>
      <c r="E1668" s="127">
        <v>13</v>
      </c>
      <c r="F1668" s="127">
        <v>106</v>
      </c>
      <c r="G1668" s="322">
        <v>0.7720800000000001</v>
      </c>
      <c r="H1668" s="9">
        <v>5384.2773599999982</v>
      </c>
      <c r="I1668">
        <f t="shared" si="82"/>
        <v>7.2837735849056616E-3</v>
      </c>
      <c r="J1668">
        <v>2.6850736141204834</v>
      </c>
      <c r="R1668" s="9">
        <v>5384.2773599999982</v>
      </c>
      <c r="S1668">
        <v>7.2837735849056616E-3</v>
      </c>
    </row>
    <row r="1669" spans="3:19">
      <c r="C1669">
        <v>2016</v>
      </c>
      <c r="D1669" s="321">
        <v>1</v>
      </c>
      <c r="E1669" s="127">
        <v>14</v>
      </c>
      <c r="F1669" s="127">
        <v>106</v>
      </c>
      <c r="G1669" s="322">
        <v>0.650505</v>
      </c>
      <c r="H1669" s="9">
        <v>4307.4218880000008</v>
      </c>
      <c r="I1669">
        <f t="shared" si="82"/>
        <v>6.1368396226415094E-3</v>
      </c>
      <c r="J1669">
        <v>2.1852645874023438</v>
      </c>
      <c r="R1669" s="9">
        <v>4307.4218880000008</v>
      </c>
      <c r="S1669">
        <v>6.1368396226415094E-3</v>
      </c>
    </row>
    <row r="1670" spans="3:19">
      <c r="C1670">
        <v>2016</v>
      </c>
      <c r="D1670" s="321">
        <v>2</v>
      </c>
      <c r="E1670" s="127">
        <v>1</v>
      </c>
      <c r="F1670" s="127">
        <v>106</v>
      </c>
      <c r="G1670" s="322">
        <v>0.34140000000000004</v>
      </c>
      <c r="H1670" s="9">
        <v>1589.173344</v>
      </c>
      <c r="I1670">
        <f t="shared" si="82"/>
        <v>3.2207547169811326E-3</v>
      </c>
      <c r="J1670">
        <v>2.3433043956756592</v>
      </c>
      <c r="R1670" s="9">
        <v>1589.173344</v>
      </c>
      <c r="S1670">
        <v>3.2207547169811326E-3</v>
      </c>
    </row>
    <row r="1671" spans="3:19">
      <c r="C1671">
        <v>2016</v>
      </c>
      <c r="D1671" s="321">
        <v>2</v>
      </c>
      <c r="E1671" s="127">
        <v>2</v>
      </c>
      <c r="F1671" s="127">
        <v>106</v>
      </c>
      <c r="G1671" s="322">
        <v>0.44898000000000005</v>
      </c>
      <c r="H1671" s="9">
        <v>1563.7691520000001</v>
      </c>
      <c r="I1671">
        <f t="shared" si="82"/>
        <v>4.2356603773584913E-3</v>
      </c>
      <c r="J1671">
        <v>2.1199288368225098</v>
      </c>
      <c r="R1671" s="9">
        <v>1563.7691520000001</v>
      </c>
      <c r="S1671">
        <v>4.2356603773584913E-3</v>
      </c>
    </row>
    <row r="1672" spans="3:19">
      <c r="C1672">
        <v>2016</v>
      </c>
      <c r="D1672" s="321">
        <v>2</v>
      </c>
      <c r="E1672" s="127">
        <v>3</v>
      </c>
      <c r="F1672" s="127">
        <v>106</v>
      </c>
      <c r="G1672" s="322">
        <v>0.39624499999999996</v>
      </c>
      <c r="H1672" s="9">
        <v>2745.0640800000001</v>
      </c>
      <c r="I1672">
        <f t="shared" si="82"/>
        <v>3.7381603773584903E-3</v>
      </c>
      <c r="J1672">
        <v>2.1289436817169189</v>
      </c>
      <c r="R1672" s="9">
        <v>2745.0640800000001</v>
      </c>
      <c r="S1672">
        <v>3.7381603773584903E-3</v>
      </c>
    </row>
    <row r="1673" spans="3:19">
      <c r="C1673">
        <v>2016</v>
      </c>
      <c r="D1673" s="321">
        <v>2</v>
      </c>
      <c r="E1673" s="127">
        <v>4</v>
      </c>
      <c r="F1673" s="127">
        <v>106</v>
      </c>
      <c r="G1673" s="322">
        <v>0.52254500000000004</v>
      </c>
      <c r="H1673" s="9">
        <v>2431.7457119999999</v>
      </c>
      <c r="I1673">
        <f t="shared" si="82"/>
        <v>4.9296698113207547E-3</v>
      </c>
      <c r="J1673">
        <v>2.0698084831237793</v>
      </c>
      <c r="R1673" s="9">
        <v>2431.7457119999999</v>
      </c>
      <c r="S1673">
        <v>4.9296698113207547E-3</v>
      </c>
    </row>
    <row r="1674" spans="3:19">
      <c r="C1674">
        <v>2016</v>
      </c>
      <c r="D1674" s="321">
        <v>2</v>
      </c>
      <c r="E1674" s="127">
        <v>5</v>
      </c>
      <c r="F1674" s="127">
        <v>106</v>
      </c>
      <c r="G1674" s="322">
        <v>0.66525499999999993</v>
      </c>
      <c r="H1674" s="9">
        <v>3240.4458240000013</v>
      </c>
      <c r="I1674">
        <f t="shared" si="82"/>
        <v>6.2759905660377353E-3</v>
      </c>
      <c r="J1674">
        <v>2.1133553981781006</v>
      </c>
      <c r="R1674" s="9">
        <v>3240.4458240000013</v>
      </c>
      <c r="S1674">
        <v>6.2759905660377353E-3</v>
      </c>
    </row>
    <row r="1675" spans="3:19">
      <c r="C1675">
        <v>2016</v>
      </c>
      <c r="D1675" s="321">
        <v>2</v>
      </c>
      <c r="E1675" s="127">
        <v>6</v>
      </c>
      <c r="F1675" s="127">
        <v>106</v>
      </c>
      <c r="G1675" s="322">
        <v>0.71236999999999995</v>
      </c>
      <c r="H1675" s="9">
        <v>5521.1777279999988</v>
      </c>
      <c r="I1675">
        <f t="shared" si="82"/>
        <v>6.7204716981132074E-3</v>
      </c>
      <c r="J1675">
        <v>2.1175520420074463</v>
      </c>
      <c r="R1675" s="9">
        <v>5521.1777279999988</v>
      </c>
      <c r="S1675">
        <v>6.7204716981132074E-3</v>
      </c>
    </row>
    <row r="1676" spans="3:19">
      <c r="C1676">
        <v>2016</v>
      </c>
      <c r="D1676" s="321">
        <v>2</v>
      </c>
      <c r="E1676" s="127">
        <v>7</v>
      </c>
      <c r="F1676" s="127">
        <v>106</v>
      </c>
      <c r="G1676" s="322">
        <v>0.77885000000000004</v>
      </c>
      <c r="H1676" s="9">
        <v>5483.0714400000006</v>
      </c>
      <c r="I1676">
        <f t="shared" si="82"/>
        <v>7.3476415094339623E-3</v>
      </c>
      <c r="J1676">
        <v>2.440178394317627</v>
      </c>
      <c r="R1676" s="9">
        <v>5483.0714400000006</v>
      </c>
      <c r="S1676">
        <v>7.3476415094339623E-3</v>
      </c>
    </row>
    <row r="1677" spans="3:19">
      <c r="C1677">
        <v>2016</v>
      </c>
      <c r="D1677" s="321">
        <v>2</v>
      </c>
      <c r="E1677" s="127">
        <v>8</v>
      </c>
      <c r="F1677" s="127">
        <v>106</v>
      </c>
      <c r="G1677" s="322">
        <v>0.50506499999999999</v>
      </c>
      <c r="H1677" s="9">
        <v>3322.3037759999997</v>
      </c>
      <c r="I1677">
        <f t="shared" si="82"/>
        <v>4.7647641509433961E-3</v>
      </c>
      <c r="J1677">
        <v>2.0675156116485596</v>
      </c>
      <c r="R1677" s="9">
        <v>3322.3037759999997</v>
      </c>
      <c r="S1677">
        <v>4.7647641509433961E-3</v>
      </c>
    </row>
    <row r="1678" spans="3:19">
      <c r="C1678">
        <v>2016</v>
      </c>
      <c r="D1678" s="321">
        <v>2</v>
      </c>
      <c r="E1678" s="127">
        <v>9</v>
      </c>
      <c r="F1678" s="127">
        <v>106</v>
      </c>
      <c r="G1678" s="322">
        <v>0.71233499999999994</v>
      </c>
      <c r="H1678" s="9">
        <v>5233.2635519999994</v>
      </c>
      <c r="I1678">
        <f t="shared" si="82"/>
        <v>6.7201415094339618E-3</v>
      </c>
      <c r="J1678">
        <v>2.0407404899597168</v>
      </c>
      <c r="R1678" s="9">
        <v>5233.2635519999994</v>
      </c>
      <c r="S1678">
        <v>6.7201415094339618E-3</v>
      </c>
    </row>
    <row r="1679" spans="3:19">
      <c r="C1679">
        <v>2016</v>
      </c>
      <c r="D1679" s="321">
        <v>2</v>
      </c>
      <c r="E1679" s="127">
        <v>10</v>
      </c>
      <c r="F1679" s="127">
        <v>106</v>
      </c>
      <c r="G1679" s="322">
        <v>0.70263500000000001</v>
      </c>
      <c r="H1679" s="9">
        <v>5202.2139839999982</v>
      </c>
      <c r="I1679">
        <f t="shared" si="82"/>
        <v>6.6286320754716981E-3</v>
      </c>
      <c r="J1679">
        <v>2.0391924381256104</v>
      </c>
      <c r="R1679" s="9">
        <v>5202.2139839999982</v>
      </c>
      <c r="S1679">
        <v>6.6286320754716981E-3</v>
      </c>
    </row>
    <row r="1680" spans="3:19">
      <c r="C1680">
        <v>2016</v>
      </c>
      <c r="D1680" s="321">
        <v>2</v>
      </c>
      <c r="E1680" s="127">
        <v>11</v>
      </c>
      <c r="F1680" s="127">
        <v>106</v>
      </c>
      <c r="G1680" s="322">
        <v>0.65267000000000008</v>
      </c>
      <c r="H1680" s="9">
        <v>4966.5195360000007</v>
      </c>
      <c r="I1680">
        <f t="shared" si="82"/>
        <v>6.1572641509433966E-3</v>
      </c>
      <c r="J1680">
        <v>2.3714673519134521</v>
      </c>
      <c r="R1680" s="9">
        <v>4966.5195360000007</v>
      </c>
      <c r="S1680">
        <v>6.1572641509433966E-3</v>
      </c>
    </row>
    <row r="1681" spans="3:19">
      <c r="C1681">
        <v>2016</v>
      </c>
      <c r="D1681" s="321">
        <v>2</v>
      </c>
      <c r="E1681" s="127">
        <v>12</v>
      </c>
      <c r="F1681" s="127">
        <v>106</v>
      </c>
      <c r="G1681" s="322">
        <v>0.71154499999999998</v>
      </c>
      <c r="H1681" s="9">
        <v>5260.0790880000004</v>
      </c>
      <c r="I1681">
        <f t="shared" si="82"/>
        <v>6.7126886792452829E-3</v>
      </c>
      <c r="J1681">
        <v>2.2487421035766602</v>
      </c>
      <c r="R1681" s="9">
        <v>5260.0790880000004</v>
      </c>
      <c r="S1681">
        <v>6.7126886792452829E-3</v>
      </c>
    </row>
    <row r="1682" spans="3:19">
      <c r="C1682">
        <v>2016</v>
      </c>
      <c r="D1682" s="321">
        <v>2</v>
      </c>
      <c r="E1682" s="127">
        <v>13</v>
      </c>
      <c r="F1682" s="127">
        <v>106</v>
      </c>
      <c r="G1682" s="322">
        <v>0.77703999999999995</v>
      </c>
      <c r="H1682" s="9">
        <v>5629.851216</v>
      </c>
      <c r="I1682">
        <f t="shared" si="82"/>
        <v>7.3305660377358485E-3</v>
      </c>
      <c r="J1682">
        <v>2.559267520904541</v>
      </c>
      <c r="R1682" s="9">
        <v>5629.851216</v>
      </c>
      <c r="S1682">
        <v>7.3305660377358485E-3</v>
      </c>
    </row>
    <row r="1683" spans="3:19">
      <c r="C1683">
        <v>2016</v>
      </c>
      <c r="D1683" s="321">
        <v>2</v>
      </c>
      <c r="E1683" s="127">
        <v>14</v>
      </c>
      <c r="F1683" s="127">
        <v>106</v>
      </c>
      <c r="G1683" s="322">
        <v>0.66202500000000009</v>
      </c>
      <c r="H1683" s="9">
        <v>5569.1634239999994</v>
      </c>
      <c r="I1683">
        <f t="shared" si="82"/>
        <v>6.2455188679245294E-3</v>
      </c>
      <c r="J1683">
        <v>1.9708222150802612</v>
      </c>
      <c r="R1683" s="9">
        <v>5569.1634239999994</v>
      </c>
      <c r="S1683">
        <v>6.2455188679245294E-3</v>
      </c>
    </row>
    <row r="1684" spans="3:19">
      <c r="C1684">
        <v>2016</v>
      </c>
      <c r="D1684" s="321">
        <v>3</v>
      </c>
      <c r="E1684" s="127">
        <v>1</v>
      </c>
      <c r="F1684" s="127">
        <v>106</v>
      </c>
      <c r="G1684" s="322">
        <v>0.41672500000000001</v>
      </c>
      <c r="H1684" s="9">
        <v>2273.6751839999997</v>
      </c>
      <c r="I1684">
        <f t="shared" si="82"/>
        <v>3.9313679245283019E-3</v>
      </c>
      <c r="J1684">
        <v>2.3720104694366455</v>
      </c>
      <c r="R1684" s="9">
        <v>2273.6751839999997</v>
      </c>
      <c r="S1684">
        <v>3.9313679245283019E-3</v>
      </c>
    </row>
    <row r="1685" spans="3:19">
      <c r="C1685">
        <v>2016</v>
      </c>
      <c r="D1685" s="321">
        <v>3</v>
      </c>
      <c r="E1685" s="127">
        <v>2</v>
      </c>
      <c r="F1685" s="127">
        <v>106</v>
      </c>
      <c r="G1685" s="322">
        <v>0.44743500000000003</v>
      </c>
      <c r="H1685" s="9">
        <v>2721.0712320000002</v>
      </c>
      <c r="I1685">
        <f t="shared" si="82"/>
        <v>4.2210849056603774E-3</v>
      </c>
      <c r="J1685">
        <v>2.2427468299865723</v>
      </c>
      <c r="R1685" s="9">
        <v>2721.0712320000002</v>
      </c>
      <c r="S1685">
        <v>4.2210849056603774E-3</v>
      </c>
    </row>
    <row r="1686" spans="3:19">
      <c r="C1686">
        <v>2016</v>
      </c>
      <c r="D1686" s="321">
        <v>3</v>
      </c>
      <c r="E1686" s="127">
        <v>3</v>
      </c>
      <c r="F1686" s="127">
        <v>106</v>
      </c>
      <c r="G1686" s="322">
        <v>0.53105000000000002</v>
      </c>
      <c r="H1686" s="9">
        <v>3908.0115360000004</v>
      </c>
      <c r="I1686">
        <f t="shared" si="82"/>
        <v>5.009905660377359E-3</v>
      </c>
      <c r="J1686">
        <v>2.3633613586425781</v>
      </c>
      <c r="R1686" s="9">
        <v>3908.0115360000004</v>
      </c>
      <c r="S1686">
        <v>5.009905660377359E-3</v>
      </c>
    </row>
    <row r="1687" spans="3:19">
      <c r="C1687">
        <v>2016</v>
      </c>
      <c r="D1687" s="321">
        <v>3</v>
      </c>
      <c r="E1687" s="127">
        <v>4</v>
      </c>
      <c r="F1687" s="127">
        <v>106</v>
      </c>
      <c r="G1687" s="322">
        <v>0.64707999999999999</v>
      </c>
      <c r="H1687" s="9">
        <v>4409.0386560000006</v>
      </c>
      <c r="I1687">
        <f t="shared" si="82"/>
        <v>6.1045283018867922E-3</v>
      </c>
      <c r="J1687">
        <v>2.130730152130127</v>
      </c>
      <c r="R1687" s="9">
        <v>4409.0386560000006</v>
      </c>
      <c r="S1687">
        <v>6.1045283018867922E-3</v>
      </c>
    </row>
    <row r="1688" spans="3:19">
      <c r="C1688">
        <v>2016</v>
      </c>
      <c r="D1688" s="321">
        <v>3</v>
      </c>
      <c r="E1688" s="127">
        <v>5</v>
      </c>
      <c r="F1688" s="127">
        <v>106</v>
      </c>
      <c r="G1688" s="322">
        <v>0.72914000000000001</v>
      </c>
      <c r="H1688" s="9">
        <v>4811.2716960000007</v>
      </c>
      <c r="I1688">
        <f t="shared" si="82"/>
        <v>6.8786792452830191E-3</v>
      </c>
      <c r="J1688">
        <v>2.278623104095459</v>
      </c>
      <c r="R1688" s="9">
        <v>4811.2716960000007</v>
      </c>
      <c r="S1688">
        <v>6.8786792452830191E-3</v>
      </c>
    </row>
    <row r="1689" spans="3:19">
      <c r="C1689">
        <v>2016</v>
      </c>
      <c r="D1689" s="321">
        <v>3</v>
      </c>
      <c r="E1689" s="127">
        <v>6</v>
      </c>
      <c r="F1689" s="127">
        <v>106</v>
      </c>
      <c r="G1689" s="322">
        <v>0.71736500000000003</v>
      </c>
      <c r="H1689" s="9">
        <v>5039.9094239999995</v>
      </c>
      <c r="I1689">
        <f t="shared" si="82"/>
        <v>6.7675943396226417E-3</v>
      </c>
      <c r="J1689" t="s">
        <v>17</v>
      </c>
      <c r="R1689" s="9">
        <v>5039.9094239999995</v>
      </c>
      <c r="S1689">
        <v>6.7675943396226417E-3</v>
      </c>
    </row>
    <row r="1690" spans="3:19">
      <c r="C1690">
        <v>2016</v>
      </c>
      <c r="D1690" s="321">
        <v>3</v>
      </c>
      <c r="E1690" s="127">
        <v>7</v>
      </c>
      <c r="F1690" s="127">
        <v>106</v>
      </c>
      <c r="G1690" s="322">
        <v>0.75215999999999994</v>
      </c>
      <c r="H1690" s="9">
        <v>5387.1000480000002</v>
      </c>
      <c r="I1690">
        <f t="shared" si="82"/>
        <v>7.0958490566037733E-3</v>
      </c>
      <c r="J1690">
        <v>2.5772430896759033</v>
      </c>
      <c r="R1690" s="9">
        <v>5387.1000480000002</v>
      </c>
      <c r="S1690">
        <v>7.0958490566037733E-3</v>
      </c>
    </row>
    <row r="1691" spans="3:19">
      <c r="C1691">
        <v>2016</v>
      </c>
      <c r="D1691" s="321">
        <v>3</v>
      </c>
      <c r="E1691" s="127">
        <v>8</v>
      </c>
      <c r="F1691" s="127">
        <v>106</v>
      </c>
      <c r="G1691" s="322">
        <v>0.55665999999999993</v>
      </c>
      <c r="H1691" s="9">
        <v>4486.6625759999988</v>
      </c>
      <c r="I1691">
        <f t="shared" si="82"/>
        <v>5.2515094339622634E-3</v>
      </c>
      <c r="J1691">
        <v>2.1722750663757324</v>
      </c>
      <c r="R1691" s="9">
        <v>4486.6625759999988</v>
      </c>
      <c r="S1691">
        <v>5.2515094339622634E-3</v>
      </c>
    </row>
    <row r="1692" spans="3:19">
      <c r="C1692">
        <v>2016</v>
      </c>
      <c r="D1692" s="321">
        <v>3</v>
      </c>
      <c r="E1692" s="127">
        <v>9</v>
      </c>
      <c r="F1692" s="127">
        <v>106</v>
      </c>
      <c r="G1692" s="322">
        <v>0.69964999999999999</v>
      </c>
      <c r="H1692" s="9">
        <v>4980.6329759999999</v>
      </c>
      <c r="I1692">
        <f t="shared" si="82"/>
        <v>6.6004716981132071E-3</v>
      </c>
      <c r="J1692">
        <v>2.3647444248199463</v>
      </c>
      <c r="R1692" s="9">
        <v>4980.6329759999999</v>
      </c>
      <c r="S1692">
        <v>6.6004716981132071E-3</v>
      </c>
    </row>
    <row r="1693" spans="3:19">
      <c r="C1693">
        <v>2016</v>
      </c>
      <c r="D1693" s="321">
        <v>3</v>
      </c>
      <c r="E1693" s="127">
        <v>10</v>
      </c>
      <c r="F1693" s="127">
        <v>106</v>
      </c>
      <c r="G1693" s="322">
        <v>0.75073000000000001</v>
      </c>
      <c r="H1693" s="9">
        <v>4852.2006720000008</v>
      </c>
      <c r="I1693">
        <f t="shared" si="82"/>
        <v>7.0823584905660378E-3</v>
      </c>
      <c r="J1693">
        <v>2.1499502658843994</v>
      </c>
      <c r="R1693" s="9">
        <v>4852.2006720000008</v>
      </c>
      <c r="S1693">
        <v>7.0823584905660378E-3</v>
      </c>
    </row>
    <row r="1694" spans="3:19">
      <c r="C1694">
        <v>2016</v>
      </c>
      <c r="D1694" s="321">
        <v>3</v>
      </c>
      <c r="E1694" s="127">
        <v>11</v>
      </c>
      <c r="F1694" s="127">
        <v>106</v>
      </c>
      <c r="G1694" s="322">
        <v>0.75146500000000005</v>
      </c>
      <c r="H1694" s="9">
        <v>5346.1710719999992</v>
      </c>
      <c r="I1694">
        <f t="shared" si="82"/>
        <v>7.0892924528301888E-3</v>
      </c>
      <c r="J1694">
        <v>2.2523112297058105</v>
      </c>
      <c r="R1694" s="9">
        <v>5346.1710719999992</v>
      </c>
      <c r="S1694">
        <v>7.0892924528301888E-3</v>
      </c>
    </row>
    <row r="1695" spans="3:19">
      <c r="C1695">
        <v>2016</v>
      </c>
      <c r="D1695" s="321">
        <v>3</v>
      </c>
      <c r="E1695" s="127">
        <v>12</v>
      </c>
      <c r="F1695" s="127">
        <v>106</v>
      </c>
      <c r="G1695" s="322">
        <v>0.70521</v>
      </c>
      <c r="H1695" s="9">
        <v>5000.3917919999985</v>
      </c>
      <c r="I1695">
        <f t="shared" si="82"/>
        <v>6.6529245283018868E-3</v>
      </c>
      <c r="J1695">
        <v>2.3306183815002441</v>
      </c>
      <c r="R1695" s="9">
        <v>5000.3917919999985</v>
      </c>
      <c r="S1695">
        <v>6.6529245283018868E-3</v>
      </c>
    </row>
    <row r="1696" spans="3:19">
      <c r="C1696">
        <v>2016</v>
      </c>
      <c r="D1696" s="321">
        <v>3</v>
      </c>
      <c r="E1696" s="127">
        <v>13</v>
      </c>
      <c r="F1696" s="127">
        <v>106</v>
      </c>
      <c r="G1696" s="322">
        <v>0.71428000000000003</v>
      </c>
      <c r="H1696" s="9">
        <v>5325.0009120000004</v>
      </c>
      <c r="I1696">
        <f t="shared" si="82"/>
        <v>6.7384905660377364E-3</v>
      </c>
      <c r="J1696">
        <v>2.7785255908966064</v>
      </c>
      <c r="R1696" s="9">
        <v>5325.0009120000004</v>
      </c>
      <c r="S1696">
        <v>6.7384905660377364E-3</v>
      </c>
    </row>
    <row r="1697" spans="3:19">
      <c r="C1697">
        <v>2016</v>
      </c>
      <c r="D1697" s="321">
        <v>3</v>
      </c>
      <c r="E1697" s="127">
        <v>14</v>
      </c>
      <c r="F1697" s="127">
        <v>106</v>
      </c>
      <c r="G1697" s="322">
        <v>0.65172000000000008</v>
      </c>
      <c r="H1697" s="9">
        <v>4898.7750239999987</v>
      </c>
      <c r="I1697">
        <f t="shared" si="82"/>
        <v>6.1483018867924538E-3</v>
      </c>
      <c r="J1697">
        <v>2.2488598823547363</v>
      </c>
      <c r="R1697" s="9">
        <v>4898.7750239999987</v>
      </c>
      <c r="S1697">
        <v>6.1483018867924538E-3</v>
      </c>
    </row>
    <row r="1698" spans="3:19">
      <c r="C1698">
        <v>2016</v>
      </c>
      <c r="D1698" s="321">
        <v>4</v>
      </c>
      <c r="E1698" s="127">
        <v>1</v>
      </c>
      <c r="F1698" s="127">
        <v>106</v>
      </c>
      <c r="G1698" s="322">
        <v>0.36389000000000005</v>
      </c>
      <c r="H1698" s="9">
        <v>2248.2709919999993</v>
      </c>
      <c r="I1698">
        <f t="shared" si="82"/>
        <v>3.4329245283018874E-3</v>
      </c>
      <c r="J1698">
        <v>2.333669900894165</v>
      </c>
      <c r="R1698" s="9">
        <v>2248.2709919999993</v>
      </c>
      <c r="S1698">
        <v>3.4329245283018874E-3</v>
      </c>
    </row>
    <row r="1699" spans="3:19">
      <c r="C1699">
        <v>2016</v>
      </c>
      <c r="D1699" s="321">
        <v>4</v>
      </c>
      <c r="E1699" s="127">
        <v>2</v>
      </c>
      <c r="F1699" s="127">
        <v>106</v>
      </c>
      <c r="G1699" s="322">
        <v>0.38939499999999999</v>
      </c>
      <c r="H1699" s="9">
        <v>2695.6670400000007</v>
      </c>
      <c r="I1699">
        <f t="shared" si="82"/>
        <v>3.6735377358490563E-3</v>
      </c>
      <c r="J1699">
        <v>2.3578388690948486</v>
      </c>
      <c r="R1699" s="9">
        <v>2695.6670400000007</v>
      </c>
      <c r="S1699">
        <v>3.6735377358490563E-3</v>
      </c>
    </row>
    <row r="1700" spans="3:19">
      <c r="C1700">
        <v>2016</v>
      </c>
      <c r="D1700" s="321">
        <v>4</v>
      </c>
      <c r="E1700" s="127">
        <v>3</v>
      </c>
      <c r="F1700" s="127">
        <v>106</v>
      </c>
      <c r="G1700" s="322">
        <v>0.40670499999999998</v>
      </c>
      <c r="H1700" s="9">
        <v>2852.3262240000008</v>
      </c>
      <c r="I1700">
        <f t="shared" si="82"/>
        <v>3.8368396226415094E-3</v>
      </c>
      <c r="J1700">
        <v>2.0692782402038574</v>
      </c>
      <c r="R1700" s="9">
        <v>2852.3262240000008</v>
      </c>
      <c r="S1700">
        <v>3.8368396226415094E-3</v>
      </c>
    </row>
    <row r="1701" spans="3:19">
      <c r="C1701">
        <v>2016</v>
      </c>
      <c r="D1701" s="321">
        <v>4</v>
      </c>
      <c r="E1701" s="127">
        <v>4</v>
      </c>
      <c r="F1701" s="127">
        <v>106</v>
      </c>
      <c r="G1701" s="322">
        <v>0.57296999999999998</v>
      </c>
      <c r="H1701" s="9">
        <v>3549.5301599999998</v>
      </c>
      <c r="I1701">
        <f t="shared" si="82"/>
        <v>5.4053773584905656E-3</v>
      </c>
      <c r="J1701">
        <v>2.2752680778503418</v>
      </c>
      <c r="R1701" s="9">
        <v>3549.5301599999998</v>
      </c>
      <c r="S1701">
        <v>5.4053773584905656E-3</v>
      </c>
    </row>
    <row r="1702" spans="3:19">
      <c r="C1702">
        <v>2016</v>
      </c>
      <c r="D1702" s="321">
        <v>4</v>
      </c>
      <c r="E1702" s="127">
        <v>5</v>
      </c>
      <c r="F1702" s="127">
        <v>106</v>
      </c>
      <c r="G1702" s="322">
        <v>0.66457500000000003</v>
      </c>
      <c r="H1702" s="9">
        <v>4948.1720640000003</v>
      </c>
      <c r="I1702">
        <f t="shared" si="82"/>
        <v>6.2695754716981132E-3</v>
      </c>
      <c r="J1702">
        <v>2.4578831195831299</v>
      </c>
      <c r="R1702" s="9">
        <v>4948.1720640000003</v>
      </c>
      <c r="S1702">
        <v>6.2695754716981132E-3</v>
      </c>
    </row>
    <row r="1703" spans="3:19">
      <c r="C1703">
        <v>2016</v>
      </c>
      <c r="D1703" s="321">
        <v>4</v>
      </c>
      <c r="E1703" s="127">
        <v>6</v>
      </c>
      <c r="F1703" s="127">
        <v>106</v>
      </c>
      <c r="G1703" s="322">
        <v>0.76463999999999999</v>
      </c>
      <c r="H1703" s="9">
        <v>5272.7811839999986</v>
      </c>
      <c r="I1703">
        <f t="shared" si="82"/>
        <v>7.2135849056603769E-3</v>
      </c>
      <c r="J1703">
        <v>2.503868579864502</v>
      </c>
      <c r="R1703" s="9">
        <v>5272.7811839999986</v>
      </c>
      <c r="S1703">
        <v>7.2135849056603769E-3</v>
      </c>
    </row>
    <row r="1704" spans="3:19">
      <c r="C1704">
        <v>2016</v>
      </c>
      <c r="D1704" s="321">
        <v>4</v>
      </c>
      <c r="E1704" s="127">
        <v>7</v>
      </c>
      <c r="F1704" s="127">
        <v>106</v>
      </c>
      <c r="G1704" s="322">
        <v>0.78541000000000005</v>
      </c>
      <c r="H1704" s="9">
        <v>5267.135808</v>
      </c>
      <c r="I1704">
        <f t="shared" si="82"/>
        <v>7.4095283018867928E-3</v>
      </c>
      <c r="J1704">
        <v>2.7338714599609375</v>
      </c>
      <c r="R1704" s="9">
        <v>5267.135808</v>
      </c>
      <c r="S1704">
        <v>7.4095283018867928E-3</v>
      </c>
    </row>
    <row r="1705" spans="3:19">
      <c r="C1705">
        <v>2016</v>
      </c>
      <c r="D1705" s="321">
        <v>4</v>
      </c>
      <c r="E1705" s="127">
        <v>8</v>
      </c>
      <c r="F1705" s="127">
        <v>106</v>
      </c>
      <c r="G1705" s="322">
        <v>0.57354499999999997</v>
      </c>
      <c r="H1705" s="9">
        <v>4126.7698559999999</v>
      </c>
      <c r="I1705">
        <f t="shared" si="82"/>
        <v>5.4108018867924526E-3</v>
      </c>
      <c r="J1705">
        <v>2.1092479228973389</v>
      </c>
      <c r="R1705" s="9">
        <v>4126.7698559999999</v>
      </c>
      <c r="S1705">
        <v>5.4108018867924526E-3</v>
      </c>
    </row>
    <row r="1706" spans="3:19">
      <c r="C1706">
        <v>2016</v>
      </c>
      <c r="D1706" s="321">
        <v>4</v>
      </c>
      <c r="E1706" s="127">
        <v>9</v>
      </c>
      <c r="F1706" s="127">
        <v>106</v>
      </c>
      <c r="G1706" s="322">
        <v>0.64822999999999997</v>
      </c>
      <c r="H1706" s="9">
        <v>4698.364176</v>
      </c>
      <c r="I1706">
        <f t="shared" si="82"/>
        <v>6.1153773584905662E-3</v>
      </c>
      <c r="J1706">
        <v>2.165064811706543</v>
      </c>
      <c r="R1706" s="9">
        <v>4698.364176</v>
      </c>
      <c r="S1706">
        <v>6.1153773584905662E-3</v>
      </c>
    </row>
    <row r="1707" spans="3:19">
      <c r="C1707">
        <v>2016</v>
      </c>
      <c r="D1707" s="321">
        <v>4</v>
      </c>
      <c r="E1707" s="127">
        <v>10</v>
      </c>
      <c r="F1707" s="127">
        <v>106</v>
      </c>
      <c r="G1707" s="322">
        <v>0.71663999999999994</v>
      </c>
      <c r="H1707" s="9">
        <v>5175.3984480000008</v>
      </c>
      <c r="I1707">
        <f t="shared" si="82"/>
        <v>6.7607547169811315E-3</v>
      </c>
      <c r="J1707">
        <v>2.3609397411346436</v>
      </c>
      <c r="R1707" s="9">
        <v>5175.3984480000008</v>
      </c>
      <c r="S1707">
        <v>6.7607547169811315E-3</v>
      </c>
    </row>
    <row r="1708" spans="3:19">
      <c r="C1708">
        <v>2016</v>
      </c>
      <c r="D1708" s="321">
        <v>4</v>
      </c>
      <c r="E1708" s="127">
        <v>11</v>
      </c>
      <c r="F1708" s="127">
        <v>106</v>
      </c>
      <c r="G1708" s="322">
        <v>0.68908999999999998</v>
      </c>
      <c r="H1708" s="9">
        <v>4222.7412480000003</v>
      </c>
      <c r="I1708">
        <f t="shared" si="82"/>
        <v>6.5008490566037733E-3</v>
      </c>
      <c r="J1708">
        <v>2.4855263233184814</v>
      </c>
      <c r="R1708" s="9">
        <v>4222.7412480000003</v>
      </c>
      <c r="S1708">
        <v>6.5008490566037733E-3</v>
      </c>
    </row>
    <row r="1709" spans="3:19">
      <c r="C1709">
        <v>2016</v>
      </c>
      <c r="D1709" s="321">
        <v>4</v>
      </c>
      <c r="E1709" s="127">
        <v>12</v>
      </c>
      <c r="F1709" s="127">
        <v>106</v>
      </c>
      <c r="G1709" s="322">
        <v>0.72324500000000003</v>
      </c>
      <c r="H1709" s="9">
        <v>5381.4546720000008</v>
      </c>
      <c r="I1709">
        <f t="shared" si="82"/>
        <v>6.8230660377358492E-3</v>
      </c>
      <c r="J1709">
        <v>2.2422864437103271</v>
      </c>
      <c r="R1709" s="9">
        <v>5381.4546720000008</v>
      </c>
      <c r="S1709">
        <v>6.8230660377358492E-3</v>
      </c>
    </row>
    <row r="1710" spans="3:19">
      <c r="C1710">
        <v>2016</v>
      </c>
      <c r="D1710" s="321">
        <v>4</v>
      </c>
      <c r="E1710" s="127">
        <v>13</v>
      </c>
      <c r="F1710" s="127">
        <v>106</v>
      </c>
      <c r="G1710" s="322">
        <v>0.81057000000000001</v>
      </c>
      <c r="H1710" s="9">
        <v>5377.2206400000005</v>
      </c>
      <c r="I1710">
        <f t="shared" si="82"/>
        <v>7.6468867924528302E-3</v>
      </c>
      <c r="J1710">
        <v>2.199934720993042</v>
      </c>
      <c r="R1710" s="9">
        <v>5377.2206400000005</v>
      </c>
      <c r="S1710">
        <v>7.6468867924528302E-3</v>
      </c>
    </row>
    <row r="1711" spans="3:19">
      <c r="C1711">
        <v>2016</v>
      </c>
      <c r="D1711" s="321">
        <v>4</v>
      </c>
      <c r="E1711" s="127">
        <v>14</v>
      </c>
      <c r="F1711" s="127">
        <v>106</v>
      </c>
      <c r="G1711" s="322">
        <v>0.71292999999999995</v>
      </c>
      <c r="H1711" s="9">
        <v>5007.4485119999999</v>
      </c>
      <c r="I1711">
        <f t="shared" si="82"/>
        <v>6.725754716981132E-3</v>
      </c>
      <c r="J1711">
        <v>2.7088062763214111</v>
      </c>
      <c r="R1711" s="9">
        <v>5007.4485119999999</v>
      </c>
      <c r="S1711">
        <v>6.725754716981132E-3</v>
      </c>
    </row>
    <row r="1712" spans="3:19">
      <c r="C1712">
        <v>2016</v>
      </c>
      <c r="D1712" s="321">
        <v>1</v>
      </c>
      <c r="E1712" s="127">
        <v>1</v>
      </c>
      <c r="F1712" s="127">
        <v>113</v>
      </c>
      <c r="G1712" s="322">
        <v>0.40010500000000004</v>
      </c>
      <c r="H1712" s="9">
        <v>2142.4201919999996</v>
      </c>
      <c r="I1712">
        <f t="shared" ref="I1712:I1775" si="83">G1712/F1712</f>
        <v>3.5407522123893811E-3</v>
      </c>
      <c r="J1712">
        <v>1.6739999999999999</v>
      </c>
      <c r="R1712" s="9">
        <v>2142.4201919999996</v>
      </c>
      <c r="S1712">
        <v>3.5407522123893811E-3</v>
      </c>
    </row>
    <row r="1713" spans="3:19">
      <c r="C1713">
        <v>2016</v>
      </c>
      <c r="D1713" s="321">
        <v>1</v>
      </c>
      <c r="E1713" s="127">
        <v>2</v>
      </c>
      <c r="F1713" s="127">
        <v>113</v>
      </c>
      <c r="G1713" s="322">
        <v>0.23352500000000001</v>
      </c>
      <c r="H1713" s="9">
        <v>772.00516800000003</v>
      </c>
      <c r="I1713">
        <f t="shared" si="83"/>
        <v>2.0665929203539826E-3</v>
      </c>
      <c r="J1713">
        <v>1.8193999999999999</v>
      </c>
      <c r="R1713" s="9">
        <v>772.00516800000003</v>
      </c>
      <c r="S1713">
        <v>2.0665929203539826E-3</v>
      </c>
    </row>
    <row r="1714" spans="3:19">
      <c r="C1714">
        <v>2016</v>
      </c>
      <c r="D1714" s="321">
        <v>1</v>
      </c>
      <c r="E1714" s="127">
        <v>3</v>
      </c>
      <c r="F1714" s="127">
        <v>113</v>
      </c>
      <c r="G1714" s="322">
        <v>0.47894499999999995</v>
      </c>
      <c r="H1714" s="9">
        <v>3285.6088319999994</v>
      </c>
      <c r="I1714">
        <f t="shared" si="83"/>
        <v>4.2384513274336278E-3</v>
      </c>
      <c r="J1714">
        <v>1.8665</v>
      </c>
      <c r="R1714" s="9">
        <v>3285.6088319999994</v>
      </c>
      <c r="S1714">
        <v>4.2384513274336278E-3</v>
      </c>
    </row>
    <row r="1715" spans="3:19">
      <c r="C1715">
        <v>2016</v>
      </c>
      <c r="D1715" s="321">
        <v>1</v>
      </c>
      <c r="E1715" s="127">
        <v>4</v>
      </c>
      <c r="F1715" s="127">
        <v>113</v>
      </c>
      <c r="G1715" s="322">
        <v>0.51358999999999999</v>
      </c>
      <c r="H1715" s="9">
        <v>2850.9148799999994</v>
      </c>
      <c r="I1715">
        <f t="shared" si="83"/>
        <v>4.5450442477876106E-3</v>
      </c>
      <c r="J1715">
        <v>1.7156</v>
      </c>
      <c r="R1715" s="9">
        <v>2850.9148799999994</v>
      </c>
      <c r="S1715">
        <v>4.5450442477876106E-3</v>
      </c>
    </row>
    <row r="1716" spans="3:19">
      <c r="C1716">
        <v>2016</v>
      </c>
      <c r="D1716" s="321">
        <v>1</v>
      </c>
      <c r="E1716" s="127">
        <v>5</v>
      </c>
      <c r="F1716" s="127">
        <v>113</v>
      </c>
      <c r="G1716" s="322">
        <v>0.63999499999999998</v>
      </c>
      <c r="H1716" s="9">
        <v>4684.250736</v>
      </c>
      <c r="I1716">
        <f t="shared" si="83"/>
        <v>5.6636725663716811E-3</v>
      </c>
      <c r="J1716">
        <v>2.1297999999999999</v>
      </c>
      <c r="R1716" s="9">
        <v>4684.250736</v>
      </c>
      <c r="S1716">
        <v>5.6636725663716811E-3</v>
      </c>
    </row>
    <row r="1717" spans="3:19">
      <c r="C1717">
        <v>2016</v>
      </c>
      <c r="D1717" s="321">
        <v>1</v>
      </c>
      <c r="E1717" s="127">
        <v>6</v>
      </c>
      <c r="F1717" s="127">
        <v>113</v>
      </c>
      <c r="G1717" s="322">
        <v>0.68169000000000002</v>
      </c>
      <c r="H1717" s="9">
        <v>4641.9104160000006</v>
      </c>
      <c r="I1717">
        <f t="shared" si="83"/>
        <v>6.0326548672566373E-3</v>
      </c>
      <c r="J1717">
        <v>2.1478999999999999</v>
      </c>
      <c r="R1717" s="9">
        <v>4641.9104160000006</v>
      </c>
      <c r="S1717">
        <v>6.0326548672566373E-3</v>
      </c>
    </row>
    <row r="1718" spans="3:19">
      <c r="C1718">
        <v>2016</v>
      </c>
      <c r="D1718" s="321">
        <v>1</v>
      </c>
      <c r="E1718" s="127">
        <v>7</v>
      </c>
      <c r="F1718" s="127">
        <v>113</v>
      </c>
      <c r="G1718" s="322">
        <v>0.73965999999999998</v>
      </c>
      <c r="H1718" s="9">
        <v>5315.1215040000006</v>
      </c>
      <c r="I1718">
        <f t="shared" si="83"/>
        <v>6.5456637168141594E-3</v>
      </c>
      <c r="J1718">
        <v>2.4542999999999999</v>
      </c>
      <c r="R1718" s="9">
        <v>5315.1215040000006</v>
      </c>
      <c r="S1718">
        <v>6.5456637168141594E-3</v>
      </c>
    </row>
    <row r="1719" spans="3:19">
      <c r="C1719">
        <v>2016</v>
      </c>
      <c r="D1719" s="321">
        <v>1</v>
      </c>
      <c r="E1719" s="127">
        <v>8</v>
      </c>
      <c r="F1719" s="127">
        <v>113</v>
      </c>
      <c r="G1719" s="322">
        <v>0.46758</v>
      </c>
      <c r="H1719" s="9">
        <v>2646.2700000000004</v>
      </c>
      <c r="I1719">
        <f t="shared" si="83"/>
        <v>4.1378761061946906E-3</v>
      </c>
      <c r="J1719">
        <v>2.1903999999999999</v>
      </c>
      <c r="R1719" s="9">
        <v>2646.2700000000004</v>
      </c>
      <c r="S1719">
        <v>4.1378761061946906E-3</v>
      </c>
    </row>
    <row r="1720" spans="3:19">
      <c r="C1720">
        <v>2016</v>
      </c>
      <c r="D1720" s="321">
        <v>1</v>
      </c>
      <c r="E1720" s="127">
        <v>9</v>
      </c>
      <c r="F1720" s="127">
        <v>113</v>
      </c>
      <c r="G1720" s="322">
        <v>0.59258499999999992</v>
      </c>
      <c r="H1720" s="9">
        <v>4358.2302719999998</v>
      </c>
      <c r="I1720">
        <f t="shared" si="83"/>
        <v>5.2441150442477866E-3</v>
      </c>
      <c r="J1720">
        <v>1.9706999999999999</v>
      </c>
      <c r="R1720" s="9">
        <v>4358.2302719999998</v>
      </c>
      <c r="S1720">
        <v>5.2441150442477866E-3</v>
      </c>
    </row>
    <row r="1721" spans="3:19">
      <c r="C1721">
        <v>2016</v>
      </c>
      <c r="D1721" s="321">
        <v>1</v>
      </c>
      <c r="E1721" s="127">
        <v>10</v>
      </c>
      <c r="F1721" s="127">
        <v>113</v>
      </c>
      <c r="G1721" s="322">
        <v>0.655385</v>
      </c>
      <c r="H1721" s="9">
        <v>4259.4361920000001</v>
      </c>
      <c r="I1721">
        <f t="shared" si="83"/>
        <v>5.7998672566371683E-3</v>
      </c>
      <c r="J1721">
        <v>1.7862</v>
      </c>
      <c r="R1721" s="9">
        <v>4259.4361920000001</v>
      </c>
      <c r="S1721">
        <v>5.7998672566371683E-3</v>
      </c>
    </row>
    <row r="1722" spans="3:19">
      <c r="C1722">
        <v>2016</v>
      </c>
      <c r="D1722" s="321">
        <v>1</v>
      </c>
      <c r="E1722" s="127">
        <v>11</v>
      </c>
      <c r="F1722" s="127">
        <v>113</v>
      </c>
      <c r="G1722" s="322">
        <v>0.70589999999999997</v>
      </c>
      <c r="H1722" s="9">
        <v>5277.0152160000007</v>
      </c>
      <c r="I1722">
        <f t="shared" si="83"/>
        <v>6.2469026548672563E-3</v>
      </c>
      <c r="J1722">
        <v>2.5004</v>
      </c>
      <c r="R1722" s="9">
        <v>5277.0152160000007</v>
      </c>
      <c r="S1722">
        <v>6.2469026548672563E-3</v>
      </c>
    </row>
    <row r="1723" spans="3:19">
      <c r="C1723">
        <v>2016</v>
      </c>
      <c r="D1723" s="321">
        <v>1</v>
      </c>
      <c r="E1723" s="127">
        <v>12</v>
      </c>
      <c r="F1723" s="127">
        <v>113</v>
      </c>
      <c r="G1723" s="322">
        <v>0.67303500000000005</v>
      </c>
      <c r="H1723" s="9">
        <v>5247.3769919999995</v>
      </c>
      <c r="I1723">
        <f t="shared" si="83"/>
        <v>5.9560619469026556E-3</v>
      </c>
      <c r="J1723">
        <v>2.1198000000000001</v>
      </c>
      <c r="R1723" s="9">
        <v>5247.3769919999995</v>
      </c>
      <c r="S1723">
        <v>5.9560619469026556E-3</v>
      </c>
    </row>
    <row r="1724" spans="3:19">
      <c r="C1724">
        <v>2016</v>
      </c>
      <c r="D1724" s="321">
        <v>1</v>
      </c>
      <c r="E1724" s="127">
        <v>13</v>
      </c>
      <c r="F1724" s="127">
        <v>113</v>
      </c>
      <c r="G1724" s="322">
        <v>0.75401499999999999</v>
      </c>
      <c r="H1724" s="9">
        <v>5384.2773599999982</v>
      </c>
      <c r="I1724">
        <f t="shared" si="83"/>
        <v>6.6726991150442474E-3</v>
      </c>
      <c r="J1724">
        <v>3.0228000000000002</v>
      </c>
      <c r="R1724" s="9">
        <v>5384.2773599999982</v>
      </c>
      <c r="S1724">
        <v>6.6726991150442474E-3</v>
      </c>
    </row>
    <row r="1725" spans="3:19">
      <c r="C1725">
        <v>2016</v>
      </c>
      <c r="D1725" s="321">
        <v>1</v>
      </c>
      <c r="E1725" s="127">
        <v>14</v>
      </c>
      <c r="F1725" s="127">
        <v>113</v>
      </c>
      <c r="G1725" s="322">
        <v>0.63975499999999996</v>
      </c>
      <c r="H1725" s="9">
        <v>4307.4218880000008</v>
      </c>
      <c r="I1725">
        <f t="shared" si="83"/>
        <v>5.6615486725663713E-3</v>
      </c>
      <c r="J1725">
        <v>1.9045000000000001</v>
      </c>
      <c r="R1725" s="9">
        <v>4307.4218880000008</v>
      </c>
      <c r="S1725">
        <v>5.6615486725663713E-3</v>
      </c>
    </row>
    <row r="1726" spans="3:19">
      <c r="C1726">
        <v>2016</v>
      </c>
      <c r="D1726" s="321">
        <v>2</v>
      </c>
      <c r="E1726" s="127">
        <v>1</v>
      </c>
      <c r="F1726" s="127">
        <v>113</v>
      </c>
      <c r="G1726" s="322">
        <v>0.33619500000000002</v>
      </c>
      <c r="H1726" s="9">
        <v>1589.173344</v>
      </c>
      <c r="I1726">
        <f t="shared" si="83"/>
        <v>2.9751769911504425E-3</v>
      </c>
      <c r="J1726">
        <v>1.6013999999999999</v>
      </c>
      <c r="R1726" s="9">
        <v>1589.173344</v>
      </c>
      <c r="S1726">
        <v>2.9751769911504425E-3</v>
      </c>
    </row>
    <row r="1727" spans="3:19">
      <c r="C1727">
        <v>2016</v>
      </c>
      <c r="D1727" s="321">
        <v>2</v>
      </c>
      <c r="E1727" s="127">
        <v>2</v>
      </c>
      <c r="F1727" s="127">
        <v>113</v>
      </c>
      <c r="G1727" s="322">
        <v>0.44354499999999997</v>
      </c>
      <c r="H1727" s="9">
        <v>1563.7691520000001</v>
      </c>
      <c r="I1727">
        <f t="shared" si="83"/>
        <v>3.9251769911504419E-3</v>
      </c>
      <c r="J1727">
        <v>1.5684</v>
      </c>
      <c r="R1727" s="9">
        <v>1563.7691520000001</v>
      </c>
      <c r="S1727">
        <v>3.9251769911504419E-3</v>
      </c>
    </row>
    <row r="1728" spans="3:19">
      <c r="C1728">
        <v>2016</v>
      </c>
      <c r="D1728" s="321">
        <v>2</v>
      </c>
      <c r="E1728" s="127">
        <v>3</v>
      </c>
      <c r="F1728" s="127">
        <v>113</v>
      </c>
      <c r="G1728" s="322">
        <v>0.39480999999999999</v>
      </c>
      <c r="H1728" s="9">
        <v>2745.0640800000001</v>
      </c>
      <c r="I1728">
        <f t="shared" si="83"/>
        <v>3.4938938053097343E-3</v>
      </c>
      <c r="J1728">
        <v>1.7565</v>
      </c>
      <c r="R1728" s="9">
        <v>2745.0640800000001</v>
      </c>
      <c r="S1728">
        <v>3.4938938053097343E-3</v>
      </c>
    </row>
    <row r="1729" spans="3:19">
      <c r="C1729">
        <v>2016</v>
      </c>
      <c r="D1729" s="321">
        <v>2</v>
      </c>
      <c r="E1729" s="127">
        <v>4</v>
      </c>
      <c r="F1729" s="127">
        <v>113</v>
      </c>
      <c r="G1729" s="322">
        <v>0.51920499999999992</v>
      </c>
      <c r="H1729" s="9">
        <v>2431.7457119999999</v>
      </c>
      <c r="I1729">
        <f t="shared" si="83"/>
        <v>4.5947345132743359E-3</v>
      </c>
      <c r="J1729">
        <v>1.8466</v>
      </c>
      <c r="R1729" s="9">
        <v>2431.7457119999999</v>
      </c>
      <c r="S1729">
        <v>4.5947345132743359E-3</v>
      </c>
    </row>
    <row r="1730" spans="3:19">
      <c r="C1730">
        <v>2016</v>
      </c>
      <c r="D1730" s="321">
        <v>2</v>
      </c>
      <c r="E1730" s="127">
        <v>5</v>
      </c>
      <c r="F1730" s="127">
        <v>113</v>
      </c>
      <c r="G1730" s="322">
        <v>0.64264999999999994</v>
      </c>
      <c r="H1730" s="9">
        <v>3240.4458240000013</v>
      </c>
      <c r="I1730">
        <f t="shared" si="83"/>
        <v>5.6871681415929199E-3</v>
      </c>
      <c r="J1730">
        <v>1.8931</v>
      </c>
      <c r="R1730" s="9">
        <v>3240.4458240000013</v>
      </c>
      <c r="S1730">
        <v>5.6871681415929199E-3</v>
      </c>
    </row>
    <row r="1731" spans="3:19">
      <c r="C1731">
        <v>2016</v>
      </c>
      <c r="D1731" s="321">
        <v>2</v>
      </c>
      <c r="E1731" s="127">
        <v>6</v>
      </c>
      <c r="F1731" s="127">
        <v>113</v>
      </c>
      <c r="G1731" s="322">
        <v>0.72514499999999993</v>
      </c>
      <c r="H1731" s="9">
        <v>5521.1777279999988</v>
      </c>
      <c r="I1731">
        <f t="shared" si="83"/>
        <v>6.4172123893805307E-3</v>
      </c>
      <c r="J1731">
        <v>2.3666999999999998</v>
      </c>
      <c r="R1731" s="9">
        <v>5521.1777279999988</v>
      </c>
      <c r="S1731">
        <v>6.4172123893805307E-3</v>
      </c>
    </row>
    <row r="1732" spans="3:19">
      <c r="C1732">
        <v>2016</v>
      </c>
      <c r="D1732" s="321">
        <v>2</v>
      </c>
      <c r="E1732" s="127">
        <v>7</v>
      </c>
      <c r="F1732" s="127">
        <v>113</v>
      </c>
      <c r="G1732" s="322">
        <v>0.79817500000000008</v>
      </c>
      <c r="H1732" s="9">
        <v>5483.0714400000006</v>
      </c>
      <c r="I1732">
        <f t="shared" si="83"/>
        <v>7.0634955752212399E-3</v>
      </c>
      <c r="J1732">
        <v>2.5872000000000002</v>
      </c>
      <c r="R1732" s="9">
        <v>5483.0714400000006</v>
      </c>
      <c r="S1732">
        <v>7.0634955752212399E-3</v>
      </c>
    </row>
    <row r="1733" spans="3:19">
      <c r="C1733">
        <v>2016</v>
      </c>
      <c r="D1733" s="321">
        <v>2</v>
      </c>
      <c r="E1733" s="127">
        <v>8</v>
      </c>
      <c r="F1733" s="127">
        <v>113</v>
      </c>
      <c r="G1733" s="322">
        <v>0.53949500000000006</v>
      </c>
      <c r="H1733" s="9">
        <v>3322.3037759999997</v>
      </c>
      <c r="I1733">
        <f t="shared" si="83"/>
        <v>4.7742920353982306E-3</v>
      </c>
      <c r="J1733">
        <v>1.9334</v>
      </c>
      <c r="R1733" s="9">
        <v>3322.3037759999997</v>
      </c>
      <c r="S1733">
        <v>4.7742920353982306E-3</v>
      </c>
    </row>
    <row r="1734" spans="3:19">
      <c r="C1734">
        <v>2016</v>
      </c>
      <c r="D1734" s="321">
        <v>2</v>
      </c>
      <c r="E1734" s="127">
        <v>9</v>
      </c>
      <c r="F1734" s="127">
        <v>113</v>
      </c>
      <c r="G1734" s="322">
        <v>0.71833499999999995</v>
      </c>
      <c r="H1734" s="9">
        <v>5233.2635519999994</v>
      </c>
      <c r="I1734">
        <f t="shared" si="83"/>
        <v>6.3569469026548671E-3</v>
      </c>
      <c r="J1734">
        <v>1.8033999999999999</v>
      </c>
      <c r="R1734" s="9">
        <v>5233.2635519999994</v>
      </c>
      <c r="S1734">
        <v>6.3569469026548671E-3</v>
      </c>
    </row>
    <row r="1735" spans="3:19">
      <c r="C1735">
        <v>2016</v>
      </c>
      <c r="D1735" s="321">
        <v>2</v>
      </c>
      <c r="E1735" s="127">
        <v>10</v>
      </c>
      <c r="F1735" s="127">
        <v>113</v>
      </c>
      <c r="G1735" s="322">
        <v>0.69880500000000001</v>
      </c>
      <c r="H1735" s="9">
        <v>5202.2139839999982</v>
      </c>
      <c r="I1735">
        <f t="shared" si="83"/>
        <v>6.1841150442477873E-3</v>
      </c>
      <c r="J1735">
        <v>1.833</v>
      </c>
      <c r="R1735" s="9">
        <v>5202.2139839999982</v>
      </c>
      <c r="S1735">
        <v>6.1841150442477873E-3</v>
      </c>
    </row>
    <row r="1736" spans="3:19">
      <c r="C1736">
        <v>2016</v>
      </c>
      <c r="D1736" s="321">
        <v>2</v>
      </c>
      <c r="E1736" s="127">
        <v>11</v>
      </c>
      <c r="F1736" s="127">
        <v>113</v>
      </c>
      <c r="G1736" s="322">
        <v>0.65911000000000008</v>
      </c>
      <c r="H1736" s="9">
        <v>4966.5195360000007</v>
      </c>
      <c r="I1736">
        <f t="shared" si="83"/>
        <v>5.8328318584070808E-3</v>
      </c>
      <c r="J1736">
        <v>2.42</v>
      </c>
      <c r="R1736" s="9">
        <v>4966.5195360000007</v>
      </c>
      <c r="S1736">
        <v>5.8328318584070808E-3</v>
      </c>
    </row>
    <row r="1737" spans="3:19">
      <c r="C1737">
        <v>2016</v>
      </c>
      <c r="D1737" s="321">
        <v>2</v>
      </c>
      <c r="E1737" s="127">
        <v>12</v>
      </c>
      <c r="F1737" s="127">
        <v>113</v>
      </c>
      <c r="G1737" s="322">
        <v>0.75202499999999994</v>
      </c>
      <c r="H1737" s="9">
        <v>5260.0790880000004</v>
      </c>
      <c r="I1737">
        <f t="shared" si="83"/>
        <v>6.6550884955752206E-3</v>
      </c>
      <c r="J1737">
        <v>2.0891999999999999</v>
      </c>
      <c r="R1737" s="9">
        <v>5260.0790880000004</v>
      </c>
      <c r="S1737">
        <v>6.6550884955752206E-3</v>
      </c>
    </row>
    <row r="1738" spans="3:19">
      <c r="C1738">
        <v>2016</v>
      </c>
      <c r="D1738" s="321">
        <v>2</v>
      </c>
      <c r="E1738" s="127">
        <v>13</v>
      </c>
      <c r="F1738" s="127">
        <v>113</v>
      </c>
      <c r="G1738" s="322">
        <v>0.79188999999999998</v>
      </c>
      <c r="H1738" s="9">
        <v>5629.851216</v>
      </c>
      <c r="I1738">
        <f t="shared" si="83"/>
        <v>7.0078761061946899E-3</v>
      </c>
      <c r="J1738">
        <v>2.6421000000000001</v>
      </c>
      <c r="R1738" s="9">
        <v>5629.851216</v>
      </c>
      <c r="S1738">
        <v>7.0078761061946899E-3</v>
      </c>
    </row>
    <row r="1739" spans="3:19">
      <c r="C1739">
        <v>2016</v>
      </c>
      <c r="D1739" s="321">
        <v>2</v>
      </c>
      <c r="E1739" s="127">
        <v>14</v>
      </c>
      <c r="F1739" s="127">
        <v>113</v>
      </c>
      <c r="G1739" s="322">
        <v>0.68920999999999999</v>
      </c>
      <c r="H1739" s="9">
        <v>5569.1634239999994</v>
      </c>
      <c r="I1739">
        <f t="shared" si="83"/>
        <v>6.0992035398230084E-3</v>
      </c>
      <c r="J1739">
        <v>2.0448</v>
      </c>
      <c r="R1739" s="9">
        <v>5569.1634239999994</v>
      </c>
      <c r="S1739">
        <v>6.0992035398230084E-3</v>
      </c>
    </row>
    <row r="1740" spans="3:19">
      <c r="C1740">
        <v>2016</v>
      </c>
      <c r="D1740" s="321">
        <v>3</v>
      </c>
      <c r="E1740" s="127">
        <v>1</v>
      </c>
      <c r="F1740" s="127">
        <v>113</v>
      </c>
      <c r="G1740" s="322">
        <v>0.37605500000000003</v>
      </c>
      <c r="H1740" s="9">
        <v>2273.6751839999997</v>
      </c>
      <c r="I1740">
        <f t="shared" si="83"/>
        <v>3.3279203539823012E-3</v>
      </c>
      <c r="J1740">
        <v>1.5974999999999999</v>
      </c>
      <c r="R1740" s="9">
        <v>2273.6751839999997</v>
      </c>
      <c r="S1740">
        <v>3.3279203539823012E-3</v>
      </c>
    </row>
    <row r="1741" spans="3:19">
      <c r="C1741">
        <v>2016</v>
      </c>
      <c r="D1741" s="321">
        <v>3</v>
      </c>
      <c r="E1741" s="127">
        <v>2</v>
      </c>
      <c r="F1741" s="127">
        <v>113</v>
      </c>
      <c r="G1741" s="322">
        <v>0.41644999999999999</v>
      </c>
      <c r="H1741" s="9">
        <v>2721.0712320000002</v>
      </c>
      <c r="I1741">
        <f t="shared" si="83"/>
        <v>3.6853982300884955E-3</v>
      </c>
      <c r="J1741">
        <v>1.6651</v>
      </c>
      <c r="R1741" s="9">
        <v>2721.0712320000002</v>
      </c>
      <c r="S1741">
        <v>3.6853982300884955E-3</v>
      </c>
    </row>
    <row r="1742" spans="3:19">
      <c r="C1742">
        <v>2016</v>
      </c>
      <c r="D1742" s="321">
        <v>3</v>
      </c>
      <c r="E1742" s="127">
        <v>3</v>
      </c>
      <c r="F1742" s="127">
        <v>113</v>
      </c>
      <c r="G1742" s="322">
        <v>0.52113000000000009</v>
      </c>
      <c r="H1742" s="9">
        <v>3908.0115360000004</v>
      </c>
      <c r="I1742">
        <f t="shared" si="83"/>
        <v>4.6117699115044257E-3</v>
      </c>
      <c r="J1742">
        <v>1.8037000000000001</v>
      </c>
      <c r="R1742" s="9">
        <v>3908.0115360000004</v>
      </c>
      <c r="S1742">
        <v>4.6117699115044257E-3</v>
      </c>
    </row>
    <row r="1743" spans="3:19">
      <c r="C1743">
        <v>2016</v>
      </c>
      <c r="D1743" s="321">
        <v>3</v>
      </c>
      <c r="E1743" s="127">
        <v>4</v>
      </c>
      <c r="F1743" s="127">
        <v>113</v>
      </c>
      <c r="G1743" s="322">
        <v>0.61411499999999997</v>
      </c>
      <c r="H1743" s="9">
        <v>4409.0386560000006</v>
      </c>
      <c r="I1743">
        <f t="shared" si="83"/>
        <v>5.4346460176991143E-3</v>
      </c>
      <c r="J1743">
        <v>1.7673000000000001</v>
      </c>
      <c r="R1743" s="9">
        <v>4409.0386560000006</v>
      </c>
      <c r="S1743">
        <v>5.4346460176991143E-3</v>
      </c>
    </row>
    <row r="1744" spans="3:19">
      <c r="C1744">
        <v>2016</v>
      </c>
      <c r="D1744" s="321">
        <v>3</v>
      </c>
      <c r="E1744" s="127">
        <v>5</v>
      </c>
      <c r="F1744" s="127">
        <v>113</v>
      </c>
      <c r="G1744" s="322">
        <v>0.69111999999999996</v>
      </c>
      <c r="H1744" s="9">
        <v>4811.2716960000007</v>
      </c>
      <c r="I1744">
        <f t="shared" si="83"/>
        <v>6.1161061946902653E-3</v>
      </c>
      <c r="J1744">
        <v>1.9869000000000001</v>
      </c>
      <c r="R1744" s="9">
        <v>4811.2716960000007</v>
      </c>
      <c r="S1744">
        <v>6.1161061946902653E-3</v>
      </c>
    </row>
    <row r="1745" spans="3:19">
      <c r="C1745">
        <v>2016</v>
      </c>
      <c r="D1745" s="321">
        <v>3</v>
      </c>
      <c r="E1745" s="127">
        <v>6</v>
      </c>
      <c r="F1745" s="127">
        <v>113</v>
      </c>
      <c r="G1745" s="322">
        <v>0.72359499999999999</v>
      </c>
      <c r="H1745" s="9">
        <v>5039.9094239999995</v>
      </c>
      <c r="I1745">
        <f t="shared" si="83"/>
        <v>6.4034955752212391E-3</v>
      </c>
      <c r="J1745">
        <v>2.0348999999999999</v>
      </c>
      <c r="R1745" s="9">
        <v>5039.9094239999995</v>
      </c>
      <c r="S1745">
        <v>6.4034955752212391E-3</v>
      </c>
    </row>
    <row r="1746" spans="3:19">
      <c r="C1746">
        <v>2016</v>
      </c>
      <c r="D1746" s="321">
        <v>3</v>
      </c>
      <c r="E1746" s="127">
        <v>7</v>
      </c>
      <c r="F1746" s="127">
        <v>113</v>
      </c>
      <c r="G1746" s="322">
        <v>0.751745</v>
      </c>
      <c r="H1746" s="9">
        <v>5387.1000480000002</v>
      </c>
      <c r="I1746">
        <f t="shared" si="83"/>
        <v>6.6526106194690262E-3</v>
      </c>
      <c r="J1746">
        <v>2.7035999999999998</v>
      </c>
      <c r="R1746" s="9">
        <v>5387.1000480000002</v>
      </c>
      <c r="S1746">
        <v>6.6526106194690262E-3</v>
      </c>
    </row>
    <row r="1747" spans="3:19">
      <c r="C1747">
        <v>2016</v>
      </c>
      <c r="D1747" s="321">
        <v>3</v>
      </c>
      <c r="E1747" s="127">
        <v>8</v>
      </c>
      <c r="F1747" s="127">
        <v>113</v>
      </c>
      <c r="G1747" s="322">
        <v>0.55095499999999997</v>
      </c>
      <c r="H1747" s="9">
        <v>4486.6625759999988</v>
      </c>
      <c r="I1747">
        <f t="shared" si="83"/>
        <v>4.8757079646017699E-3</v>
      </c>
      <c r="J1747">
        <v>1.9950000000000001</v>
      </c>
      <c r="R1747" s="9">
        <v>4486.6625759999988</v>
      </c>
      <c r="S1747">
        <v>4.8757079646017699E-3</v>
      </c>
    </row>
    <row r="1748" spans="3:19">
      <c r="C1748">
        <v>2016</v>
      </c>
      <c r="D1748" s="321">
        <v>3</v>
      </c>
      <c r="E1748" s="127">
        <v>9</v>
      </c>
      <c r="F1748" s="127">
        <v>113</v>
      </c>
      <c r="G1748" s="322">
        <v>0.68754000000000004</v>
      </c>
      <c r="H1748" s="9">
        <v>4980.6329759999999</v>
      </c>
      <c r="I1748">
        <f t="shared" si="83"/>
        <v>6.0844247787610623E-3</v>
      </c>
      <c r="J1748">
        <v>2.125</v>
      </c>
      <c r="R1748" s="9">
        <v>4980.6329759999999</v>
      </c>
      <c r="S1748">
        <v>6.0844247787610623E-3</v>
      </c>
    </row>
    <row r="1749" spans="3:19">
      <c r="C1749">
        <v>2016</v>
      </c>
      <c r="D1749" s="321">
        <v>3</v>
      </c>
      <c r="E1749" s="127">
        <v>10</v>
      </c>
      <c r="F1749" s="127">
        <v>113</v>
      </c>
      <c r="G1749" s="322">
        <v>0.73960999999999999</v>
      </c>
      <c r="H1749" s="9">
        <v>4852.2006720000008</v>
      </c>
      <c r="I1749">
        <f t="shared" si="83"/>
        <v>6.5452212389380529E-3</v>
      </c>
      <c r="J1749">
        <v>1.8366</v>
      </c>
      <c r="R1749" s="9">
        <v>4852.2006720000008</v>
      </c>
      <c r="S1749">
        <v>6.5452212389380529E-3</v>
      </c>
    </row>
    <row r="1750" spans="3:19">
      <c r="C1750">
        <v>2016</v>
      </c>
      <c r="D1750" s="321">
        <v>3</v>
      </c>
      <c r="E1750" s="127">
        <v>11</v>
      </c>
      <c r="F1750" s="127">
        <v>113</v>
      </c>
      <c r="G1750" s="322">
        <v>0.74162499999999998</v>
      </c>
      <c r="H1750" s="9">
        <v>5346.1710719999992</v>
      </c>
      <c r="I1750">
        <f t="shared" si="83"/>
        <v>6.5630530973451329E-3</v>
      </c>
      <c r="J1750">
        <v>2.1496</v>
      </c>
      <c r="R1750" s="9">
        <v>5346.1710719999992</v>
      </c>
      <c r="S1750">
        <v>6.5630530973451329E-3</v>
      </c>
    </row>
    <row r="1751" spans="3:19">
      <c r="C1751">
        <v>2016</v>
      </c>
      <c r="D1751" s="321">
        <v>3</v>
      </c>
      <c r="E1751" s="127">
        <v>12</v>
      </c>
      <c r="F1751" s="127">
        <v>113</v>
      </c>
      <c r="G1751" s="322">
        <v>0.65387499999999998</v>
      </c>
      <c r="H1751" s="9">
        <v>5000.3917919999985</v>
      </c>
      <c r="I1751">
        <f t="shared" si="83"/>
        <v>5.7865044247787613E-3</v>
      </c>
      <c r="J1751">
        <v>2.2637999999999998</v>
      </c>
      <c r="R1751" s="9">
        <v>5000.3917919999985</v>
      </c>
      <c r="S1751">
        <v>5.7865044247787613E-3</v>
      </c>
    </row>
    <row r="1752" spans="3:19">
      <c r="C1752">
        <v>2016</v>
      </c>
      <c r="D1752" s="321">
        <v>3</v>
      </c>
      <c r="E1752" s="127">
        <v>13</v>
      </c>
      <c r="F1752" s="127">
        <v>113</v>
      </c>
      <c r="G1752" s="322">
        <v>0.71643999999999997</v>
      </c>
      <c r="H1752" s="9">
        <v>5325.0009120000004</v>
      </c>
      <c r="I1752">
        <f t="shared" si="83"/>
        <v>6.3401769911504424E-3</v>
      </c>
      <c r="J1752">
        <v>2.6996000000000002</v>
      </c>
      <c r="R1752" s="9">
        <v>5325.0009120000004</v>
      </c>
      <c r="S1752">
        <v>6.3401769911504424E-3</v>
      </c>
    </row>
    <row r="1753" spans="3:19">
      <c r="C1753">
        <v>2016</v>
      </c>
      <c r="D1753" s="321">
        <v>3</v>
      </c>
      <c r="E1753" s="127">
        <v>14</v>
      </c>
      <c r="F1753" s="127">
        <v>113</v>
      </c>
      <c r="G1753" s="322">
        <v>0.65910999999999997</v>
      </c>
      <c r="H1753" s="9">
        <v>4898.7750239999987</v>
      </c>
      <c r="I1753">
        <f t="shared" si="83"/>
        <v>5.8328318584070791E-3</v>
      </c>
      <c r="J1753">
        <v>1.9076</v>
      </c>
      <c r="R1753" s="9">
        <v>4898.7750239999987</v>
      </c>
      <c r="S1753">
        <v>5.8328318584070791E-3</v>
      </c>
    </row>
    <row r="1754" spans="3:19">
      <c r="C1754">
        <v>2016</v>
      </c>
      <c r="D1754" s="321">
        <v>4</v>
      </c>
      <c r="E1754" s="127">
        <v>1</v>
      </c>
      <c r="F1754" s="127">
        <v>113</v>
      </c>
      <c r="G1754" s="322">
        <v>0.34060499999999999</v>
      </c>
      <c r="H1754" s="9">
        <v>2248.2709919999993</v>
      </c>
      <c r="I1754">
        <f t="shared" si="83"/>
        <v>3.0142035398230088E-3</v>
      </c>
      <c r="J1754">
        <v>1.7496</v>
      </c>
      <c r="R1754" s="9">
        <v>2248.2709919999993</v>
      </c>
      <c r="S1754">
        <v>3.0142035398230088E-3</v>
      </c>
    </row>
    <row r="1755" spans="3:19">
      <c r="C1755">
        <v>2016</v>
      </c>
      <c r="D1755" s="321">
        <v>4</v>
      </c>
      <c r="E1755" s="127">
        <v>2</v>
      </c>
      <c r="F1755" s="127">
        <v>113</v>
      </c>
      <c r="G1755" s="322">
        <v>0.376915</v>
      </c>
      <c r="H1755" s="9">
        <v>2695.6670400000007</v>
      </c>
      <c r="I1755">
        <f t="shared" si="83"/>
        <v>3.3355309734513275E-3</v>
      </c>
      <c r="J1755">
        <v>1.7759</v>
      </c>
      <c r="R1755" s="9">
        <v>2695.6670400000007</v>
      </c>
      <c r="S1755">
        <v>3.3355309734513275E-3</v>
      </c>
    </row>
    <row r="1756" spans="3:19">
      <c r="C1756">
        <v>2016</v>
      </c>
      <c r="D1756" s="321">
        <v>4</v>
      </c>
      <c r="E1756" s="127">
        <v>3</v>
      </c>
      <c r="F1756" s="127">
        <v>113</v>
      </c>
      <c r="G1756" s="322">
        <v>0.40620999999999996</v>
      </c>
      <c r="H1756" s="9">
        <v>2852.3262240000008</v>
      </c>
      <c r="I1756">
        <f t="shared" si="83"/>
        <v>3.5947787610619464E-3</v>
      </c>
      <c r="J1756">
        <v>1.7597</v>
      </c>
      <c r="R1756" s="9">
        <v>2852.3262240000008</v>
      </c>
      <c r="S1756">
        <v>3.5947787610619464E-3</v>
      </c>
    </row>
    <row r="1757" spans="3:19">
      <c r="C1757">
        <v>2016</v>
      </c>
      <c r="D1757" s="321">
        <v>4</v>
      </c>
      <c r="E1757" s="127">
        <v>4</v>
      </c>
      <c r="F1757" s="127">
        <v>113</v>
      </c>
      <c r="G1757" s="322">
        <v>0.54479999999999995</v>
      </c>
      <c r="H1757" s="9">
        <v>3549.5301599999998</v>
      </c>
      <c r="I1757">
        <f t="shared" si="83"/>
        <v>4.8212389380530973E-3</v>
      </c>
      <c r="J1757">
        <v>2.1602999999999999</v>
      </c>
      <c r="R1757" s="9">
        <v>3549.5301599999998</v>
      </c>
      <c r="S1757">
        <v>4.8212389380530973E-3</v>
      </c>
    </row>
    <row r="1758" spans="3:19">
      <c r="C1758">
        <v>2016</v>
      </c>
      <c r="D1758" s="321">
        <v>4</v>
      </c>
      <c r="E1758" s="127">
        <v>5</v>
      </c>
      <c r="F1758" s="127">
        <v>113</v>
      </c>
      <c r="G1758" s="322">
        <v>0.63545499999999999</v>
      </c>
      <c r="H1758" s="9">
        <v>4948.1720640000003</v>
      </c>
      <c r="I1758">
        <f t="shared" si="83"/>
        <v>5.6234955752212388E-3</v>
      </c>
      <c r="J1758">
        <v>2.2913000000000001</v>
      </c>
      <c r="R1758" s="9">
        <v>4948.1720640000003</v>
      </c>
      <c r="S1758">
        <v>5.6234955752212388E-3</v>
      </c>
    </row>
    <row r="1759" spans="3:19">
      <c r="C1759">
        <v>2016</v>
      </c>
      <c r="D1759" s="321">
        <v>4</v>
      </c>
      <c r="E1759" s="127">
        <v>6</v>
      </c>
      <c r="F1759" s="127">
        <v>113</v>
      </c>
      <c r="G1759" s="322">
        <v>0.73500999999999994</v>
      </c>
      <c r="H1759" s="9">
        <v>5272.7811839999986</v>
      </c>
      <c r="I1759">
        <f t="shared" si="83"/>
        <v>6.5045132743362828E-3</v>
      </c>
      <c r="J1759">
        <v>2.4245999999999999</v>
      </c>
      <c r="R1759" s="9">
        <v>5272.7811839999986</v>
      </c>
      <c r="S1759">
        <v>6.5045132743362828E-3</v>
      </c>
    </row>
    <row r="1760" spans="3:19">
      <c r="C1760">
        <v>2016</v>
      </c>
      <c r="D1760" s="321">
        <v>4</v>
      </c>
      <c r="E1760" s="127">
        <v>7</v>
      </c>
      <c r="F1760" s="127">
        <v>113</v>
      </c>
      <c r="G1760" s="322">
        <v>0.78431499999999998</v>
      </c>
      <c r="H1760" s="9">
        <v>5267.135808</v>
      </c>
      <c r="I1760">
        <f t="shared" si="83"/>
        <v>6.9408407079646012E-3</v>
      </c>
      <c r="J1760">
        <v>2.8957000000000002</v>
      </c>
      <c r="R1760" s="9">
        <v>5267.135808</v>
      </c>
      <c r="S1760">
        <v>6.9408407079646012E-3</v>
      </c>
    </row>
    <row r="1761" spans="3:19">
      <c r="C1761">
        <v>2016</v>
      </c>
      <c r="D1761" s="321">
        <v>4</v>
      </c>
      <c r="E1761" s="127">
        <v>8</v>
      </c>
      <c r="F1761" s="127">
        <v>113</v>
      </c>
      <c r="G1761" s="322">
        <v>0.57789500000000005</v>
      </c>
      <c r="H1761" s="9">
        <v>4126.7698559999999</v>
      </c>
      <c r="I1761">
        <f t="shared" si="83"/>
        <v>5.1141150442477884E-3</v>
      </c>
      <c r="J1761">
        <v>1.8519000000000001</v>
      </c>
      <c r="R1761" s="9">
        <v>4126.7698559999999</v>
      </c>
      <c r="S1761">
        <v>5.1141150442477884E-3</v>
      </c>
    </row>
    <row r="1762" spans="3:19">
      <c r="C1762">
        <v>2016</v>
      </c>
      <c r="D1762" s="321">
        <v>4</v>
      </c>
      <c r="E1762" s="127">
        <v>9</v>
      </c>
      <c r="F1762" s="127">
        <v>113</v>
      </c>
      <c r="G1762" s="322">
        <v>0.64415500000000003</v>
      </c>
      <c r="H1762" s="9">
        <v>4698.364176</v>
      </c>
      <c r="I1762">
        <f t="shared" si="83"/>
        <v>5.7004867256637169E-3</v>
      </c>
      <c r="J1762">
        <v>2.17</v>
      </c>
      <c r="R1762" s="9">
        <v>4698.364176</v>
      </c>
      <c r="S1762">
        <v>5.7004867256637169E-3</v>
      </c>
    </row>
    <row r="1763" spans="3:19">
      <c r="C1763">
        <v>2016</v>
      </c>
      <c r="D1763" s="321">
        <v>4</v>
      </c>
      <c r="E1763" s="127">
        <v>10</v>
      </c>
      <c r="F1763" s="127">
        <v>113</v>
      </c>
      <c r="G1763" s="322">
        <v>0.69339499999999998</v>
      </c>
      <c r="H1763" s="9">
        <v>5175.3984480000008</v>
      </c>
      <c r="I1763">
        <f t="shared" si="83"/>
        <v>6.1362389380530975E-3</v>
      </c>
      <c r="J1763">
        <v>2.6097999999999999</v>
      </c>
      <c r="R1763" s="9">
        <v>5175.3984480000008</v>
      </c>
      <c r="S1763">
        <v>6.1362389380530975E-3</v>
      </c>
    </row>
    <row r="1764" spans="3:19">
      <c r="C1764">
        <v>2016</v>
      </c>
      <c r="D1764" s="321">
        <v>4</v>
      </c>
      <c r="E1764" s="127">
        <v>11</v>
      </c>
      <c r="F1764" s="127">
        <v>113</v>
      </c>
      <c r="G1764" s="322">
        <v>0.66422000000000003</v>
      </c>
      <c r="H1764" s="9">
        <v>4222.7412480000003</v>
      </c>
      <c r="I1764">
        <f t="shared" si="83"/>
        <v>5.8780530973451331E-3</v>
      </c>
      <c r="J1764">
        <v>2.3123999999999998</v>
      </c>
      <c r="R1764" s="9">
        <v>4222.7412480000003</v>
      </c>
      <c r="S1764">
        <v>5.8780530973451331E-3</v>
      </c>
    </row>
    <row r="1765" spans="3:19">
      <c r="C1765">
        <v>2016</v>
      </c>
      <c r="D1765" s="321">
        <v>4</v>
      </c>
      <c r="E1765" s="127">
        <v>12</v>
      </c>
      <c r="F1765" s="127">
        <v>113</v>
      </c>
      <c r="G1765" s="322">
        <v>0.70045500000000005</v>
      </c>
      <c r="H1765" s="9">
        <v>5381.4546720000008</v>
      </c>
      <c r="I1765">
        <f t="shared" si="83"/>
        <v>6.1987168141592929E-3</v>
      </c>
      <c r="J1765">
        <v>2.1261999999999999</v>
      </c>
      <c r="R1765" s="9">
        <v>5381.4546720000008</v>
      </c>
      <c r="S1765">
        <v>6.1987168141592929E-3</v>
      </c>
    </row>
    <row r="1766" spans="3:19">
      <c r="C1766">
        <v>2016</v>
      </c>
      <c r="D1766" s="321">
        <v>4</v>
      </c>
      <c r="E1766" s="127">
        <v>13</v>
      </c>
      <c r="F1766" s="127">
        <v>113</v>
      </c>
      <c r="G1766" s="322">
        <v>0.78771499999999994</v>
      </c>
      <c r="H1766" s="9">
        <v>5377.2206400000005</v>
      </c>
      <c r="I1766">
        <f t="shared" si="83"/>
        <v>6.9709292035398229E-3</v>
      </c>
      <c r="J1766">
        <v>2.9388000000000001</v>
      </c>
      <c r="R1766" s="9">
        <v>5377.2206400000005</v>
      </c>
      <c r="S1766">
        <v>6.9709292035398229E-3</v>
      </c>
    </row>
    <row r="1767" spans="3:19">
      <c r="C1767">
        <v>2016</v>
      </c>
      <c r="D1767" s="321">
        <v>4</v>
      </c>
      <c r="E1767" s="127">
        <v>14</v>
      </c>
      <c r="F1767" s="127">
        <v>113</v>
      </c>
      <c r="G1767" s="322">
        <v>0.68097333333333321</v>
      </c>
      <c r="H1767" s="9">
        <v>5007.4485119999999</v>
      </c>
      <c r="I1767">
        <f t="shared" si="83"/>
        <v>6.0263126843657809E-3</v>
      </c>
      <c r="J1767">
        <v>1.8505</v>
      </c>
      <c r="R1767" s="9">
        <v>5007.4485119999999</v>
      </c>
      <c r="S1767">
        <v>6.0263126843657809E-3</v>
      </c>
    </row>
    <row r="1768" spans="3:19">
      <c r="C1768">
        <v>2016</v>
      </c>
      <c r="D1768" s="321">
        <v>1</v>
      </c>
      <c r="E1768" s="127">
        <v>1</v>
      </c>
      <c r="F1768" s="127">
        <v>120</v>
      </c>
      <c r="G1768" s="322">
        <v>0.52462000000000009</v>
      </c>
      <c r="H1768" s="9">
        <v>2142.4201919999996</v>
      </c>
      <c r="I1768">
        <f t="shared" si="83"/>
        <v>4.3718333333333343E-3</v>
      </c>
      <c r="J1768">
        <v>1.9212</v>
      </c>
      <c r="R1768" s="9">
        <v>2142.4201919999996</v>
      </c>
      <c r="S1768">
        <v>4.3718333333333343E-3</v>
      </c>
    </row>
    <row r="1769" spans="3:19">
      <c r="C1769">
        <v>2016</v>
      </c>
      <c r="D1769" s="321">
        <v>1</v>
      </c>
      <c r="E1769" s="127">
        <v>2</v>
      </c>
      <c r="F1769" s="127">
        <v>120</v>
      </c>
      <c r="G1769" s="322">
        <v>0.39744499999999999</v>
      </c>
      <c r="H1769" s="9">
        <v>772.00516800000003</v>
      </c>
      <c r="I1769">
        <f t="shared" si="83"/>
        <v>3.3120416666666667E-3</v>
      </c>
      <c r="J1769">
        <v>1.9342999999999999</v>
      </c>
      <c r="R1769" s="9">
        <v>772.00516800000003</v>
      </c>
      <c r="S1769">
        <v>3.3120416666666667E-3</v>
      </c>
    </row>
    <row r="1770" spans="3:19">
      <c r="C1770">
        <v>2016</v>
      </c>
      <c r="D1770" s="321">
        <v>1</v>
      </c>
      <c r="E1770" s="127">
        <v>3</v>
      </c>
      <c r="F1770" s="127">
        <v>120</v>
      </c>
      <c r="G1770" s="322">
        <v>0.35392999999999997</v>
      </c>
      <c r="H1770" s="9">
        <v>3285.6088319999994</v>
      </c>
      <c r="I1770">
        <f t="shared" si="83"/>
        <v>2.9494166666666666E-3</v>
      </c>
      <c r="J1770">
        <v>2.0093999999999999</v>
      </c>
      <c r="R1770" s="9">
        <v>3285.6088319999994</v>
      </c>
      <c r="S1770">
        <v>2.9494166666666666E-3</v>
      </c>
    </row>
    <row r="1771" spans="3:19">
      <c r="C1771">
        <v>2016</v>
      </c>
      <c r="D1771" s="321">
        <v>1</v>
      </c>
      <c r="E1771" s="127">
        <v>4</v>
      </c>
      <c r="F1771" s="127">
        <v>120</v>
      </c>
      <c r="G1771" s="322">
        <v>0.36668666666666666</v>
      </c>
      <c r="H1771" s="9">
        <v>2850.9148799999994</v>
      </c>
      <c r="I1771">
        <f t="shared" si="83"/>
        <v>3.0557222222222223E-3</v>
      </c>
      <c r="J1771">
        <v>1.8260000000000001</v>
      </c>
      <c r="R1771" s="9">
        <v>2850.9148799999994</v>
      </c>
      <c r="S1771">
        <v>3.0557222222222223E-3</v>
      </c>
    </row>
    <row r="1772" spans="3:19">
      <c r="C1772">
        <v>2016</v>
      </c>
      <c r="D1772" s="321">
        <v>1</v>
      </c>
      <c r="E1772" s="127">
        <v>5</v>
      </c>
      <c r="F1772" s="127">
        <v>120</v>
      </c>
      <c r="G1772" s="322">
        <v>0.63278499999999993</v>
      </c>
      <c r="H1772" s="9">
        <v>4684.250736</v>
      </c>
      <c r="I1772">
        <f t="shared" si="83"/>
        <v>5.2732083333333329E-3</v>
      </c>
      <c r="J1772">
        <v>2.0234000000000001</v>
      </c>
      <c r="R1772" s="9">
        <v>4684.250736</v>
      </c>
      <c r="S1772">
        <v>5.2732083333333329E-3</v>
      </c>
    </row>
    <row r="1773" spans="3:19">
      <c r="C1773">
        <v>2016</v>
      </c>
      <c r="D1773" s="321">
        <v>1</v>
      </c>
      <c r="E1773" s="127">
        <v>6</v>
      </c>
      <c r="F1773" s="127">
        <v>120</v>
      </c>
      <c r="G1773" s="322">
        <v>0.59006000000000003</v>
      </c>
      <c r="H1773" s="9">
        <v>4641.9104160000006</v>
      </c>
      <c r="I1773">
        <f t="shared" si="83"/>
        <v>4.9171666666666669E-3</v>
      </c>
      <c r="J1773" t="s">
        <v>17</v>
      </c>
      <c r="R1773" s="9">
        <v>4641.9104160000006</v>
      </c>
      <c r="S1773">
        <v>4.9171666666666669E-3</v>
      </c>
    </row>
    <row r="1774" spans="3:19">
      <c r="C1774">
        <v>2016</v>
      </c>
      <c r="D1774" s="321">
        <v>1</v>
      </c>
      <c r="E1774" s="127">
        <v>7</v>
      </c>
      <c r="F1774" s="127">
        <v>120</v>
      </c>
      <c r="G1774" s="322">
        <v>0.65476000000000001</v>
      </c>
      <c r="H1774" s="9">
        <v>5315.1215040000006</v>
      </c>
      <c r="I1774">
        <f t="shared" si="83"/>
        <v>5.456333333333333E-3</v>
      </c>
      <c r="J1774">
        <v>2.3559999999999999</v>
      </c>
      <c r="R1774" s="9">
        <v>5315.1215040000006</v>
      </c>
      <c r="S1774">
        <v>5.456333333333333E-3</v>
      </c>
    </row>
    <row r="1775" spans="3:19">
      <c r="C1775">
        <v>2016</v>
      </c>
      <c r="D1775" s="321">
        <v>1</v>
      </c>
      <c r="E1775" s="127">
        <v>8</v>
      </c>
      <c r="F1775" s="127">
        <v>120</v>
      </c>
      <c r="G1775" s="322">
        <v>0.30351</v>
      </c>
      <c r="H1775" s="9">
        <v>2646.2700000000004</v>
      </c>
      <c r="I1775">
        <f t="shared" si="83"/>
        <v>2.5292499999999998E-3</v>
      </c>
      <c r="J1775" t="s">
        <v>17</v>
      </c>
      <c r="R1775" s="9">
        <v>2646.2700000000004</v>
      </c>
      <c r="S1775">
        <v>2.5292499999999998E-3</v>
      </c>
    </row>
    <row r="1776" spans="3:19">
      <c r="C1776">
        <v>2016</v>
      </c>
      <c r="D1776" s="321">
        <v>1</v>
      </c>
      <c r="E1776" s="127">
        <v>9</v>
      </c>
      <c r="F1776" s="127">
        <v>120</v>
      </c>
      <c r="G1776" s="322">
        <v>0.63795000000000002</v>
      </c>
      <c r="H1776" s="9">
        <v>4358.2302719999998</v>
      </c>
      <c r="I1776">
        <f t="shared" ref="I1776:I1839" si="84">G1776/F1776</f>
        <v>5.3162499999999998E-3</v>
      </c>
      <c r="J1776" t="s">
        <v>17</v>
      </c>
      <c r="R1776" s="9">
        <v>4358.2302719999998</v>
      </c>
      <c r="S1776">
        <v>5.3162499999999998E-3</v>
      </c>
    </row>
    <row r="1777" spans="3:19">
      <c r="C1777">
        <v>2016</v>
      </c>
      <c r="D1777" s="321">
        <v>1</v>
      </c>
      <c r="E1777" s="127">
        <v>10</v>
      </c>
      <c r="F1777" s="127">
        <v>120</v>
      </c>
      <c r="G1777" s="322">
        <v>0.63768000000000002</v>
      </c>
      <c r="H1777" s="9">
        <v>4259.4361920000001</v>
      </c>
      <c r="I1777">
        <f t="shared" si="84"/>
        <v>5.3140000000000001E-3</v>
      </c>
      <c r="J1777" t="s">
        <v>17</v>
      </c>
      <c r="R1777" s="9">
        <v>4259.4361920000001</v>
      </c>
      <c r="S1777">
        <v>5.3140000000000001E-3</v>
      </c>
    </row>
    <row r="1778" spans="3:19">
      <c r="C1778">
        <v>2016</v>
      </c>
      <c r="D1778" s="321">
        <v>1</v>
      </c>
      <c r="E1778" s="127">
        <v>11</v>
      </c>
      <c r="F1778" s="127">
        <v>120</v>
      </c>
      <c r="G1778" s="322">
        <v>0.69136500000000001</v>
      </c>
      <c r="H1778" s="9">
        <v>5277.0152160000007</v>
      </c>
      <c r="I1778">
        <f t="shared" si="84"/>
        <v>5.761375E-3</v>
      </c>
      <c r="J1778" t="s">
        <v>17</v>
      </c>
      <c r="R1778" s="9">
        <v>5277.0152160000007</v>
      </c>
      <c r="S1778">
        <v>5.761375E-3</v>
      </c>
    </row>
    <row r="1779" spans="3:19">
      <c r="C1779">
        <v>2016</v>
      </c>
      <c r="D1779" s="321">
        <v>1</v>
      </c>
      <c r="E1779" s="127">
        <v>12</v>
      </c>
      <c r="F1779" s="127">
        <v>120</v>
      </c>
      <c r="G1779" s="322">
        <v>0.66398000000000001</v>
      </c>
      <c r="H1779" s="9">
        <v>5247.3769919999995</v>
      </c>
      <c r="I1779">
        <f t="shared" si="84"/>
        <v>5.5331666666666671E-3</v>
      </c>
      <c r="J1779" t="s">
        <v>17</v>
      </c>
      <c r="R1779" s="9">
        <v>5247.3769919999995</v>
      </c>
      <c r="S1779">
        <v>5.5331666666666671E-3</v>
      </c>
    </row>
    <row r="1780" spans="3:19">
      <c r="C1780">
        <v>2016</v>
      </c>
      <c r="D1780" s="321">
        <v>1</v>
      </c>
      <c r="E1780" s="127">
        <v>13</v>
      </c>
      <c r="F1780" s="127">
        <v>120</v>
      </c>
      <c r="G1780" s="322">
        <v>0.55154500000000006</v>
      </c>
      <c r="H1780" s="9">
        <v>5384.2773599999982</v>
      </c>
      <c r="I1780">
        <f t="shared" si="84"/>
        <v>4.5962083333333341E-3</v>
      </c>
      <c r="J1780" t="s">
        <v>17</v>
      </c>
      <c r="R1780" s="9">
        <v>5384.2773599999982</v>
      </c>
      <c r="S1780">
        <v>4.5962083333333341E-3</v>
      </c>
    </row>
    <row r="1781" spans="3:19">
      <c r="C1781">
        <v>2016</v>
      </c>
      <c r="D1781" s="321">
        <v>1</v>
      </c>
      <c r="E1781" s="127">
        <v>14</v>
      </c>
      <c r="F1781" s="127">
        <v>120</v>
      </c>
      <c r="G1781" s="322">
        <v>0.67669999999999997</v>
      </c>
      <c r="H1781" s="9">
        <v>4307.4218880000008</v>
      </c>
      <c r="I1781">
        <f t="shared" si="84"/>
        <v>5.6391666666666665E-3</v>
      </c>
      <c r="J1781" t="s">
        <v>17</v>
      </c>
      <c r="R1781" s="9">
        <v>4307.4218880000008</v>
      </c>
      <c r="S1781">
        <v>5.6391666666666665E-3</v>
      </c>
    </row>
    <row r="1782" spans="3:19">
      <c r="C1782">
        <v>2016</v>
      </c>
      <c r="D1782" s="321">
        <v>2</v>
      </c>
      <c r="E1782" s="127">
        <v>1</v>
      </c>
      <c r="F1782" s="127">
        <v>120</v>
      </c>
      <c r="G1782" s="322">
        <v>0.46477999999999997</v>
      </c>
      <c r="H1782" s="9">
        <v>1589.173344</v>
      </c>
      <c r="I1782">
        <f t="shared" si="84"/>
        <v>3.8731666666666663E-3</v>
      </c>
      <c r="J1782">
        <v>1.9168000000000001</v>
      </c>
      <c r="R1782" s="9">
        <v>1589.173344</v>
      </c>
      <c r="S1782">
        <v>3.8731666666666663E-3</v>
      </c>
    </row>
    <row r="1783" spans="3:19">
      <c r="C1783">
        <v>2016</v>
      </c>
      <c r="D1783" s="321">
        <v>2</v>
      </c>
      <c r="E1783" s="127">
        <v>2</v>
      </c>
      <c r="F1783" s="127">
        <v>120</v>
      </c>
      <c r="G1783" s="322">
        <v>0.50051000000000001</v>
      </c>
      <c r="H1783" s="9">
        <v>1563.7691520000001</v>
      </c>
      <c r="I1783">
        <f t="shared" si="84"/>
        <v>4.1709166666666665E-3</v>
      </c>
      <c r="J1783">
        <v>1.8384</v>
      </c>
      <c r="R1783" s="9">
        <v>1563.7691520000001</v>
      </c>
      <c r="S1783">
        <v>4.1709166666666665E-3</v>
      </c>
    </row>
    <row r="1784" spans="3:19">
      <c r="C1784">
        <v>2016</v>
      </c>
      <c r="D1784" s="321">
        <v>2</v>
      </c>
      <c r="E1784" s="127">
        <v>3</v>
      </c>
      <c r="F1784" s="127">
        <v>120</v>
      </c>
      <c r="G1784" s="322">
        <v>0.35614000000000001</v>
      </c>
      <c r="H1784" s="9">
        <v>2745.0640800000001</v>
      </c>
      <c r="I1784">
        <f t="shared" si="84"/>
        <v>2.9678333333333336E-3</v>
      </c>
      <c r="J1784">
        <v>1.8774999999999999</v>
      </c>
      <c r="R1784" s="9">
        <v>2745.0640800000001</v>
      </c>
      <c r="S1784">
        <v>2.9678333333333336E-3</v>
      </c>
    </row>
    <row r="1785" spans="3:19">
      <c r="C1785">
        <v>2016</v>
      </c>
      <c r="D1785" s="321">
        <v>2</v>
      </c>
      <c r="E1785" s="127">
        <v>4</v>
      </c>
      <c r="F1785" s="127">
        <v>120</v>
      </c>
      <c r="G1785" s="322">
        <v>0.47824999999999995</v>
      </c>
      <c r="H1785" s="9">
        <v>2431.7457119999999</v>
      </c>
      <c r="I1785">
        <f t="shared" si="84"/>
        <v>3.9854166666666666E-3</v>
      </c>
      <c r="J1785">
        <v>1.9233</v>
      </c>
      <c r="R1785" s="9">
        <v>2431.7457119999999</v>
      </c>
      <c r="S1785">
        <v>3.9854166666666666E-3</v>
      </c>
    </row>
    <row r="1786" spans="3:19">
      <c r="C1786">
        <v>2016</v>
      </c>
      <c r="D1786" s="321">
        <v>2</v>
      </c>
      <c r="E1786" s="127">
        <v>5</v>
      </c>
      <c r="F1786" s="127">
        <v>120</v>
      </c>
      <c r="G1786" s="322">
        <v>0.65637499999999993</v>
      </c>
      <c r="H1786" s="9">
        <v>3240.4458240000013</v>
      </c>
      <c r="I1786">
        <f t="shared" si="84"/>
        <v>5.4697916666666662E-3</v>
      </c>
      <c r="J1786">
        <v>2.5339999999999998</v>
      </c>
      <c r="R1786" s="9">
        <v>3240.4458240000013</v>
      </c>
      <c r="S1786">
        <v>5.4697916666666662E-3</v>
      </c>
    </row>
    <row r="1787" spans="3:19">
      <c r="C1787">
        <v>2016</v>
      </c>
      <c r="D1787" s="321">
        <v>2</v>
      </c>
      <c r="E1787" s="127">
        <v>6</v>
      </c>
      <c r="F1787" s="127">
        <v>120</v>
      </c>
      <c r="G1787" s="322">
        <v>0.66264499999999993</v>
      </c>
      <c r="H1787" s="9">
        <v>5521.1777279999988</v>
      </c>
      <c r="I1787">
        <f t="shared" si="84"/>
        <v>5.5220416666666664E-3</v>
      </c>
      <c r="J1787">
        <v>2.4943</v>
      </c>
      <c r="R1787" s="9">
        <v>5521.1777279999988</v>
      </c>
      <c r="S1787">
        <v>5.5220416666666664E-3</v>
      </c>
    </row>
    <row r="1788" spans="3:19">
      <c r="C1788">
        <v>2016</v>
      </c>
      <c r="D1788" s="321">
        <v>2</v>
      </c>
      <c r="E1788" s="127">
        <v>7</v>
      </c>
      <c r="F1788" s="127">
        <v>120</v>
      </c>
      <c r="G1788" s="322">
        <v>0.72663499999999992</v>
      </c>
      <c r="H1788" s="9">
        <v>5483.0714400000006</v>
      </c>
      <c r="I1788">
        <f t="shared" si="84"/>
        <v>6.0552916666666663E-3</v>
      </c>
      <c r="J1788">
        <v>2.4049</v>
      </c>
      <c r="R1788" s="9">
        <v>5483.0714400000006</v>
      </c>
      <c r="S1788">
        <v>6.0552916666666663E-3</v>
      </c>
    </row>
    <row r="1789" spans="3:19">
      <c r="C1789">
        <v>2016</v>
      </c>
      <c r="D1789" s="321">
        <v>2</v>
      </c>
      <c r="E1789" s="127">
        <v>8</v>
      </c>
      <c r="F1789" s="127">
        <v>120</v>
      </c>
      <c r="G1789" s="322">
        <v>0.46492500000000003</v>
      </c>
      <c r="H1789" s="9">
        <v>3322.3037759999997</v>
      </c>
      <c r="I1789">
        <f t="shared" si="84"/>
        <v>3.8743750000000002E-3</v>
      </c>
      <c r="J1789" t="s">
        <v>17</v>
      </c>
      <c r="R1789" s="9">
        <v>3322.3037759999997</v>
      </c>
      <c r="S1789">
        <v>3.8743750000000002E-3</v>
      </c>
    </row>
    <row r="1790" spans="3:19">
      <c r="C1790">
        <v>2016</v>
      </c>
      <c r="D1790" s="321">
        <v>2</v>
      </c>
      <c r="E1790" s="127">
        <v>9</v>
      </c>
      <c r="F1790" s="127">
        <v>120</v>
      </c>
      <c r="G1790" s="322">
        <v>0.63979000000000008</v>
      </c>
      <c r="H1790" s="9">
        <v>5233.2635519999994</v>
      </c>
      <c r="I1790">
        <f t="shared" si="84"/>
        <v>5.331583333333334E-3</v>
      </c>
      <c r="J1790" t="s">
        <v>17</v>
      </c>
      <c r="R1790" s="9">
        <v>5233.2635519999994</v>
      </c>
      <c r="S1790">
        <v>5.331583333333334E-3</v>
      </c>
    </row>
    <row r="1791" spans="3:19">
      <c r="C1791">
        <v>2016</v>
      </c>
      <c r="D1791" s="321">
        <v>2</v>
      </c>
      <c r="E1791" s="127">
        <v>10</v>
      </c>
      <c r="F1791" s="127">
        <v>120</v>
      </c>
      <c r="G1791" s="322">
        <v>0.57686999999999999</v>
      </c>
      <c r="H1791" s="9">
        <v>5202.2139839999982</v>
      </c>
      <c r="I1791">
        <f t="shared" si="84"/>
        <v>4.8072499999999999E-3</v>
      </c>
      <c r="J1791" t="s">
        <v>17</v>
      </c>
      <c r="R1791" s="9">
        <v>5202.2139839999982</v>
      </c>
      <c r="S1791">
        <v>4.8072499999999999E-3</v>
      </c>
    </row>
    <row r="1792" spans="3:19">
      <c r="C1792">
        <v>2016</v>
      </c>
      <c r="D1792" s="321">
        <v>2</v>
      </c>
      <c r="E1792" s="127">
        <v>11</v>
      </c>
      <c r="F1792" s="127">
        <v>120</v>
      </c>
      <c r="G1792" s="322">
        <v>0.65704499999999999</v>
      </c>
      <c r="H1792" s="9">
        <v>4966.5195360000007</v>
      </c>
      <c r="I1792">
        <f t="shared" si="84"/>
        <v>5.4753750000000002E-3</v>
      </c>
      <c r="J1792" t="s">
        <v>17</v>
      </c>
      <c r="R1792" s="9">
        <v>4966.5195360000007</v>
      </c>
      <c r="S1792">
        <v>5.4753750000000002E-3</v>
      </c>
    </row>
    <row r="1793" spans="3:19">
      <c r="C1793">
        <v>2016</v>
      </c>
      <c r="D1793" s="321">
        <v>2</v>
      </c>
      <c r="E1793" s="127">
        <v>12</v>
      </c>
      <c r="F1793" s="127">
        <v>120</v>
      </c>
      <c r="G1793" s="322">
        <v>0.67571999999999999</v>
      </c>
      <c r="H1793" s="9">
        <v>5260.0790880000004</v>
      </c>
      <c r="I1793">
        <f t="shared" si="84"/>
        <v>5.6309999999999997E-3</v>
      </c>
      <c r="J1793" t="s">
        <v>17</v>
      </c>
      <c r="R1793" s="9">
        <v>5260.0790880000004</v>
      </c>
      <c r="S1793">
        <v>5.6309999999999997E-3</v>
      </c>
    </row>
    <row r="1794" spans="3:19">
      <c r="C1794">
        <v>2016</v>
      </c>
      <c r="D1794" s="321">
        <v>2</v>
      </c>
      <c r="E1794" s="127">
        <v>13</v>
      </c>
      <c r="F1794" s="127">
        <v>120</v>
      </c>
      <c r="G1794" s="322">
        <v>0.73075000000000001</v>
      </c>
      <c r="H1794" s="9">
        <v>5629.851216</v>
      </c>
      <c r="I1794">
        <f t="shared" si="84"/>
        <v>6.0895833333333331E-3</v>
      </c>
      <c r="J1794" t="s">
        <v>17</v>
      </c>
      <c r="R1794" s="9">
        <v>5629.851216</v>
      </c>
      <c r="S1794">
        <v>6.0895833333333331E-3</v>
      </c>
    </row>
    <row r="1795" spans="3:19">
      <c r="C1795">
        <v>2016</v>
      </c>
      <c r="D1795" s="321">
        <v>2</v>
      </c>
      <c r="E1795" s="127">
        <v>14</v>
      </c>
      <c r="F1795" s="127">
        <v>120</v>
      </c>
      <c r="G1795" s="322">
        <v>0.64356499999999994</v>
      </c>
      <c r="H1795" s="9">
        <v>5569.1634239999994</v>
      </c>
      <c r="I1795">
        <f t="shared" si="84"/>
        <v>5.3630416666666661E-3</v>
      </c>
      <c r="J1795" t="s">
        <v>17</v>
      </c>
      <c r="R1795" s="9">
        <v>5569.1634239999994</v>
      </c>
      <c r="S1795">
        <v>5.3630416666666661E-3</v>
      </c>
    </row>
    <row r="1796" spans="3:19">
      <c r="C1796">
        <v>2016</v>
      </c>
      <c r="D1796" s="321">
        <v>3</v>
      </c>
      <c r="E1796" s="127">
        <v>1</v>
      </c>
      <c r="F1796" s="127">
        <v>120</v>
      </c>
      <c r="G1796" s="322">
        <v>0.45015499999999997</v>
      </c>
      <c r="H1796" s="9">
        <v>2273.6751839999997</v>
      </c>
      <c r="I1796">
        <f t="shared" si="84"/>
        <v>3.7512916666666662E-3</v>
      </c>
      <c r="J1796">
        <v>1.8542000000000001</v>
      </c>
      <c r="R1796" s="9">
        <v>2273.6751839999997</v>
      </c>
      <c r="S1796">
        <v>3.7512916666666662E-3</v>
      </c>
    </row>
    <row r="1797" spans="3:19">
      <c r="C1797">
        <v>2016</v>
      </c>
      <c r="D1797" s="321">
        <v>3</v>
      </c>
      <c r="E1797" s="127">
        <v>2</v>
      </c>
      <c r="F1797" s="127">
        <v>120</v>
      </c>
      <c r="G1797" s="322">
        <v>0.53403</v>
      </c>
      <c r="H1797" s="9">
        <v>2721.0712320000002</v>
      </c>
      <c r="I1797">
        <f t="shared" si="84"/>
        <v>4.4502500000000002E-3</v>
      </c>
      <c r="J1797" t="s">
        <v>300</v>
      </c>
      <c r="R1797" s="9">
        <v>2721.0712320000002</v>
      </c>
      <c r="S1797">
        <v>4.4502500000000002E-3</v>
      </c>
    </row>
    <row r="1798" spans="3:19">
      <c r="C1798">
        <v>2016</v>
      </c>
      <c r="D1798" s="321">
        <v>3</v>
      </c>
      <c r="E1798" s="127">
        <v>3</v>
      </c>
      <c r="F1798" s="127">
        <v>120</v>
      </c>
      <c r="G1798" s="322">
        <v>0.65461499999999995</v>
      </c>
      <c r="H1798" s="9">
        <v>3908.0115360000004</v>
      </c>
      <c r="I1798">
        <f t="shared" si="84"/>
        <v>5.4551249999999999E-3</v>
      </c>
      <c r="J1798">
        <v>1.9836</v>
      </c>
      <c r="R1798" s="9">
        <v>3908.0115360000004</v>
      </c>
      <c r="S1798">
        <v>5.4551249999999999E-3</v>
      </c>
    </row>
    <row r="1799" spans="3:19">
      <c r="C1799">
        <v>2016</v>
      </c>
      <c r="D1799" s="321">
        <v>3</v>
      </c>
      <c r="E1799" s="127">
        <v>4</v>
      </c>
      <c r="F1799" s="127">
        <v>120</v>
      </c>
      <c r="G1799" s="322">
        <v>0.68212499999999998</v>
      </c>
      <c r="H1799" s="9">
        <v>4409.0386560000006</v>
      </c>
      <c r="I1799">
        <f t="shared" si="84"/>
        <v>5.6843750000000002E-3</v>
      </c>
      <c r="J1799">
        <v>2.1753999999999998</v>
      </c>
      <c r="R1799" s="9">
        <v>4409.0386560000006</v>
      </c>
      <c r="S1799">
        <v>5.6843750000000002E-3</v>
      </c>
    </row>
    <row r="1800" spans="3:19">
      <c r="C1800">
        <v>2016</v>
      </c>
      <c r="D1800" s="321">
        <v>3</v>
      </c>
      <c r="E1800" s="127">
        <v>5</v>
      </c>
      <c r="F1800" s="127">
        <v>120</v>
      </c>
      <c r="G1800" s="322">
        <v>0.68728</v>
      </c>
      <c r="H1800" s="9">
        <v>4811.2716960000007</v>
      </c>
      <c r="I1800">
        <f t="shared" si="84"/>
        <v>5.7273333333333334E-3</v>
      </c>
      <c r="J1800">
        <v>2.2587000000000002</v>
      </c>
      <c r="R1800" s="9">
        <v>4811.2716960000007</v>
      </c>
      <c r="S1800">
        <v>5.7273333333333334E-3</v>
      </c>
    </row>
    <row r="1801" spans="3:19">
      <c r="C1801">
        <v>2016</v>
      </c>
      <c r="D1801" s="321">
        <v>3</v>
      </c>
      <c r="E1801" s="127">
        <v>6</v>
      </c>
      <c r="F1801" s="127">
        <v>120</v>
      </c>
      <c r="G1801" s="322">
        <v>0.72742499999999999</v>
      </c>
      <c r="H1801" s="9">
        <v>5039.9094239999995</v>
      </c>
      <c r="I1801">
        <f t="shared" si="84"/>
        <v>6.0618749999999996E-3</v>
      </c>
      <c r="J1801" t="s">
        <v>17</v>
      </c>
      <c r="R1801" s="9">
        <v>5039.9094239999995</v>
      </c>
      <c r="S1801">
        <v>6.0618749999999996E-3</v>
      </c>
    </row>
    <row r="1802" spans="3:19">
      <c r="C1802">
        <v>2016</v>
      </c>
      <c r="D1802" s="321">
        <v>3</v>
      </c>
      <c r="E1802" s="127">
        <v>7</v>
      </c>
      <c r="F1802" s="127">
        <v>120</v>
      </c>
      <c r="G1802" s="322">
        <v>0.54679999999999995</v>
      </c>
      <c r="H1802" s="9">
        <v>5387.1000480000002</v>
      </c>
      <c r="I1802">
        <f t="shared" si="84"/>
        <v>4.5566666666666663E-3</v>
      </c>
      <c r="J1802">
        <v>2.39</v>
      </c>
      <c r="R1802" s="9">
        <v>5387.1000480000002</v>
      </c>
      <c r="S1802">
        <v>4.5566666666666663E-3</v>
      </c>
    </row>
    <row r="1803" spans="3:19">
      <c r="C1803">
        <v>2016</v>
      </c>
      <c r="D1803" s="321">
        <v>3</v>
      </c>
      <c r="E1803" s="127">
        <v>8</v>
      </c>
      <c r="F1803" s="127">
        <v>120</v>
      </c>
      <c r="G1803" s="322">
        <v>0.59213000000000005</v>
      </c>
      <c r="H1803" s="9">
        <v>4486.6625759999988</v>
      </c>
      <c r="I1803">
        <f t="shared" si="84"/>
        <v>4.9344166666666668E-3</v>
      </c>
      <c r="J1803" t="s">
        <v>17</v>
      </c>
      <c r="R1803" s="9">
        <v>4486.6625759999988</v>
      </c>
      <c r="S1803">
        <v>4.9344166666666668E-3</v>
      </c>
    </row>
    <row r="1804" spans="3:19">
      <c r="C1804">
        <v>2016</v>
      </c>
      <c r="D1804" s="321">
        <v>3</v>
      </c>
      <c r="E1804" s="127">
        <v>9</v>
      </c>
      <c r="F1804" s="127">
        <v>120</v>
      </c>
      <c r="G1804" s="322">
        <v>0.49790500000000004</v>
      </c>
      <c r="H1804" s="9">
        <v>4980.6329759999999</v>
      </c>
      <c r="I1804">
        <f t="shared" si="84"/>
        <v>4.1492083333333337E-3</v>
      </c>
      <c r="J1804" t="s">
        <v>17</v>
      </c>
      <c r="R1804" s="9">
        <v>4980.6329759999999</v>
      </c>
      <c r="S1804">
        <v>4.1492083333333337E-3</v>
      </c>
    </row>
    <row r="1805" spans="3:19">
      <c r="C1805">
        <v>2016</v>
      </c>
      <c r="D1805" s="321">
        <v>3</v>
      </c>
      <c r="E1805" s="127">
        <v>10</v>
      </c>
      <c r="F1805" s="127">
        <v>120</v>
      </c>
      <c r="G1805" s="322">
        <v>0.63895000000000002</v>
      </c>
      <c r="H1805" s="9">
        <v>4852.2006720000008</v>
      </c>
      <c r="I1805">
        <f t="shared" si="84"/>
        <v>5.3245833333333331E-3</v>
      </c>
      <c r="J1805" t="s">
        <v>17</v>
      </c>
      <c r="R1805" s="9">
        <v>4852.2006720000008</v>
      </c>
      <c r="S1805">
        <v>5.3245833333333331E-3</v>
      </c>
    </row>
    <row r="1806" spans="3:19">
      <c r="C1806">
        <v>2016</v>
      </c>
      <c r="D1806" s="321">
        <v>3</v>
      </c>
      <c r="E1806" s="127">
        <v>11</v>
      </c>
      <c r="F1806" s="127">
        <v>120</v>
      </c>
      <c r="G1806" s="322">
        <v>0.70658500000000002</v>
      </c>
      <c r="H1806" s="9">
        <v>5346.1710719999992</v>
      </c>
      <c r="I1806">
        <f t="shared" si="84"/>
        <v>5.8882083333333338E-3</v>
      </c>
      <c r="J1806" t="s">
        <v>17</v>
      </c>
      <c r="R1806" s="9">
        <v>5346.1710719999992</v>
      </c>
      <c r="S1806">
        <v>5.8882083333333338E-3</v>
      </c>
    </row>
    <row r="1807" spans="3:19">
      <c r="C1807">
        <v>2016</v>
      </c>
      <c r="D1807" s="321">
        <v>3</v>
      </c>
      <c r="E1807" s="127">
        <v>12</v>
      </c>
      <c r="F1807" s="127">
        <v>120</v>
      </c>
      <c r="G1807" s="322">
        <v>0.61760499999999996</v>
      </c>
      <c r="H1807" s="9">
        <v>5000.3917919999985</v>
      </c>
      <c r="I1807">
        <f t="shared" si="84"/>
        <v>5.146708333333333E-3</v>
      </c>
      <c r="J1807" t="s">
        <v>17</v>
      </c>
      <c r="R1807" s="9">
        <v>5000.3917919999985</v>
      </c>
      <c r="S1807">
        <v>5.146708333333333E-3</v>
      </c>
    </row>
    <row r="1808" spans="3:19">
      <c r="C1808">
        <v>2016</v>
      </c>
      <c r="D1808" s="321">
        <v>3</v>
      </c>
      <c r="E1808" s="127">
        <v>13</v>
      </c>
      <c r="F1808" s="127">
        <v>120</v>
      </c>
      <c r="G1808" s="322">
        <v>0.64915</v>
      </c>
      <c r="H1808" s="9">
        <v>5325.0009120000004</v>
      </c>
      <c r="I1808">
        <f t="shared" si="84"/>
        <v>5.4095833333333331E-3</v>
      </c>
      <c r="J1808" t="s">
        <v>17</v>
      </c>
      <c r="R1808" s="9">
        <v>5325.0009120000004</v>
      </c>
      <c r="S1808">
        <v>5.4095833333333331E-3</v>
      </c>
    </row>
    <row r="1809" spans="3:19">
      <c r="C1809">
        <v>2016</v>
      </c>
      <c r="D1809" s="321">
        <v>3</v>
      </c>
      <c r="E1809" s="127">
        <v>14</v>
      </c>
      <c r="F1809" s="127">
        <v>120</v>
      </c>
      <c r="G1809" s="322">
        <v>0.43952999999999998</v>
      </c>
      <c r="H1809" s="9">
        <v>4898.7750239999987</v>
      </c>
      <c r="I1809">
        <f t="shared" si="84"/>
        <v>3.6627499999999998E-3</v>
      </c>
      <c r="J1809" t="s">
        <v>17</v>
      </c>
      <c r="R1809" s="9">
        <v>4898.7750239999987</v>
      </c>
      <c r="S1809">
        <v>3.6627499999999998E-3</v>
      </c>
    </row>
    <row r="1810" spans="3:19">
      <c r="C1810">
        <v>2016</v>
      </c>
      <c r="D1810" s="321">
        <v>4</v>
      </c>
      <c r="E1810" s="127">
        <v>1</v>
      </c>
      <c r="F1810" s="127">
        <v>120</v>
      </c>
      <c r="G1810" s="322">
        <v>0.38261500000000004</v>
      </c>
      <c r="H1810" s="9">
        <v>2248.2709919999993</v>
      </c>
      <c r="I1810">
        <f t="shared" si="84"/>
        <v>3.1884583333333335E-3</v>
      </c>
      <c r="J1810">
        <v>1.9502999999999999</v>
      </c>
      <c r="R1810" s="9">
        <v>2248.2709919999993</v>
      </c>
      <c r="S1810">
        <v>3.1884583333333335E-3</v>
      </c>
    </row>
    <row r="1811" spans="3:19">
      <c r="C1811">
        <v>2016</v>
      </c>
      <c r="D1811" s="321">
        <v>4</v>
      </c>
      <c r="E1811" s="127">
        <v>2</v>
      </c>
      <c r="F1811" s="127">
        <v>120</v>
      </c>
      <c r="G1811" s="322">
        <v>0.37784000000000001</v>
      </c>
      <c r="H1811" s="9">
        <v>2695.6670400000007</v>
      </c>
      <c r="I1811">
        <f t="shared" si="84"/>
        <v>3.1486666666666668E-3</v>
      </c>
      <c r="J1811" t="s">
        <v>17</v>
      </c>
      <c r="R1811" s="9">
        <v>2695.6670400000007</v>
      </c>
      <c r="S1811">
        <v>3.1486666666666668E-3</v>
      </c>
    </row>
    <row r="1812" spans="3:19">
      <c r="C1812">
        <v>2016</v>
      </c>
      <c r="D1812" s="321">
        <v>4</v>
      </c>
      <c r="E1812" s="127">
        <v>3</v>
      </c>
      <c r="F1812" s="127">
        <v>120</v>
      </c>
      <c r="G1812" s="322">
        <v>0.42948500000000001</v>
      </c>
      <c r="H1812" s="9">
        <v>2852.3262240000008</v>
      </c>
      <c r="I1812">
        <f t="shared" si="84"/>
        <v>3.5790416666666666E-3</v>
      </c>
      <c r="J1812">
        <v>1.9036</v>
      </c>
      <c r="R1812" s="9">
        <v>2852.3262240000008</v>
      </c>
      <c r="S1812">
        <v>3.5790416666666666E-3</v>
      </c>
    </row>
    <row r="1813" spans="3:19">
      <c r="C1813">
        <v>2016</v>
      </c>
      <c r="D1813" s="321">
        <v>4</v>
      </c>
      <c r="E1813" s="127">
        <v>4</v>
      </c>
      <c r="F1813" s="127">
        <v>120</v>
      </c>
      <c r="G1813" s="322">
        <v>0.55889</v>
      </c>
      <c r="H1813" s="9">
        <v>3549.5301599999998</v>
      </c>
      <c r="I1813">
        <f t="shared" si="84"/>
        <v>4.6574166666666665E-3</v>
      </c>
      <c r="J1813">
        <v>1.9315</v>
      </c>
      <c r="R1813" s="9">
        <v>3549.5301599999998</v>
      </c>
      <c r="S1813">
        <v>4.6574166666666665E-3</v>
      </c>
    </row>
    <row r="1814" spans="3:19">
      <c r="C1814">
        <v>2016</v>
      </c>
      <c r="D1814" s="321">
        <v>4</v>
      </c>
      <c r="E1814" s="127">
        <v>5</v>
      </c>
      <c r="F1814" s="127">
        <v>120</v>
      </c>
      <c r="G1814" s="322">
        <v>0.61677999999999999</v>
      </c>
      <c r="H1814" s="9">
        <v>4948.1720640000003</v>
      </c>
      <c r="I1814">
        <f t="shared" si="84"/>
        <v>5.1398333333333331E-3</v>
      </c>
      <c r="J1814">
        <v>1.9682999999999999</v>
      </c>
      <c r="R1814" s="9">
        <v>4948.1720640000003</v>
      </c>
      <c r="S1814">
        <v>5.1398333333333331E-3</v>
      </c>
    </row>
    <row r="1815" spans="3:19">
      <c r="C1815">
        <v>2016</v>
      </c>
      <c r="D1815" s="321">
        <v>4</v>
      </c>
      <c r="E1815" s="127">
        <v>6</v>
      </c>
      <c r="F1815" s="127">
        <v>120</v>
      </c>
      <c r="G1815" s="322">
        <v>0.72608000000000006</v>
      </c>
      <c r="H1815" s="9">
        <v>5272.7811839999986</v>
      </c>
      <c r="I1815">
        <f t="shared" si="84"/>
        <v>6.0506666666666669E-3</v>
      </c>
      <c r="J1815" t="s">
        <v>17</v>
      </c>
      <c r="R1815" s="9">
        <v>5272.7811839999986</v>
      </c>
      <c r="S1815">
        <v>6.0506666666666669E-3</v>
      </c>
    </row>
    <row r="1816" spans="3:19">
      <c r="C1816">
        <v>2016</v>
      </c>
      <c r="D1816" s="321">
        <v>4</v>
      </c>
      <c r="E1816" s="127">
        <v>7</v>
      </c>
      <c r="F1816" s="127">
        <v>120</v>
      </c>
      <c r="G1816" s="322">
        <v>0.7283599999999999</v>
      </c>
      <c r="H1816" s="9">
        <v>5267.135808</v>
      </c>
      <c r="I1816">
        <f t="shared" si="84"/>
        <v>6.0696666666666659E-3</v>
      </c>
      <c r="J1816">
        <v>2.39</v>
      </c>
      <c r="R1816" s="9">
        <v>5267.135808</v>
      </c>
      <c r="S1816">
        <v>6.0696666666666659E-3</v>
      </c>
    </row>
    <row r="1817" spans="3:19">
      <c r="C1817">
        <v>2016</v>
      </c>
      <c r="D1817" s="321">
        <v>4</v>
      </c>
      <c r="E1817" s="127">
        <v>8</v>
      </c>
      <c r="F1817" s="127">
        <v>120</v>
      </c>
      <c r="G1817" s="322">
        <v>0.57752999999999999</v>
      </c>
      <c r="H1817" s="9">
        <v>4126.7698559999999</v>
      </c>
      <c r="I1817">
        <f t="shared" si="84"/>
        <v>4.8127500000000002E-3</v>
      </c>
      <c r="J1817" t="s">
        <v>17</v>
      </c>
      <c r="R1817" s="9">
        <v>4126.7698559999999</v>
      </c>
      <c r="S1817">
        <v>4.8127500000000002E-3</v>
      </c>
    </row>
    <row r="1818" spans="3:19">
      <c r="C1818">
        <v>2016</v>
      </c>
      <c r="D1818" s="321">
        <v>4</v>
      </c>
      <c r="E1818" s="127">
        <v>9</v>
      </c>
      <c r="F1818" s="127">
        <v>120</v>
      </c>
      <c r="G1818" s="322">
        <v>0.63090000000000002</v>
      </c>
      <c r="H1818" s="9">
        <v>4698.364176</v>
      </c>
      <c r="I1818">
        <f t="shared" si="84"/>
        <v>5.2575E-3</v>
      </c>
      <c r="J1818" t="s">
        <v>17</v>
      </c>
      <c r="R1818" s="9">
        <v>4698.364176</v>
      </c>
      <c r="S1818">
        <v>5.2575E-3</v>
      </c>
    </row>
    <row r="1819" spans="3:19">
      <c r="C1819">
        <v>2016</v>
      </c>
      <c r="D1819" s="321">
        <v>4</v>
      </c>
      <c r="E1819" s="127">
        <v>10</v>
      </c>
      <c r="F1819" s="127">
        <v>120</v>
      </c>
      <c r="G1819" s="322">
        <v>0.67350500000000002</v>
      </c>
      <c r="H1819" s="9">
        <v>5175.3984480000008</v>
      </c>
      <c r="I1819">
        <f t="shared" si="84"/>
        <v>5.6125416666666667E-3</v>
      </c>
      <c r="J1819" t="s">
        <v>17</v>
      </c>
      <c r="R1819" s="9">
        <v>5175.3984480000008</v>
      </c>
      <c r="S1819">
        <v>5.6125416666666667E-3</v>
      </c>
    </row>
    <row r="1820" spans="3:19">
      <c r="C1820">
        <v>2016</v>
      </c>
      <c r="D1820" s="321">
        <v>4</v>
      </c>
      <c r="E1820" s="127">
        <v>11</v>
      </c>
      <c r="F1820" s="127">
        <v>120</v>
      </c>
      <c r="G1820" s="322">
        <v>0.61065999999999998</v>
      </c>
      <c r="H1820" s="9">
        <v>4222.7412480000003</v>
      </c>
      <c r="I1820">
        <f t="shared" si="84"/>
        <v>5.0888333333333332E-3</v>
      </c>
      <c r="J1820" t="s">
        <v>17</v>
      </c>
      <c r="R1820" s="9">
        <v>4222.7412480000003</v>
      </c>
      <c r="S1820">
        <v>5.0888333333333332E-3</v>
      </c>
    </row>
    <row r="1821" spans="3:19">
      <c r="C1821">
        <v>2016</v>
      </c>
      <c r="D1821" s="321">
        <v>4</v>
      </c>
      <c r="E1821" s="127">
        <v>12</v>
      </c>
      <c r="F1821" s="127">
        <v>120</v>
      </c>
      <c r="G1821" s="322">
        <v>0.64799499999999999</v>
      </c>
      <c r="H1821" s="9">
        <v>5381.4546720000008</v>
      </c>
      <c r="I1821">
        <f t="shared" si="84"/>
        <v>5.399958333333333E-3</v>
      </c>
      <c r="J1821" t="s">
        <v>17</v>
      </c>
      <c r="R1821" s="9">
        <v>5381.4546720000008</v>
      </c>
      <c r="S1821">
        <v>5.399958333333333E-3</v>
      </c>
    </row>
    <row r="1822" spans="3:19">
      <c r="C1822">
        <v>2016</v>
      </c>
      <c r="D1822" s="321">
        <v>4</v>
      </c>
      <c r="E1822" s="127">
        <v>13</v>
      </c>
      <c r="F1822" s="127">
        <v>120</v>
      </c>
      <c r="G1822" s="322">
        <v>0.78404000000000007</v>
      </c>
      <c r="H1822" s="9">
        <v>5377.2206400000005</v>
      </c>
      <c r="I1822">
        <f t="shared" si="84"/>
        <v>6.5336666666666677E-3</v>
      </c>
      <c r="J1822" t="s">
        <v>17</v>
      </c>
      <c r="R1822" s="9">
        <v>5377.2206400000005</v>
      </c>
      <c r="S1822">
        <v>6.5336666666666677E-3</v>
      </c>
    </row>
    <row r="1823" spans="3:19">
      <c r="C1823">
        <v>2016</v>
      </c>
      <c r="D1823" s="321">
        <v>4</v>
      </c>
      <c r="E1823" s="127">
        <v>14</v>
      </c>
      <c r="F1823" s="127">
        <v>120</v>
      </c>
      <c r="G1823" s="322">
        <v>0.63886333333333345</v>
      </c>
      <c r="H1823" s="9">
        <v>5007.4485119999999</v>
      </c>
      <c r="I1823">
        <f t="shared" si="84"/>
        <v>5.3238611111111117E-3</v>
      </c>
      <c r="J1823" t="s">
        <v>17</v>
      </c>
      <c r="R1823" s="9">
        <v>5007.4485119999999</v>
      </c>
      <c r="S1823">
        <v>5.3238611111111117E-3</v>
      </c>
    </row>
    <row r="1824" spans="3:19">
      <c r="C1824">
        <v>2016</v>
      </c>
      <c r="D1824" s="321">
        <v>1</v>
      </c>
      <c r="E1824" s="127">
        <v>1</v>
      </c>
      <c r="F1824" s="127">
        <v>127</v>
      </c>
      <c r="G1824" s="322">
        <v>0.47814499999999999</v>
      </c>
      <c r="H1824" s="9">
        <v>2142.420192</v>
      </c>
      <c r="I1824">
        <f t="shared" si="84"/>
        <v>3.7649212598425195E-3</v>
      </c>
      <c r="J1824">
        <v>1.7091000000000001</v>
      </c>
      <c r="R1824" s="9">
        <v>2142.4201919999996</v>
      </c>
      <c r="S1824">
        <v>3.7649212598425195E-3</v>
      </c>
    </row>
    <row r="1825" spans="3:19">
      <c r="C1825">
        <v>2016</v>
      </c>
      <c r="D1825" s="321">
        <v>1</v>
      </c>
      <c r="E1825" s="127">
        <v>2</v>
      </c>
      <c r="F1825" s="127">
        <v>127</v>
      </c>
      <c r="G1825" s="322">
        <v>0.21678</v>
      </c>
      <c r="H1825" s="9">
        <v>772.00516800000003</v>
      </c>
      <c r="I1825">
        <f t="shared" si="84"/>
        <v>1.7069291338582678E-3</v>
      </c>
      <c r="J1825">
        <v>1.6478999999999999</v>
      </c>
      <c r="R1825" s="9">
        <v>772.00516800000003</v>
      </c>
      <c r="S1825">
        <v>1.7069291338582678E-3</v>
      </c>
    </row>
    <row r="1826" spans="3:19">
      <c r="C1826">
        <v>2016</v>
      </c>
      <c r="D1826" s="321">
        <v>1</v>
      </c>
      <c r="E1826" s="127">
        <v>3</v>
      </c>
      <c r="F1826" s="127">
        <v>127</v>
      </c>
      <c r="G1826" s="322">
        <v>0.36065000000000003</v>
      </c>
      <c r="H1826" s="9">
        <v>3285.6088319999994</v>
      </c>
      <c r="I1826">
        <f t="shared" si="84"/>
        <v>2.8397637795275592E-3</v>
      </c>
      <c r="J1826">
        <v>1.5934999999999999</v>
      </c>
      <c r="R1826" s="9">
        <v>3285.6088319999994</v>
      </c>
      <c r="S1826">
        <v>2.8397637795275592E-3</v>
      </c>
    </row>
    <row r="1827" spans="3:19">
      <c r="C1827">
        <v>2016</v>
      </c>
      <c r="D1827" s="321">
        <v>1</v>
      </c>
      <c r="E1827" s="127">
        <v>4</v>
      </c>
      <c r="F1827" s="127">
        <v>127</v>
      </c>
      <c r="G1827" s="322">
        <v>0.37588500000000002</v>
      </c>
      <c r="H1827" s="9">
        <v>2850.9148799999994</v>
      </c>
      <c r="I1827">
        <f t="shared" si="84"/>
        <v>2.959724409448819E-3</v>
      </c>
      <c r="J1827">
        <v>1.6294</v>
      </c>
      <c r="R1827" s="9">
        <v>2850.9148799999994</v>
      </c>
      <c r="S1827">
        <v>2.959724409448819E-3</v>
      </c>
    </row>
    <row r="1828" spans="3:19">
      <c r="C1828">
        <v>2016</v>
      </c>
      <c r="D1828" s="321">
        <v>1</v>
      </c>
      <c r="E1828" s="127">
        <v>5</v>
      </c>
      <c r="F1828" s="127">
        <v>127</v>
      </c>
      <c r="G1828" s="322">
        <v>0.57611499999999993</v>
      </c>
      <c r="H1828" s="9">
        <v>4684.250736</v>
      </c>
      <c r="I1828">
        <f t="shared" si="84"/>
        <v>4.5363385826771652E-3</v>
      </c>
      <c r="J1828">
        <v>1.7078</v>
      </c>
      <c r="R1828" s="9">
        <v>4684.250736</v>
      </c>
      <c r="S1828">
        <v>4.5363385826771652E-3</v>
      </c>
    </row>
    <row r="1829" spans="3:19">
      <c r="C1829">
        <v>2016</v>
      </c>
      <c r="D1829" s="321">
        <v>1</v>
      </c>
      <c r="E1829" s="127">
        <v>6</v>
      </c>
      <c r="F1829" s="127">
        <v>127</v>
      </c>
      <c r="G1829" s="322">
        <v>0.62358000000000002</v>
      </c>
      <c r="H1829" s="9">
        <v>4641.9104160000006</v>
      </c>
      <c r="I1829">
        <f t="shared" si="84"/>
        <v>4.9100787401574805E-3</v>
      </c>
      <c r="J1829">
        <v>1.8028999999999999</v>
      </c>
      <c r="R1829" s="9">
        <v>4641.9104160000006</v>
      </c>
      <c r="S1829">
        <v>4.9100787401574805E-3</v>
      </c>
    </row>
    <row r="1830" spans="3:19">
      <c r="C1830">
        <v>2016</v>
      </c>
      <c r="D1830" s="321">
        <v>1</v>
      </c>
      <c r="E1830" s="127">
        <v>7</v>
      </c>
      <c r="F1830" s="127">
        <v>127</v>
      </c>
      <c r="G1830" s="322">
        <v>0.62274999999999991</v>
      </c>
      <c r="H1830" s="9">
        <v>5315.1215040000006</v>
      </c>
      <c r="I1830">
        <f t="shared" si="84"/>
        <v>4.9035433070866137E-3</v>
      </c>
      <c r="J1830">
        <v>2.0708000000000002</v>
      </c>
      <c r="R1830" s="9">
        <v>5315.1215040000006</v>
      </c>
      <c r="S1830">
        <v>4.9035433070866137E-3</v>
      </c>
    </row>
    <row r="1831" spans="3:19">
      <c r="C1831">
        <v>2016</v>
      </c>
      <c r="D1831" s="321">
        <v>1</v>
      </c>
      <c r="E1831" s="127">
        <v>8</v>
      </c>
      <c r="F1831" s="127">
        <v>127</v>
      </c>
      <c r="G1831" s="322">
        <v>0.43963000000000002</v>
      </c>
      <c r="H1831" s="9">
        <v>2646.2700000000004</v>
      </c>
      <c r="I1831">
        <f t="shared" si="84"/>
        <v>3.4616535433070867E-3</v>
      </c>
      <c r="J1831">
        <v>1.8756999999999999</v>
      </c>
      <c r="R1831" s="9">
        <v>2646.2700000000004</v>
      </c>
      <c r="S1831">
        <v>3.4616535433070867E-3</v>
      </c>
    </row>
    <row r="1832" spans="3:19">
      <c r="C1832">
        <v>2016</v>
      </c>
      <c r="D1832" s="321">
        <v>1</v>
      </c>
      <c r="E1832" s="127">
        <v>9</v>
      </c>
      <c r="F1832" s="127">
        <v>127</v>
      </c>
      <c r="G1832" s="322">
        <v>0.57173999999999991</v>
      </c>
      <c r="H1832" s="9">
        <v>4358.2302719999998</v>
      </c>
      <c r="I1832">
        <f t="shared" si="84"/>
        <v>4.5018897637795268E-3</v>
      </c>
      <c r="J1832">
        <v>1.8242</v>
      </c>
      <c r="R1832" s="9">
        <v>4358.2302719999998</v>
      </c>
      <c r="S1832">
        <v>4.5018897637795268E-3</v>
      </c>
    </row>
    <row r="1833" spans="3:19">
      <c r="C1833">
        <v>2016</v>
      </c>
      <c r="D1833" s="321">
        <v>1</v>
      </c>
      <c r="E1833" s="127">
        <v>10</v>
      </c>
      <c r="F1833" s="127">
        <v>127</v>
      </c>
      <c r="G1833" s="322">
        <v>0.583125</v>
      </c>
      <c r="H1833" s="9">
        <v>4259.4361920000001</v>
      </c>
      <c r="I1833">
        <f t="shared" si="84"/>
        <v>4.5915354330708664E-3</v>
      </c>
      <c r="J1833">
        <v>1.6023000000000001</v>
      </c>
      <c r="R1833" s="9">
        <v>4259.4361920000001</v>
      </c>
      <c r="S1833">
        <v>4.5915354330708664E-3</v>
      </c>
    </row>
    <row r="1834" spans="3:19">
      <c r="C1834">
        <v>2016</v>
      </c>
      <c r="D1834" s="321">
        <v>1</v>
      </c>
      <c r="E1834" s="127">
        <v>11</v>
      </c>
      <c r="F1834" s="127">
        <v>127</v>
      </c>
      <c r="G1834" s="322">
        <v>0.66128999999999993</v>
      </c>
      <c r="H1834" s="9">
        <v>5277.0152160000007</v>
      </c>
      <c r="I1834">
        <f t="shared" si="84"/>
        <v>5.2070078740157474E-3</v>
      </c>
      <c r="J1834">
        <v>2.0556000000000001</v>
      </c>
      <c r="R1834" s="9">
        <v>5277.0152160000007</v>
      </c>
      <c r="S1834">
        <v>5.2070078740157474E-3</v>
      </c>
    </row>
    <row r="1835" spans="3:19">
      <c r="C1835">
        <v>2016</v>
      </c>
      <c r="D1835" s="321">
        <v>1</v>
      </c>
      <c r="E1835" s="127">
        <v>12</v>
      </c>
      <c r="F1835" s="127">
        <v>127</v>
      </c>
      <c r="G1835" s="322">
        <v>0.68040999999999996</v>
      </c>
      <c r="H1835" s="9">
        <v>5247.3769919999995</v>
      </c>
      <c r="I1835">
        <f t="shared" si="84"/>
        <v>5.3575590551181102E-3</v>
      </c>
      <c r="J1835">
        <v>1.8919999999999999</v>
      </c>
      <c r="R1835" s="9">
        <v>5247.3769919999995</v>
      </c>
      <c r="S1835">
        <v>5.3575590551181102E-3</v>
      </c>
    </row>
    <row r="1836" spans="3:19">
      <c r="C1836">
        <v>2016</v>
      </c>
      <c r="D1836" s="321">
        <v>1</v>
      </c>
      <c r="E1836" s="127">
        <v>13</v>
      </c>
      <c r="F1836" s="127">
        <v>127</v>
      </c>
      <c r="G1836" s="322">
        <v>0.54500999999999999</v>
      </c>
      <c r="H1836" s="9">
        <v>5384.2773599999982</v>
      </c>
      <c r="I1836">
        <f t="shared" si="84"/>
        <v>4.2914173228346458E-3</v>
      </c>
      <c r="J1836">
        <v>2.1434000000000002</v>
      </c>
      <c r="R1836" s="9">
        <v>5384.2773599999982</v>
      </c>
      <c r="S1836">
        <v>4.2914173228346458E-3</v>
      </c>
    </row>
    <row r="1837" spans="3:19">
      <c r="C1837">
        <v>2016</v>
      </c>
      <c r="D1837" s="321">
        <v>1</v>
      </c>
      <c r="E1837" s="127">
        <v>14</v>
      </c>
      <c r="F1837" s="127">
        <v>127</v>
      </c>
      <c r="G1837" s="322">
        <v>0.62026999999999999</v>
      </c>
      <c r="H1837" s="9">
        <v>4307.4218880000008</v>
      </c>
      <c r="I1837">
        <f t="shared" si="84"/>
        <v>4.8840157480314964E-3</v>
      </c>
      <c r="J1837">
        <v>1.7256</v>
      </c>
      <c r="R1837" s="9">
        <v>4307.4218880000008</v>
      </c>
      <c r="S1837">
        <v>4.8840157480314964E-3</v>
      </c>
    </row>
    <row r="1838" spans="3:19">
      <c r="C1838">
        <v>2016</v>
      </c>
      <c r="D1838" s="321">
        <v>2</v>
      </c>
      <c r="E1838" s="127">
        <v>1</v>
      </c>
      <c r="F1838" s="127">
        <v>127</v>
      </c>
      <c r="G1838" s="322">
        <v>0.43361499999999997</v>
      </c>
      <c r="H1838" s="9">
        <v>1589.173344</v>
      </c>
      <c r="I1838">
        <f t="shared" si="84"/>
        <v>3.4142913385826769E-3</v>
      </c>
      <c r="J1838">
        <v>1.6819999999999999</v>
      </c>
      <c r="R1838" s="9">
        <v>1589.173344</v>
      </c>
      <c r="S1838">
        <v>3.4142913385826769E-3</v>
      </c>
    </row>
    <row r="1839" spans="3:19">
      <c r="C1839">
        <v>2016</v>
      </c>
      <c r="D1839" s="321">
        <v>2</v>
      </c>
      <c r="E1839" s="127">
        <v>2</v>
      </c>
      <c r="F1839" s="127">
        <v>127</v>
      </c>
      <c r="G1839" s="322">
        <v>0.49423499999999998</v>
      </c>
      <c r="H1839" s="9">
        <v>1563.7691520000001</v>
      </c>
      <c r="I1839">
        <f t="shared" si="84"/>
        <v>3.8916141732283464E-3</v>
      </c>
      <c r="J1839">
        <v>1.6124000000000001</v>
      </c>
      <c r="R1839" s="9">
        <v>1563.7691520000001</v>
      </c>
      <c r="S1839">
        <v>3.8916141732283464E-3</v>
      </c>
    </row>
    <row r="1840" spans="3:19">
      <c r="C1840">
        <v>2016</v>
      </c>
      <c r="D1840" s="321">
        <v>2</v>
      </c>
      <c r="E1840" s="127">
        <v>3</v>
      </c>
      <c r="F1840" s="127">
        <v>127</v>
      </c>
      <c r="G1840" s="322">
        <v>0.32205</v>
      </c>
      <c r="H1840" s="9">
        <v>2745.0640800000001</v>
      </c>
      <c r="I1840">
        <f t="shared" ref="I1840:I1878" si="85">G1840/F1840</f>
        <v>2.5358267716535433E-3</v>
      </c>
      <c r="J1840">
        <v>1.6819999999999999</v>
      </c>
      <c r="R1840" s="9">
        <v>2745.0640800000001</v>
      </c>
      <c r="S1840">
        <v>2.5358267716535433E-3</v>
      </c>
    </row>
    <row r="1841" spans="3:19">
      <c r="C1841">
        <v>2016</v>
      </c>
      <c r="D1841" s="321">
        <v>2</v>
      </c>
      <c r="E1841" s="127">
        <v>4</v>
      </c>
      <c r="F1841" s="127">
        <v>127</v>
      </c>
      <c r="G1841" s="322">
        <v>0.43190000000000001</v>
      </c>
      <c r="H1841" s="9">
        <v>2431.7457119999999</v>
      </c>
      <c r="I1841">
        <f t="shared" si="85"/>
        <v>3.4007874015748031E-3</v>
      </c>
      <c r="J1841">
        <v>2.2877000000000001</v>
      </c>
      <c r="R1841" s="9">
        <v>2431.7457119999999</v>
      </c>
      <c r="S1841">
        <v>3.4007874015748031E-3</v>
      </c>
    </row>
    <row r="1842" spans="3:19">
      <c r="C1842">
        <v>2016</v>
      </c>
      <c r="D1842" s="321">
        <v>2</v>
      </c>
      <c r="E1842" s="127">
        <v>5</v>
      </c>
      <c r="F1842" s="127">
        <v>127</v>
      </c>
      <c r="G1842" s="322">
        <v>0.60786499999999999</v>
      </c>
      <c r="H1842" s="9">
        <v>3240.4458240000013</v>
      </c>
      <c r="I1842">
        <f t="shared" si="85"/>
        <v>4.7863385826771654E-3</v>
      </c>
      <c r="J1842">
        <v>1.5875999999999999</v>
      </c>
      <c r="R1842" s="9">
        <v>3240.4458240000013</v>
      </c>
      <c r="S1842">
        <v>4.7863385826771654E-3</v>
      </c>
    </row>
    <row r="1843" spans="3:19">
      <c r="C1843">
        <v>2016</v>
      </c>
      <c r="D1843" s="321">
        <v>2</v>
      </c>
      <c r="E1843" s="127">
        <v>6</v>
      </c>
      <c r="F1843" s="127">
        <v>127</v>
      </c>
      <c r="G1843" s="322">
        <v>0.68310500000000007</v>
      </c>
      <c r="H1843" s="9">
        <v>5521.1777279999988</v>
      </c>
      <c r="I1843">
        <f t="shared" si="85"/>
        <v>5.3787795275590557E-3</v>
      </c>
      <c r="J1843">
        <v>2.0358000000000001</v>
      </c>
      <c r="R1843" s="9">
        <v>5521.1777279999988</v>
      </c>
      <c r="S1843">
        <v>5.3787795275590557E-3</v>
      </c>
    </row>
    <row r="1844" spans="3:19">
      <c r="C1844">
        <v>2016</v>
      </c>
      <c r="D1844" s="321">
        <v>2</v>
      </c>
      <c r="E1844" s="127">
        <v>7</v>
      </c>
      <c r="F1844" s="127">
        <v>127</v>
      </c>
      <c r="G1844" s="322">
        <v>0.69364499999999996</v>
      </c>
      <c r="H1844" s="9">
        <v>5483.0714400000006</v>
      </c>
      <c r="I1844">
        <f t="shared" si="85"/>
        <v>5.461771653543307E-3</v>
      </c>
      <c r="J1844">
        <v>2.2706</v>
      </c>
      <c r="R1844" s="9">
        <v>5483.0714400000006</v>
      </c>
      <c r="S1844">
        <v>5.461771653543307E-3</v>
      </c>
    </row>
    <row r="1845" spans="3:19">
      <c r="C1845">
        <v>2016</v>
      </c>
      <c r="D1845" s="321">
        <v>2</v>
      </c>
      <c r="E1845" s="127">
        <v>8</v>
      </c>
      <c r="F1845" s="127">
        <v>127</v>
      </c>
      <c r="G1845" s="322">
        <v>0.42984</v>
      </c>
      <c r="H1845" s="9">
        <v>3322.3037759999997</v>
      </c>
      <c r="I1845">
        <f t="shared" si="85"/>
        <v>3.3845669291338583E-3</v>
      </c>
      <c r="J1845">
        <v>1.7774000000000001</v>
      </c>
      <c r="R1845" s="9">
        <v>3322.3037759999997</v>
      </c>
      <c r="S1845">
        <v>3.3845669291338583E-3</v>
      </c>
    </row>
    <row r="1846" spans="3:19">
      <c r="C1846">
        <v>2016</v>
      </c>
      <c r="D1846" s="321">
        <v>2</v>
      </c>
      <c r="E1846" s="127">
        <v>9</v>
      </c>
      <c r="F1846" s="127">
        <v>127</v>
      </c>
      <c r="G1846" s="322">
        <v>0.64644000000000001</v>
      </c>
      <c r="H1846" s="9">
        <v>5233.2635519999994</v>
      </c>
      <c r="I1846">
        <f t="shared" si="85"/>
        <v>5.0900787401574801E-3</v>
      </c>
      <c r="J1846">
        <v>1.6536</v>
      </c>
      <c r="R1846" s="9">
        <v>5233.2635519999994</v>
      </c>
      <c r="S1846">
        <v>5.0900787401574801E-3</v>
      </c>
    </row>
    <row r="1847" spans="3:19">
      <c r="C1847">
        <v>2016</v>
      </c>
      <c r="D1847" s="321">
        <v>2</v>
      </c>
      <c r="E1847" s="127">
        <v>10</v>
      </c>
      <c r="F1847" s="127">
        <v>127</v>
      </c>
      <c r="G1847" s="322">
        <v>0.53978000000000004</v>
      </c>
      <c r="H1847" s="9">
        <v>5202.2139839999982</v>
      </c>
      <c r="I1847">
        <f t="shared" si="85"/>
        <v>4.2502362204724416E-3</v>
      </c>
      <c r="J1847">
        <v>1.6617</v>
      </c>
      <c r="R1847" s="9">
        <v>5202.2139839999982</v>
      </c>
      <c r="S1847">
        <v>4.2502362204724416E-3</v>
      </c>
    </row>
    <row r="1848" spans="3:19">
      <c r="C1848">
        <v>2016</v>
      </c>
      <c r="D1848" s="321">
        <v>2</v>
      </c>
      <c r="E1848" s="127">
        <v>11</v>
      </c>
      <c r="F1848" s="127">
        <v>127</v>
      </c>
      <c r="G1848" s="322">
        <v>0.67785499999999999</v>
      </c>
      <c r="H1848" s="9">
        <v>4966.5195360000007</v>
      </c>
      <c r="I1848">
        <f t="shared" si="85"/>
        <v>5.3374409448818895E-3</v>
      </c>
      <c r="J1848">
        <v>1.8031999999999999</v>
      </c>
      <c r="R1848" s="9">
        <v>4966.5195360000007</v>
      </c>
      <c r="S1848">
        <v>5.3374409448818895E-3</v>
      </c>
    </row>
    <row r="1849" spans="3:19">
      <c r="C1849">
        <v>2016</v>
      </c>
      <c r="D1849" s="321">
        <v>2</v>
      </c>
      <c r="E1849" s="127">
        <v>12</v>
      </c>
      <c r="F1849" s="127">
        <v>127</v>
      </c>
      <c r="G1849" s="322">
        <v>0.70484999999999998</v>
      </c>
      <c r="H1849" s="9">
        <v>5260.0790880000004</v>
      </c>
      <c r="I1849">
        <f t="shared" si="85"/>
        <v>5.5500000000000002E-3</v>
      </c>
      <c r="J1849">
        <v>1.7528999999999999</v>
      </c>
      <c r="R1849" s="9">
        <v>5260.0790880000004</v>
      </c>
      <c r="S1849">
        <v>5.5500000000000002E-3</v>
      </c>
    </row>
    <row r="1850" spans="3:19">
      <c r="C1850">
        <v>2016</v>
      </c>
      <c r="D1850" s="321">
        <v>2</v>
      </c>
      <c r="E1850" s="127">
        <v>13</v>
      </c>
      <c r="F1850" s="127">
        <v>127</v>
      </c>
      <c r="G1850" s="322">
        <v>0.70933000000000002</v>
      </c>
      <c r="H1850" s="9">
        <v>5629.851216</v>
      </c>
      <c r="I1850">
        <f t="shared" si="85"/>
        <v>5.5852755905511815E-3</v>
      </c>
      <c r="J1850">
        <v>2.1920999999999999</v>
      </c>
      <c r="R1850" s="9">
        <v>5629.851216</v>
      </c>
      <c r="S1850">
        <v>5.5852755905511815E-3</v>
      </c>
    </row>
    <row r="1851" spans="3:19">
      <c r="C1851">
        <v>2016</v>
      </c>
      <c r="D1851" s="321">
        <v>2</v>
      </c>
      <c r="E1851" s="127">
        <v>14</v>
      </c>
      <c r="F1851" s="127">
        <v>127</v>
      </c>
      <c r="G1851" s="322">
        <v>0.61416000000000004</v>
      </c>
      <c r="H1851" s="9">
        <v>5569.1634239999994</v>
      </c>
      <c r="I1851">
        <f t="shared" si="85"/>
        <v>4.8359055118110238E-3</v>
      </c>
      <c r="J1851">
        <v>1.8804000000000001</v>
      </c>
      <c r="R1851" s="9">
        <v>5569.1634239999994</v>
      </c>
      <c r="S1851">
        <v>4.8359055118110238E-3</v>
      </c>
    </row>
    <row r="1852" spans="3:19">
      <c r="C1852">
        <v>2016</v>
      </c>
      <c r="D1852" s="321">
        <v>3</v>
      </c>
      <c r="E1852" s="127">
        <v>1</v>
      </c>
      <c r="F1852" s="127">
        <v>127</v>
      </c>
      <c r="G1852" s="322">
        <v>0.40318500000000002</v>
      </c>
      <c r="H1852" s="9">
        <v>2273.6751839999997</v>
      </c>
      <c r="I1852">
        <f t="shared" si="85"/>
        <v>3.1746850393700788E-3</v>
      </c>
      <c r="J1852">
        <v>1.7064999999999999</v>
      </c>
      <c r="R1852" s="9">
        <v>2273.6751839999997</v>
      </c>
      <c r="S1852">
        <v>3.1746850393700788E-3</v>
      </c>
    </row>
    <row r="1853" spans="3:19">
      <c r="C1853">
        <v>2016</v>
      </c>
      <c r="D1853" s="321">
        <v>3</v>
      </c>
      <c r="E1853" s="127">
        <v>2</v>
      </c>
      <c r="F1853" s="127">
        <v>127</v>
      </c>
      <c r="G1853" s="322">
        <v>0.46752500000000002</v>
      </c>
      <c r="H1853" s="9">
        <v>2721.0712320000002</v>
      </c>
      <c r="I1853">
        <f t="shared" si="85"/>
        <v>3.6812992125984253E-3</v>
      </c>
      <c r="J1853">
        <v>1.5462</v>
      </c>
      <c r="R1853" s="9">
        <v>2721.0712320000002</v>
      </c>
      <c r="S1853">
        <v>3.6812992125984253E-3</v>
      </c>
    </row>
    <row r="1854" spans="3:19">
      <c r="C1854">
        <v>2016</v>
      </c>
      <c r="D1854" s="321">
        <v>3</v>
      </c>
      <c r="E1854" s="127">
        <v>3</v>
      </c>
      <c r="F1854" s="127">
        <v>127</v>
      </c>
      <c r="G1854" s="322">
        <v>0.60590499999999992</v>
      </c>
      <c r="H1854" s="9">
        <v>3908.0115360000004</v>
      </c>
      <c r="I1854">
        <f t="shared" si="85"/>
        <v>4.770905511811023E-3</v>
      </c>
      <c r="J1854">
        <v>1.6949000000000001</v>
      </c>
      <c r="R1854" s="9">
        <v>3908.0115360000004</v>
      </c>
      <c r="S1854">
        <v>4.770905511811023E-3</v>
      </c>
    </row>
    <row r="1855" spans="3:19">
      <c r="C1855">
        <v>2016</v>
      </c>
      <c r="D1855" s="321">
        <v>3</v>
      </c>
      <c r="E1855" s="127">
        <v>4</v>
      </c>
      <c r="F1855" s="127">
        <v>127</v>
      </c>
      <c r="G1855" s="322">
        <v>0.65735499999999991</v>
      </c>
      <c r="H1855" s="9">
        <v>4409.0386560000006</v>
      </c>
      <c r="I1855">
        <f t="shared" si="85"/>
        <v>5.1760236220472437E-3</v>
      </c>
      <c r="J1855">
        <v>1.6043000000000001</v>
      </c>
      <c r="R1855" s="9">
        <v>4409.0386560000006</v>
      </c>
      <c r="S1855">
        <v>5.1760236220472437E-3</v>
      </c>
    </row>
    <row r="1856" spans="3:19">
      <c r="C1856">
        <v>2016</v>
      </c>
      <c r="D1856" s="321">
        <v>3</v>
      </c>
      <c r="E1856" s="127">
        <v>5</v>
      </c>
      <c r="F1856" s="127">
        <v>127</v>
      </c>
      <c r="G1856" s="322">
        <v>0.66407499999999997</v>
      </c>
      <c r="H1856" s="9">
        <v>4811.2716960000007</v>
      </c>
      <c r="I1856">
        <f t="shared" si="85"/>
        <v>5.2289370078740151E-3</v>
      </c>
      <c r="J1856">
        <v>1.9112</v>
      </c>
      <c r="R1856" s="9">
        <v>4811.2716960000007</v>
      </c>
      <c r="S1856">
        <v>5.2289370078740151E-3</v>
      </c>
    </row>
    <row r="1857" spans="3:19">
      <c r="C1857">
        <v>2016</v>
      </c>
      <c r="D1857" s="321">
        <v>3</v>
      </c>
      <c r="E1857" s="127">
        <v>6</v>
      </c>
      <c r="F1857" s="127">
        <v>127</v>
      </c>
      <c r="G1857" s="322">
        <v>0.69051499999999999</v>
      </c>
      <c r="H1857" s="9">
        <v>5039.9094239999995</v>
      </c>
      <c r="I1857">
        <f t="shared" si="85"/>
        <v>5.4371259842519682E-3</v>
      </c>
      <c r="J1857">
        <v>1.8553999999999999</v>
      </c>
      <c r="R1857" s="9">
        <v>5039.9094239999995</v>
      </c>
      <c r="S1857">
        <v>5.4371259842519682E-3</v>
      </c>
    </row>
    <row r="1858" spans="3:19">
      <c r="C1858">
        <v>2016</v>
      </c>
      <c r="D1858" s="321">
        <v>3</v>
      </c>
      <c r="E1858" s="127">
        <v>7</v>
      </c>
      <c r="F1858" s="127">
        <v>127</v>
      </c>
      <c r="G1858" s="322">
        <v>0.50819499999999995</v>
      </c>
      <c r="H1858" s="9">
        <v>5387.1000480000002</v>
      </c>
      <c r="I1858">
        <f t="shared" si="85"/>
        <v>4.0015354330708661E-3</v>
      </c>
      <c r="J1858">
        <v>2.0398999999999998</v>
      </c>
      <c r="R1858" s="9">
        <v>5387.1000480000002</v>
      </c>
      <c r="S1858">
        <v>4.0015354330708661E-3</v>
      </c>
    </row>
    <row r="1859" spans="3:19">
      <c r="C1859">
        <v>2016</v>
      </c>
      <c r="D1859" s="321">
        <v>3</v>
      </c>
      <c r="E1859" s="127">
        <v>8</v>
      </c>
      <c r="F1859" s="127">
        <v>127</v>
      </c>
      <c r="G1859" s="322">
        <v>0.56455</v>
      </c>
      <c r="H1859" s="9">
        <v>4486.6625759999988</v>
      </c>
      <c r="I1859">
        <f t="shared" si="85"/>
        <v>4.4452755905511811E-3</v>
      </c>
      <c r="J1859">
        <v>1.6982999999999999</v>
      </c>
      <c r="R1859" s="9">
        <v>4486.6625759999988</v>
      </c>
      <c r="S1859">
        <v>4.4452755905511811E-3</v>
      </c>
    </row>
    <row r="1860" spans="3:19">
      <c r="C1860">
        <v>2016</v>
      </c>
      <c r="D1860" s="321">
        <v>3</v>
      </c>
      <c r="E1860" s="127">
        <v>9</v>
      </c>
      <c r="F1860" s="127">
        <v>127</v>
      </c>
      <c r="G1860" s="322">
        <v>0.50144</v>
      </c>
      <c r="H1860" s="9">
        <v>4980.6329759999999</v>
      </c>
      <c r="I1860">
        <f t="shared" si="85"/>
        <v>3.9483464566929137E-3</v>
      </c>
      <c r="J1860">
        <v>1.8661000000000001</v>
      </c>
      <c r="R1860" s="9">
        <v>4980.6329759999999</v>
      </c>
      <c r="S1860">
        <v>3.9483464566929137E-3</v>
      </c>
    </row>
    <row r="1861" spans="3:19">
      <c r="C1861">
        <v>2016</v>
      </c>
      <c r="D1861" s="321">
        <v>3</v>
      </c>
      <c r="E1861" s="127">
        <v>10</v>
      </c>
      <c r="F1861" s="127">
        <v>127</v>
      </c>
      <c r="G1861" s="322">
        <v>0.61051</v>
      </c>
      <c r="H1861" s="9">
        <v>4852.2006720000008</v>
      </c>
      <c r="I1861">
        <f t="shared" si="85"/>
        <v>4.8071653543307084E-3</v>
      </c>
      <c r="J1861">
        <v>1.9549000000000001</v>
      </c>
      <c r="R1861" s="9">
        <v>4852.2006720000008</v>
      </c>
      <c r="S1861">
        <v>4.8071653543307084E-3</v>
      </c>
    </row>
    <row r="1862" spans="3:19">
      <c r="C1862">
        <v>2016</v>
      </c>
      <c r="D1862" s="321">
        <v>3</v>
      </c>
      <c r="E1862" s="127">
        <v>11</v>
      </c>
      <c r="F1862" s="127">
        <v>127</v>
      </c>
      <c r="G1862" s="322">
        <v>0.69970500000000002</v>
      </c>
      <c r="H1862" s="9">
        <v>5346.1710719999992</v>
      </c>
      <c r="I1862">
        <f t="shared" si="85"/>
        <v>5.5094881889763778E-3</v>
      </c>
      <c r="J1862">
        <v>1.8559000000000001</v>
      </c>
      <c r="R1862" s="9">
        <v>5346.1710719999992</v>
      </c>
      <c r="S1862">
        <v>5.5094881889763778E-3</v>
      </c>
    </row>
    <row r="1863" spans="3:19">
      <c r="C1863">
        <v>2016</v>
      </c>
      <c r="D1863" s="321">
        <v>3</v>
      </c>
      <c r="E1863" s="127">
        <v>12</v>
      </c>
      <c r="F1863" s="127">
        <v>127</v>
      </c>
      <c r="G1863" s="322">
        <v>0.63650499999999999</v>
      </c>
      <c r="H1863" s="9">
        <v>5000.3917919999985</v>
      </c>
      <c r="I1863">
        <f t="shared" si="85"/>
        <v>5.0118503937007872E-3</v>
      </c>
      <c r="J1863">
        <v>1.8804000000000001</v>
      </c>
      <c r="R1863" s="9">
        <v>5000.3917919999985</v>
      </c>
      <c r="S1863">
        <v>5.0118503937007872E-3</v>
      </c>
    </row>
    <row r="1864" spans="3:19">
      <c r="C1864">
        <v>2016</v>
      </c>
      <c r="D1864" s="321">
        <v>3</v>
      </c>
      <c r="E1864" s="127">
        <v>13</v>
      </c>
      <c r="F1864" s="127">
        <v>127</v>
      </c>
      <c r="G1864" s="322">
        <v>0.61957499999999999</v>
      </c>
      <c r="H1864" s="9">
        <v>5325.0009120000004</v>
      </c>
      <c r="I1864">
        <f t="shared" si="85"/>
        <v>4.8785433070866139E-3</v>
      </c>
      <c r="J1864">
        <v>2.0989</v>
      </c>
      <c r="R1864" s="9">
        <v>5325.0009120000004</v>
      </c>
      <c r="S1864">
        <v>4.8785433070866139E-3</v>
      </c>
    </row>
    <row r="1865" spans="3:19">
      <c r="C1865">
        <v>2016</v>
      </c>
      <c r="D1865" s="321">
        <v>3</v>
      </c>
      <c r="E1865" s="127">
        <v>14</v>
      </c>
      <c r="F1865" s="127">
        <v>127</v>
      </c>
      <c r="G1865" s="322">
        <v>0.419265</v>
      </c>
      <c r="H1865" s="9">
        <v>4898.7750239999987</v>
      </c>
      <c r="I1865">
        <f t="shared" si="85"/>
        <v>3.3012992125984251E-3</v>
      </c>
      <c r="J1865">
        <v>1.7989999999999999</v>
      </c>
      <c r="R1865" s="9">
        <v>4898.7750239999987</v>
      </c>
      <c r="S1865">
        <v>3.3012992125984251E-3</v>
      </c>
    </row>
    <row r="1866" spans="3:19">
      <c r="C1866">
        <v>2016</v>
      </c>
      <c r="D1866" s="321">
        <v>4</v>
      </c>
      <c r="E1866" s="127">
        <v>1</v>
      </c>
      <c r="F1866" s="127">
        <v>127</v>
      </c>
      <c r="G1866" s="322">
        <v>0.318635</v>
      </c>
      <c r="H1866" s="9">
        <v>2248.2709919999993</v>
      </c>
      <c r="I1866">
        <f t="shared" si="85"/>
        <v>2.5089370078740158E-3</v>
      </c>
      <c r="J1866">
        <v>1.5622</v>
      </c>
      <c r="R1866" s="9">
        <v>2248.2709919999993</v>
      </c>
      <c r="S1866">
        <v>2.5089370078740158E-3</v>
      </c>
    </row>
    <row r="1867" spans="3:19">
      <c r="C1867">
        <v>2016</v>
      </c>
      <c r="D1867" s="321">
        <v>4</v>
      </c>
      <c r="E1867" s="127">
        <v>2</v>
      </c>
      <c r="F1867" s="127">
        <v>127</v>
      </c>
      <c r="G1867" s="322">
        <v>0.34332499999999999</v>
      </c>
      <c r="H1867" s="9">
        <v>2695.6670400000007</v>
      </c>
      <c r="I1867">
        <f t="shared" si="85"/>
        <v>2.7033464566929132E-3</v>
      </c>
      <c r="J1867">
        <v>1.7061999999999999</v>
      </c>
      <c r="R1867" s="9">
        <v>2695.6670400000007</v>
      </c>
      <c r="S1867">
        <v>2.7033464566929132E-3</v>
      </c>
    </row>
    <row r="1868" spans="3:19">
      <c r="C1868">
        <v>2016</v>
      </c>
      <c r="D1868" s="321">
        <v>4</v>
      </c>
      <c r="E1868" s="127">
        <v>3</v>
      </c>
      <c r="F1868" s="127">
        <v>127</v>
      </c>
      <c r="G1868" s="322">
        <v>0.38312999999999997</v>
      </c>
      <c r="H1868" s="9">
        <v>2852.3262240000008</v>
      </c>
      <c r="I1868">
        <f t="shared" si="85"/>
        <v>3.0167716535433068E-3</v>
      </c>
      <c r="J1868">
        <v>1.8234999999999999</v>
      </c>
      <c r="R1868" s="9">
        <v>2852.3262240000008</v>
      </c>
      <c r="S1868">
        <v>3.0167716535433068E-3</v>
      </c>
    </row>
    <row r="1869" spans="3:19">
      <c r="C1869">
        <v>2016</v>
      </c>
      <c r="D1869" s="321">
        <v>4</v>
      </c>
      <c r="E1869" s="127">
        <v>4</v>
      </c>
      <c r="F1869" s="127">
        <v>127</v>
      </c>
      <c r="G1869" s="322">
        <v>0.47959499999999999</v>
      </c>
      <c r="H1869" s="9">
        <v>3549.5301599999998</v>
      </c>
      <c r="I1869">
        <f t="shared" si="85"/>
        <v>3.7763385826771654E-3</v>
      </c>
      <c r="J1869">
        <v>1.7545999999999999</v>
      </c>
      <c r="R1869" s="9">
        <v>3549.5301599999998</v>
      </c>
      <c r="S1869">
        <v>3.7763385826771654E-3</v>
      </c>
    </row>
    <row r="1870" spans="3:19">
      <c r="C1870">
        <v>2016</v>
      </c>
      <c r="D1870" s="321">
        <v>4</v>
      </c>
      <c r="E1870" s="127">
        <v>5</v>
      </c>
      <c r="F1870" s="127">
        <v>127</v>
      </c>
      <c r="G1870" s="322">
        <v>0.58077000000000001</v>
      </c>
      <c r="H1870" s="9">
        <v>4948.1720640000003</v>
      </c>
      <c r="I1870">
        <f t="shared" si="85"/>
        <v>4.5729921259842522E-3</v>
      </c>
      <c r="J1870">
        <v>1.7096</v>
      </c>
      <c r="R1870" s="9">
        <v>4948.1720640000003</v>
      </c>
      <c r="S1870">
        <v>4.5729921259842522E-3</v>
      </c>
    </row>
    <row r="1871" spans="3:19">
      <c r="C1871">
        <v>2016</v>
      </c>
      <c r="D1871" s="321">
        <v>4</v>
      </c>
      <c r="E1871" s="127">
        <v>6</v>
      </c>
      <c r="F1871" s="127">
        <v>127</v>
      </c>
      <c r="G1871" s="322">
        <v>0.68341000000000007</v>
      </c>
      <c r="H1871" s="9">
        <v>5272.7811839999986</v>
      </c>
      <c r="I1871">
        <f t="shared" si="85"/>
        <v>5.3811811023622052E-3</v>
      </c>
      <c r="J1871">
        <v>1.7991999999999999</v>
      </c>
      <c r="R1871" s="9">
        <v>5272.7811839999986</v>
      </c>
      <c r="S1871">
        <v>5.3811811023622052E-3</v>
      </c>
    </row>
    <row r="1872" spans="3:19">
      <c r="C1872">
        <v>2016</v>
      </c>
      <c r="D1872" s="321">
        <v>4</v>
      </c>
      <c r="E1872" s="127">
        <v>7</v>
      </c>
      <c r="F1872" s="127">
        <v>127</v>
      </c>
      <c r="G1872" s="322">
        <v>0.71399499999999994</v>
      </c>
      <c r="H1872" s="9">
        <v>5267.135808</v>
      </c>
      <c r="I1872">
        <f t="shared" si="85"/>
        <v>5.6220078740157478E-3</v>
      </c>
      <c r="J1872">
        <v>2.2395999999999998</v>
      </c>
      <c r="R1872" s="9">
        <v>5267.135808</v>
      </c>
      <c r="S1872">
        <v>5.6220078740157478E-3</v>
      </c>
    </row>
    <row r="1873" spans="1:19">
      <c r="C1873">
        <v>2016</v>
      </c>
      <c r="D1873" s="321">
        <v>4</v>
      </c>
      <c r="E1873" s="127">
        <v>8</v>
      </c>
      <c r="F1873" s="127">
        <v>127</v>
      </c>
      <c r="G1873" s="322">
        <v>0.51056000000000001</v>
      </c>
      <c r="H1873" s="9">
        <v>4126.7698559999999</v>
      </c>
      <c r="I1873">
        <f t="shared" si="85"/>
        <v>4.0201574803149604E-3</v>
      </c>
      <c r="J1873">
        <v>1.6009</v>
      </c>
      <c r="R1873" s="9">
        <v>4126.7698559999999</v>
      </c>
      <c r="S1873">
        <v>4.0201574803149604E-3</v>
      </c>
    </row>
    <row r="1874" spans="1:19">
      <c r="C1874">
        <v>2016</v>
      </c>
      <c r="D1874" s="321">
        <v>4</v>
      </c>
      <c r="E1874" s="127">
        <v>9</v>
      </c>
      <c r="F1874" s="127">
        <v>127</v>
      </c>
      <c r="G1874" s="322">
        <v>0.58621999999999996</v>
      </c>
      <c r="H1874" s="9">
        <v>4698.364176</v>
      </c>
      <c r="I1874">
        <f t="shared" si="85"/>
        <v>4.6159055118110233E-3</v>
      </c>
      <c r="J1874">
        <v>1.6544000000000001</v>
      </c>
      <c r="R1874" s="9">
        <v>4698.364176</v>
      </c>
      <c r="S1874">
        <v>4.6159055118110233E-3</v>
      </c>
    </row>
    <row r="1875" spans="1:19">
      <c r="C1875">
        <v>2016</v>
      </c>
      <c r="D1875" s="321">
        <v>4</v>
      </c>
      <c r="E1875" s="127">
        <v>10</v>
      </c>
      <c r="F1875" s="127">
        <v>127</v>
      </c>
      <c r="G1875" s="322">
        <v>0.63897000000000004</v>
      </c>
      <c r="H1875" s="9">
        <v>5175.3984480000008</v>
      </c>
      <c r="I1875">
        <f t="shared" si="85"/>
        <v>5.0312598425196857E-3</v>
      </c>
      <c r="J1875">
        <v>1.8035000000000001</v>
      </c>
      <c r="R1875" s="9">
        <v>5175.3984480000008</v>
      </c>
      <c r="S1875">
        <v>5.0312598425196857E-3</v>
      </c>
    </row>
    <row r="1876" spans="1:19">
      <c r="C1876">
        <v>2016</v>
      </c>
      <c r="D1876" s="321">
        <v>4</v>
      </c>
      <c r="E1876" s="127">
        <v>11</v>
      </c>
      <c r="F1876" s="127">
        <v>127</v>
      </c>
      <c r="G1876" s="322">
        <v>0.57202500000000001</v>
      </c>
      <c r="H1876" s="9">
        <v>4222.7412480000003</v>
      </c>
      <c r="I1876">
        <f t="shared" si="85"/>
        <v>4.5041338582677169E-3</v>
      </c>
      <c r="J1876">
        <v>1.6778999999999999</v>
      </c>
      <c r="R1876" s="9">
        <v>4222.7412480000003</v>
      </c>
      <c r="S1876">
        <v>4.5041338582677169E-3</v>
      </c>
    </row>
    <row r="1877" spans="1:19">
      <c r="C1877">
        <v>2016</v>
      </c>
      <c r="D1877" s="321">
        <v>4</v>
      </c>
      <c r="E1877" s="127">
        <v>12</v>
      </c>
      <c r="F1877" s="127">
        <v>127</v>
      </c>
      <c r="G1877" s="322">
        <v>0.64880000000000004</v>
      </c>
      <c r="H1877" s="9">
        <v>5381.4546720000008</v>
      </c>
      <c r="I1877">
        <f t="shared" si="85"/>
        <v>5.1086614173228347E-3</v>
      </c>
      <c r="J1877">
        <v>1.966</v>
      </c>
      <c r="R1877" s="9">
        <v>5381.4546720000008</v>
      </c>
      <c r="S1877">
        <v>5.1086614173228347E-3</v>
      </c>
    </row>
    <row r="1878" spans="1:19">
      <c r="C1878">
        <v>2016</v>
      </c>
      <c r="D1878" s="321">
        <v>4</v>
      </c>
      <c r="E1878" s="127">
        <v>13</v>
      </c>
      <c r="F1878" s="127">
        <v>127</v>
      </c>
      <c r="G1878" s="322">
        <v>0.720225</v>
      </c>
      <c r="H1878" s="9">
        <v>5377.2206400000005</v>
      </c>
      <c r="I1878">
        <f t="shared" si="85"/>
        <v>5.6710629921259839E-3</v>
      </c>
      <c r="J1878">
        <v>2.2736000000000001</v>
      </c>
      <c r="R1878" s="9">
        <v>5377.2206400000005</v>
      </c>
      <c r="S1878">
        <v>5.6710629921259839E-3</v>
      </c>
    </row>
    <row r="1879" spans="1:19">
      <c r="A1879" s="6"/>
      <c r="C1879">
        <v>2016</v>
      </c>
      <c r="D1879" s="321">
        <v>4</v>
      </c>
      <c r="E1879" s="127">
        <v>14</v>
      </c>
      <c r="F1879" s="127">
        <v>127</v>
      </c>
      <c r="G1879" s="322">
        <v>0.58221000000000001</v>
      </c>
      <c r="H1879" s="9">
        <v>5007.4485119999999</v>
      </c>
      <c r="I1879">
        <f>G1879/F1879</f>
        <v>4.5843307086614171E-3</v>
      </c>
      <c r="J1879">
        <v>1.59</v>
      </c>
      <c r="M1879" s="129"/>
      <c r="R1879" s="9">
        <v>5007.4485119999999</v>
      </c>
      <c r="S1879">
        <v>4.5843307086614171E-3</v>
      </c>
    </row>
    <row r="1880" spans="1:19">
      <c r="C1880">
        <v>2017</v>
      </c>
      <c r="D1880" s="321">
        <v>1</v>
      </c>
      <c r="E1880" s="127">
        <v>1</v>
      </c>
      <c r="F1880" s="127">
        <v>86</v>
      </c>
      <c r="G1880" s="455">
        <v>0.31462897526501798</v>
      </c>
      <c r="H1880">
        <v>1603.2016002240002</v>
      </c>
      <c r="I1880">
        <f t="shared" ref="I1880:I1943" si="86">G1880/F1880</f>
        <v>3.6584764565699766E-3</v>
      </c>
      <c r="J1880" s="129" t="s">
        <v>17</v>
      </c>
      <c r="R1880" s="9"/>
    </row>
    <row r="1881" spans="1:19">
      <c r="C1881">
        <v>2017</v>
      </c>
      <c r="D1881" s="321">
        <v>1</v>
      </c>
      <c r="E1881" s="127">
        <v>2</v>
      </c>
      <c r="F1881" s="127">
        <v>86</v>
      </c>
      <c r="G1881" s="455">
        <v>0.25730656934306601</v>
      </c>
      <c r="H1881">
        <v>852.42079977600008</v>
      </c>
      <c r="I1881">
        <f t="shared" si="86"/>
        <v>2.9919368528263488E-3</v>
      </c>
      <c r="J1881" s="129" t="s">
        <v>17</v>
      </c>
      <c r="R1881" s="9"/>
    </row>
    <row r="1882" spans="1:19">
      <c r="C1882">
        <v>2017</v>
      </c>
      <c r="D1882" s="321">
        <v>1</v>
      </c>
      <c r="E1882" s="127">
        <v>3</v>
      </c>
      <c r="F1882" s="127">
        <v>86</v>
      </c>
      <c r="G1882" s="455">
        <v>0.35603780068728502</v>
      </c>
      <c r="H1882">
        <v>2565.3935999999999</v>
      </c>
      <c r="I1882">
        <f t="shared" si="86"/>
        <v>4.1399744265963375E-3</v>
      </c>
      <c r="J1882" s="129" t="s">
        <v>17</v>
      </c>
      <c r="R1882" s="9"/>
    </row>
    <row r="1883" spans="1:19">
      <c r="C1883">
        <v>2017</v>
      </c>
      <c r="D1883" s="321">
        <v>1</v>
      </c>
      <c r="E1883" s="127">
        <v>4</v>
      </c>
      <c r="F1883" s="127">
        <v>86</v>
      </c>
      <c r="G1883" s="455">
        <v>0.32361151079136702</v>
      </c>
      <c r="H1883">
        <v>2448.8464002240003</v>
      </c>
      <c r="I1883">
        <f t="shared" si="86"/>
        <v>3.7629245440856632E-3</v>
      </c>
      <c r="J1883" s="129" t="s">
        <v>17</v>
      </c>
      <c r="R1883" s="9"/>
    </row>
    <row r="1884" spans="1:19">
      <c r="C1884">
        <v>2017</v>
      </c>
      <c r="D1884" s="321">
        <v>1</v>
      </c>
      <c r="E1884" s="127">
        <v>5</v>
      </c>
      <c r="F1884" s="127">
        <v>86</v>
      </c>
      <c r="G1884" s="455">
        <v>0.39292222222222201</v>
      </c>
      <c r="H1884">
        <v>4496.5536000000002</v>
      </c>
      <c r="I1884">
        <f t="shared" si="86"/>
        <v>4.5688630490956046E-3</v>
      </c>
      <c r="J1884" s="129" t="s">
        <v>17</v>
      </c>
      <c r="R1884" s="9"/>
    </row>
    <row r="1885" spans="1:19">
      <c r="C1885">
        <v>2017</v>
      </c>
      <c r="D1885" s="321">
        <v>1</v>
      </c>
      <c r="E1885" s="127">
        <v>6</v>
      </c>
      <c r="F1885" s="127">
        <v>86</v>
      </c>
      <c r="G1885" s="455">
        <v>0.394358208955224</v>
      </c>
      <c r="H1885">
        <v>4554.827200224001</v>
      </c>
      <c r="I1885">
        <f t="shared" si="86"/>
        <v>4.585560569246791E-3</v>
      </c>
      <c r="J1885" s="129" t="s">
        <v>17</v>
      </c>
      <c r="R1885" s="9"/>
    </row>
    <row r="1886" spans="1:19">
      <c r="C1886">
        <v>2017</v>
      </c>
      <c r="D1886" s="321">
        <v>1</v>
      </c>
      <c r="E1886" s="127">
        <v>7</v>
      </c>
      <c r="F1886" s="127">
        <v>86</v>
      </c>
      <c r="G1886" s="455">
        <v>0.29984074074074102</v>
      </c>
      <c r="H1886">
        <v>5626.7904000000008</v>
      </c>
      <c r="I1886">
        <f t="shared" si="86"/>
        <v>3.4865202411714074E-3</v>
      </c>
      <c r="J1886" s="129" t="s">
        <v>17</v>
      </c>
      <c r="R1886" s="9"/>
    </row>
    <row r="1887" spans="1:19">
      <c r="C1887">
        <v>2017</v>
      </c>
      <c r="D1887" s="321">
        <v>1</v>
      </c>
      <c r="E1887" s="127">
        <v>8</v>
      </c>
      <c r="F1887" s="127">
        <v>86</v>
      </c>
      <c r="G1887" s="455">
        <v>0.22969348659003799</v>
      </c>
      <c r="H1887">
        <v>3167.1024000000002</v>
      </c>
      <c r="I1887">
        <f t="shared" si="86"/>
        <v>2.6708544952329999E-3</v>
      </c>
      <c r="J1887" s="129" t="s">
        <v>17</v>
      </c>
      <c r="R1887" s="9"/>
    </row>
    <row r="1888" spans="1:19">
      <c r="C1888">
        <v>2017</v>
      </c>
      <c r="D1888" s="321">
        <v>1</v>
      </c>
      <c r="E1888" s="127">
        <v>9</v>
      </c>
      <c r="F1888" s="127">
        <v>86</v>
      </c>
      <c r="G1888" s="455">
        <v>0.36591851851851898</v>
      </c>
      <c r="H1888">
        <v>3741.7072002240006</v>
      </c>
      <c r="I1888">
        <f t="shared" si="86"/>
        <v>4.2548664944013831E-3</v>
      </c>
      <c r="J1888" s="129" t="s">
        <v>17</v>
      </c>
      <c r="R1888" s="9"/>
    </row>
    <row r="1889" spans="3:18">
      <c r="C1889">
        <v>2017</v>
      </c>
      <c r="D1889" s="321">
        <v>1</v>
      </c>
      <c r="E1889" s="127">
        <v>10</v>
      </c>
      <c r="F1889" s="127">
        <v>86</v>
      </c>
      <c r="G1889" s="455">
        <v>0.35426666666666701</v>
      </c>
      <c r="H1889">
        <v>4085.9280000000003</v>
      </c>
      <c r="I1889">
        <f t="shared" si="86"/>
        <v>4.1193798449612445E-3</v>
      </c>
      <c r="J1889" s="129" t="s">
        <v>17</v>
      </c>
      <c r="R1889" s="9"/>
    </row>
    <row r="1890" spans="3:18">
      <c r="C1890">
        <v>2017</v>
      </c>
      <c r="D1890" s="321">
        <v>1</v>
      </c>
      <c r="E1890" s="127">
        <v>11</v>
      </c>
      <c r="F1890" s="127">
        <v>86</v>
      </c>
      <c r="G1890" s="455">
        <v>0.39356690140845102</v>
      </c>
      <c r="H1890">
        <v>4817.7359999999999</v>
      </c>
      <c r="I1890">
        <f t="shared" si="86"/>
        <v>4.5763593187029186E-3</v>
      </c>
      <c r="J1890" s="129" t="s">
        <v>17</v>
      </c>
      <c r="R1890" s="9"/>
    </row>
    <row r="1891" spans="3:18">
      <c r="C1891">
        <v>2017</v>
      </c>
      <c r="D1891" s="321">
        <v>1</v>
      </c>
      <c r="E1891" s="127">
        <v>12</v>
      </c>
      <c r="F1891" s="127">
        <v>86</v>
      </c>
      <c r="G1891" s="455">
        <v>0.42435897435897402</v>
      </c>
      <c r="H1891">
        <v>5629.5007997760003</v>
      </c>
      <c r="I1891">
        <f t="shared" si="86"/>
        <v>4.9344066785927208E-3</v>
      </c>
      <c r="J1891" s="129" t="s">
        <v>17</v>
      </c>
      <c r="R1891" s="9"/>
    </row>
    <row r="1892" spans="3:18">
      <c r="C1892">
        <v>2017</v>
      </c>
      <c r="D1892" s="321">
        <v>1</v>
      </c>
      <c r="E1892" s="127">
        <v>13</v>
      </c>
      <c r="F1892" s="127">
        <v>86</v>
      </c>
      <c r="G1892" s="455">
        <v>0.38861403508771902</v>
      </c>
      <c r="H1892">
        <v>6029.2848000000004</v>
      </c>
      <c r="I1892">
        <f t="shared" si="86"/>
        <v>4.5187678498571976E-3</v>
      </c>
      <c r="J1892" s="129" t="s">
        <v>17</v>
      </c>
      <c r="R1892" s="9"/>
    </row>
    <row r="1893" spans="3:18">
      <c r="C1893">
        <v>2017</v>
      </c>
      <c r="D1893" s="321">
        <v>1</v>
      </c>
      <c r="E1893" s="127">
        <v>14</v>
      </c>
      <c r="F1893" s="127">
        <v>86</v>
      </c>
      <c r="G1893" s="455">
        <v>0.353884476534296</v>
      </c>
      <c r="H1893">
        <v>3760.6800000000003</v>
      </c>
      <c r="I1893">
        <f t="shared" si="86"/>
        <v>4.1149357736546049E-3</v>
      </c>
      <c r="J1893" s="129" t="s">
        <v>17</v>
      </c>
      <c r="R1893" s="9"/>
    </row>
    <row r="1894" spans="3:18">
      <c r="C1894">
        <v>2017</v>
      </c>
      <c r="D1894" s="321">
        <v>2</v>
      </c>
      <c r="E1894" s="127">
        <v>1</v>
      </c>
      <c r="F1894" s="127">
        <v>86</v>
      </c>
      <c r="G1894" s="455">
        <v>0.26539552238806002</v>
      </c>
      <c r="H1894">
        <v>1023.1759997760001</v>
      </c>
      <c r="I1894">
        <f t="shared" si="86"/>
        <v>3.0859944463727911E-3</v>
      </c>
      <c r="J1894" s="129" t="s">
        <v>17</v>
      </c>
      <c r="R1894" s="9"/>
    </row>
    <row r="1895" spans="3:18">
      <c r="C1895">
        <v>2017</v>
      </c>
      <c r="D1895" s="321">
        <v>2</v>
      </c>
      <c r="E1895" s="127">
        <v>2</v>
      </c>
      <c r="F1895" s="127">
        <v>86</v>
      </c>
      <c r="G1895" s="455">
        <v>0.242109090909091</v>
      </c>
      <c r="H1895">
        <v>1122.1056000000001</v>
      </c>
      <c r="I1895">
        <f t="shared" si="86"/>
        <v>2.8152219873150116E-3</v>
      </c>
      <c r="J1895" s="129" t="s">
        <v>17</v>
      </c>
      <c r="R1895" s="9"/>
    </row>
    <row r="1896" spans="3:18">
      <c r="C1896">
        <v>2017</v>
      </c>
      <c r="D1896" s="321">
        <v>2</v>
      </c>
      <c r="E1896" s="127">
        <v>3</v>
      </c>
      <c r="F1896" s="127">
        <v>86</v>
      </c>
      <c r="G1896" s="455">
        <v>0.29944444444444401</v>
      </c>
      <c r="H1896">
        <v>1982.6575997760001</v>
      </c>
      <c r="I1896">
        <f t="shared" si="86"/>
        <v>3.4819121447028372E-3</v>
      </c>
      <c r="J1896" s="129" t="s">
        <v>17</v>
      </c>
      <c r="R1896" s="9"/>
    </row>
    <row r="1897" spans="3:18">
      <c r="C1897">
        <v>2017</v>
      </c>
      <c r="D1897" s="321">
        <v>2</v>
      </c>
      <c r="E1897" s="127">
        <v>4</v>
      </c>
      <c r="F1897" s="127">
        <v>86</v>
      </c>
      <c r="G1897" s="455">
        <v>0.267221789883269</v>
      </c>
      <c r="H1897">
        <v>2368.8895997760005</v>
      </c>
      <c r="I1897">
        <f t="shared" si="86"/>
        <v>3.1072301149217326E-3</v>
      </c>
      <c r="J1897" s="129" t="s">
        <v>17</v>
      </c>
      <c r="R1897" s="9"/>
    </row>
    <row r="1898" spans="3:18">
      <c r="C1898">
        <v>2017</v>
      </c>
      <c r="D1898" s="321">
        <v>2</v>
      </c>
      <c r="E1898" s="127">
        <v>5</v>
      </c>
      <c r="F1898" s="127">
        <v>86</v>
      </c>
      <c r="G1898" s="455">
        <v>0.26974253731343301</v>
      </c>
      <c r="H1898">
        <v>3560.1103997760006</v>
      </c>
      <c r="I1898">
        <f t="shared" si="86"/>
        <v>3.1365411315515466E-3</v>
      </c>
      <c r="J1898" s="129" t="s">
        <v>17</v>
      </c>
      <c r="R1898" s="9"/>
    </row>
    <row r="1899" spans="3:18">
      <c r="C1899">
        <v>2017</v>
      </c>
      <c r="D1899" s="321">
        <v>2</v>
      </c>
      <c r="E1899" s="127">
        <v>6</v>
      </c>
      <c r="F1899" s="127">
        <v>86</v>
      </c>
      <c r="G1899" s="455">
        <v>0.35520289855072501</v>
      </c>
      <c r="H1899">
        <v>5357.1055997759995</v>
      </c>
      <c r="I1899">
        <f t="shared" si="86"/>
        <v>4.1302662622177324E-3</v>
      </c>
      <c r="J1899" s="129" t="s">
        <v>17</v>
      </c>
      <c r="R1899" s="9"/>
    </row>
    <row r="1900" spans="3:18">
      <c r="C1900">
        <v>2017</v>
      </c>
      <c r="D1900" s="321">
        <v>2</v>
      </c>
      <c r="E1900" s="127">
        <v>7</v>
      </c>
      <c r="F1900" s="127">
        <v>86</v>
      </c>
      <c r="G1900" s="455">
        <v>0.297053003533569</v>
      </c>
      <c r="H1900">
        <v>5582.0688000000009</v>
      </c>
      <c r="I1900">
        <f t="shared" si="86"/>
        <v>3.4541046922508022E-3</v>
      </c>
      <c r="J1900" s="129" t="s">
        <v>17</v>
      </c>
      <c r="R1900" s="9"/>
    </row>
    <row r="1901" spans="3:18">
      <c r="C1901">
        <v>2017</v>
      </c>
      <c r="D1901" s="321">
        <v>2</v>
      </c>
      <c r="E1901" s="127">
        <v>8</v>
      </c>
      <c r="F1901" s="127">
        <v>86</v>
      </c>
      <c r="G1901" s="455">
        <v>0.28416356877323401</v>
      </c>
      <c r="H1901">
        <v>2963.8224000000005</v>
      </c>
      <c r="I1901">
        <f t="shared" si="86"/>
        <v>3.304227543874814E-3</v>
      </c>
      <c r="J1901" s="129" t="s">
        <v>17</v>
      </c>
      <c r="R1901" s="9"/>
    </row>
    <row r="1902" spans="3:18">
      <c r="C1902">
        <v>2017</v>
      </c>
      <c r="D1902" s="321">
        <v>2</v>
      </c>
      <c r="E1902" s="127">
        <v>9</v>
      </c>
      <c r="F1902" s="127">
        <v>86</v>
      </c>
      <c r="G1902" s="455">
        <v>0.34470567375886502</v>
      </c>
      <c r="H1902">
        <v>4794.6976002240008</v>
      </c>
      <c r="I1902">
        <f t="shared" si="86"/>
        <v>4.0082055088240115E-3</v>
      </c>
      <c r="J1902" s="129" t="s">
        <v>17</v>
      </c>
      <c r="R1902" s="9"/>
    </row>
    <row r="1903" spans="3:18">
      <c r="C1903">
        <v>2017</v>
      </c>
      <c r="D1903" s="321">
        <v>2</v>
      </c>
      <c r="E1903" s="127">
        <v>10</v>
      </c>
      <c r="F1903" s="127">
        <v>86</v>
      </c>
      <c r="G1903" s="455">
        <v>0.372433691756272</v>
      </c>
      <c r="H1903">
        <v>4931.5727999999999</v>
      </c>
      <c r="I1903">
        <f t="shared" si="86"/>
        <v>4.3306243227473487E-3</v>
      </c>
      <c r="J1903" s="129" t="s">
        <v>17</v>
      </c>
      <c r="R1903" s="9"/>
    </row>
    <row r="1904" spans="3:18">
      <c r="C1904">
        <v>2017</v>
      </c>
      <c r="D1904" s="321">
        <v>2</v>
      </c>
      <c r="E1904" s="127">
        <v>11</v>
      </c>
      <c r="F1904" s="127">
        <v>86</v>
      </c>
      <c r="G1904" s="455">
        <v>0.40290671641790998</v>
      </c>
      <c r="H1904">
        <v>4030.3648002240006</v>
      </c>
      <c r="I1904">
        <f t="shared" si="86"/>
        <v>4.6849618188129069E-3</v>
      </c>
      <c r="J1904" s="129" t="s">
        <v>17</v>
      </c>
      <c r="R1904" s="9"/>
    </row>
    <row r="1905" spans="3:19">
      <c r="C1905">
        <v>2017</v>
      </c>
      <c r="D1905" s="321">
        <v>2</v>
      </c>
      <c r="E1905" s="127">
        <v>12</v>
      </c>
      <c r="F1905" s="127">
        <v>86</v>
      </c>
      <c r="G1905" s="455">
        <v>0.32910218978102201</v>
      </c>
      <c r="H1905">
        <v>5256.8208000000004</v>
      </c>
      <c r="I1905">
        <f t="shared" si="86"/>
        <v>3.8267696486165349E-3</v>
      </c>
      <c r="J1905" s="129" t="s">
        <v>17</v>
      </c>
      <c r="R1905" s="9"/>
    </row>
    <row r="1906" spans="3:19">
      <c r="C1906">
        <v>2017</v>
      </c>
      <c r="D1906" s="321">
        <v>2</v>
      </c>
      <c r="E1906" s="127">
        <v>13</v>
      </c>
      <c r="F1906" s="127">
        <v>86</v>
      </c>
      <c r="G1906" s="455">
        <v>0.28901915708812298</v>
      </c>
      <c r="H1906">
        <v>4911.2448000000004</v>
      </c>
      <c r="I1906">
        <f t="shared" si="86"/>
        <v>3.360687873117709E-3</v>
      </c>
      <c r="J1906" s="129" t="s">
        <v>17</v>
      </c>
      <c r="R1906" s="9"/>
    </row>
    <row r="1907" spans="3:19">
      <c r="C1907">
        <v>2017</v>
      </c>
      <c r="D1907" s="321">
        <v>2</v>
      </c>
      <c r="E1907" s="127">
        <v>14</v>
      </c>
      <c r="F1907" s="127">
        <v>86</v>
      </c>
      <c r="G1907" s="455">
        <v>0.34658608058608098</v>
      </c>
      <c r="H1907">
        <v>5233.7824002240004</v>
      </c>
      <c r="I1907">
        <f t="shared" si="86"/>
        <v>4.0300707044893134E-3</v>
      </c>
      <c r="J1907" s="129" t="s">
        <v>17</v>
      </c>
      <c r="R1907" s="9"/>
    </row>
    <row r="1908" spans="3:19">
      <c r="C1908">
        <v>2017</v>
      </c>
      <c r="D1908" s="321">
        <v>3</v>
      </c>
      <c r="E1908" s="127">
        <v>1</v>
      </c>
      <c r="F1908" s="127">
        <v>86</v>
      </c>
      <c r="G1908" s="455">
        <v>0.23911636363636399</v>
      </c>
      <c r="H1908">
        <v>628.81279997760009</v>
      </c>
      <c r="I1908">
        <f t="shared" si="86"/>
        <v>2.7804228329809766E-3</v>
      </c>
      <c r="J1908" s="129" t="s">
        <v>17</v>
      </c>
      <c r="R1908" s="9"/>
    </row>
    <row r="1909" spans="3:19">
      <c r="C1909">
        <v>2017</v>
      </c>
      <c r="D1909" s="321">
        <v>3</v>
      </c>
      <c r="E1909" s="127">
        <v>2</v>
      </c>
      <c r="F1909" s="127">
        <v>86</v>
      </c>
      <c r="G1909" s="455">
        <v>0.30685984848484799</v>
      </c>
      <c r="H1909">
        <v>1226.4559997760002</v>
      </c>
      <c r="I1909">
        <f t="shared" si="86"/>
        <v>3.5681377730796275E-3</v>
      </c>
      <c r="J1909" s="129" t="s">
        <v>17</v>
      </c>
      <c r="R1909" s="9"/>
    </row>
    <row r="1910" spans="3:19">
      <c r="C1910">
        <v>2017</v>
      </c>
      <c r="D1910" s="321">
        <v>3</v>
      </c>
      <c r="E1910" s="127">
        <v>3</v>
      </c>
      <c r="F1910" s="127">
        <v>86</v>
      </c>
      <c r="G1910" s="455">
        <v>0.39012773722627703</v>
      </c>
      <c r="H1910">
        <v>2238.7903997760004</v>
      </c>
      <c r="I1910">
        <f t="shared" si="86"/>
        <v>4.536369037514849E-3</v>
      </c>
      <c r="J1910" s="129" t="s">
        <v>17</v>
      </c>
      <c r="R1910" s="9"/>
    </row>
    <row r="1911" spans="3:19">
      <c r="C1911">
        <v>2017</v>
      </c>
      <c r="D1911" s="321">
        <v>3</v>
      </c>
      <c r="E1911" s="127">
        <v>4</v>
      </c>
      <c r="F1911" s="127">
        <v>86</v>
      </c>
      <c r="G1911" s="455">
        <v>0.42830996309963099</v>
      </c>
      <c r="H1911">
        <v>3775.5871997760005</v>
      </c>
      <c r="I1911">
        <f t="shared" si="86"/>
        <v>4.9803484081352442E-3</v>
      </c>
      <c r="J1911" s="129" t="s">
        <v>17</v>
      </c>
      <c r="R1911" s="9"/>
    </row>
    <row r="1912" spans="3:19">
      <c r="C1912">
        <v>2017</v>
      </c>
      <c r="D1912" s="321">
        <v>3</v>
      </c>
      <c r="E1912" s="127">
        <v>5</v>
      </c>
      <c r="F1912" s="127">
        <v>86</v>
      </c>
      <c r="G1912" s="455">
        <v>0.372520599250936</v>
      </c>
      <c r="H1912">
        <v>4426.0831997759997</v>
      </c>
      <c r="I1912">
        <f t="shared" si="86"/>
        <v>4.3316348750108841E-3</v>
      </c>
      <c r="J1912" s="129" t="s">
        <v>17</v>
      </c>
      <c r="R1912" s="9"/>
    </row>
    <row r="1913" spans="3:19">
      <c r="C1913">
        <v>2017</v>
      </c>
      <c r="D1913" s="321">
        <v>3</v>
      </c>
      <c r="E1913" s="127">
        <v>6</v>
      </c>
      <c r="F1913" s="127">
        <v>86</v>
      </c>
      <c r="G1913" s="455">
        <v>0.31058174904942998</v>
      </c>
      <c r="H1913">
        <v>4782.5008002240002</v>
      </c>
      <c r="I1913">
        <f t="shared" si="86"/>
        <v>3.6114156866212787E-3</v>
      </c>
      <c r="J1913" s="129" t="s">
        <v>17</v>
      </c>
      <c r="R1913" s="9"/>
    </row>
    <row r="1914" spans="3:19">
      <c r="C1914">
        <v>2017</v>
      </c>
      <c r="D1914" s="321">
        <v>3</v>
      </c>
      <c r="E1914" s="127">
        <v>7</v>
      </c>
      <c r="F1914" s="127">
        <v>86</v>
      </c>
      <c r="G1914" s="455">
        <v>0.413622222222222</v>
      </c>
      <c r="H1914">
        <v>5076.5791997760007</v>
      </c>
      <c r="I1914">
        <f t="shared" si="86"/>
        <v>4.8095607235142095E-3</v>
      </c>
      <c r="J1914" s="129" t="s">
        <v>17</v>
      </c>
    </row>
    <row r="1915" spans="3:19">
      <c r="C1915">
        <v>2017</v>
      </c>
      <c r="D1915" s="321">
        <v>3</v>
      </c>
      <c r="E1915" s="127">
        <v>8</v>
      </c>
      <c r="F1915" s="127">
        <v>86</v>
      </c>
      <c r="G1915" s="455">
        <v>0.335670498084291</v>
      </c>
      <c r="H1915">
        <v>4331.2192002240008</v>
      </c>
      <c r="I1915">
        <f t="shared" si="86"/>
        <v>3.9031453265615233E-3</v>
      </c>
      <c r="J1915" s="129" t="s">
        <v>17</v>
      </c>
      <c r="Q1915" s="6"/>
    </row>
    <row r="1916" spans="3:19">
      <c r="C1916">
        <v>2017</v>
      </c>
      <c r="D1916" s="321">
        <v>3</v>
      </c>
      <c r="E1916" s="127">
        <v>9</v>
      </c>
      <c r="F1916" s="127">
        <v>86</v>
      </c>
      <c r="G1916" s="455">
        <v>0.39724535315985099</v>
      </c>
      <c r="H1916">
        <v>4388.1376002240004</v>
      </c>
      <c r="I1916">
        <f t="shared" si="86"/>
        <v>4.6191320134866395E-3</v>
      </c>
      <c r="J1916" s="129" t="s">
        <v>17</v>
      </c>
      <c r="Q1916" s="6"/>
    </row>
    <row r="1917" spans="3:19">
      <c r="C1917">
        <v>2017</v>
      </c>
      <c r="D1917" s="321">
        <v>3</v>
      </c>
      <c r="E1917" s="127">
        <v>10</v>
      </c>
      <c r="F1917" s="127">
        <v>86</v>
      </c>
      <c r="G1917" s="455">
        <v>0.34663178294573599</v>
      </c>
      <c r="H1917">
        <v>4735.0687997760006</v>
      </c>
      <c r="I1917">
        <f t="shared" si="86"/>
        <v>4.030602127276E-3</v>
      </c>
      <c r="J1917" s="129" t="s">
        <v>17</v>
      </c>
      <c r="Q1917" s="6"/>
      <c r="S1917" s="470"/>
    </row>
    <row r="1918" spans="3:19">
      <c r="C1918">
        <v>2017</v>
      </c>
      <c r="D1918" s="321">
        <v>3</v>
      </c>
      <c r="E1918" s="127">
        <v>11</v>
      </c>
      <c r="F1918" s="127">
        <v>86</v>
      </c>
      <c r="G1918" s="455">
        <v>0.43642279411764701</v>
      </c>
      <c r="H1918">
        <v>4554.827200224001</v>
      </c>
      <c r="I1918">
        <f t="shared" si="86"/>
        <v>5.0746836525307794E-3</v>
      </c>
      <c r="J1918" s="129" t="s">
        <v>17</v>
      </c>
      <c r="S1918" s="483"/>
    </row>
    <row r="1919" spans="3:19">
      <c r="C1919">
        <v>2017</v>
      </c>
      <c r="D1919" s="321">
        <v>3</v>
      </c>
      <c r="E1919" s="127">
        <v>12</v>
      </c>
      <c r="F1919" s="127">
        <v>86</v>
      </c>
      <c r="G1919" s="455">
        <v>0.45218081180811798</v>
      </c>
      <c r="H1919">
        <v>4328.5087997760002</v>
      </c>
      <c r="I1919">
        <f t="shared" si="86"/>
        <v>5.2579164163734649E-3</v>
      </c>
      <c r="J1919" s="129" t="s">
        <v>17</v>
      </c>
    </row>
    <row r="1920" spans="3:19">
      <c r="C1920">
        <v>2017</v>
      </c>
      <c r="D1920" s="321">
        <v>3</v>
      </c>
      <c r="E1920" s="127">
        <v>13</v>
      </c>
      <c r="F1920" s="127">
        <v>86</v>
      </c>
      <c r="G1920" s="455">
        <v>0.40051398601398602</v>
      </c>
      <c r="H1920">
        <v>5263.5967997759999</v>
      </c>
      <c r="I1920">
        <f t="shared" si="86"/>
        <v>4.657139372255651E-3</v>
      </c>
      <c r="J1920" s="129" t="s">
        <v>17</v>
      </c>
    </row>
    <row r="1921" spans="3:10">
      <c r="C1921">
        <v>2017</v>
      </c>
      <c r="D1921" s="321">
        <v>3</v>
      </c>
      <c r="E1921" s="127">
        <v>14</v>
      </c>
      <c r="F1921" s="127">
        <v>86</v>
      </c>
      <c r="G1921" s="455">
        <v>0.41714981273408203</v>
      </c>
      <c r="H1921">
        <v>3900.2656002240005</v>
      </c>
      <c r="I1921">
        <f t="shared" si="86"/>
        <v>4.8505792178381631E-3</v>
      </c>
      <c r="J1921" s="129" t="s">
        <v>17</v>
      </c>
    </row>
    <row r="1922" spans="3:10">
      <c r="C1922">
        <v>2017</v>
      </c>
      <c r="D1922" s="321">
        <v>4</v>
      </c>
      <c r="E1922" s="127">
        <v>1</v>
      </c>
      <c r="F1922" s="127">
        <v>86</v>
      </c>
      <c r="G1922" s="455">
        <v>0.27869003690036898</v>
      </c>
      <c r="H1922">
        <v>1027.2415997760002</v>
      </c>
      <c r="I1922">
        <f t="shared" si="86"/>
        <v>3.2405818244228952E-3</v>
      </c>
      <c r="J1922" s="129" t="s">
        <v>17</v>
      </c>
    </row>
    <row r="1923" spans="3:10">
      <c r="C1923">
        <v>2017</v>
      </c>
      <c r="D1923" s="321">
        <v>4</v>
      </c>
      <c r="E1923" s="127">
        <v>2</v>
      </c>
      <c r="F1923" s="127">
        <v>86</v>
      </c>
      <c r="G1923" s="455">
        <v>0.30906367041198501</v>
      </c>
      <c r="H1923">
        <v>1586.9392002240002</v>
      </c>
      <c r="I1923">
        <f t="shared" si="86"/>
        <v>3.5937636094416862E-3</v>
      </c>
      <c r="J1923" s="129" t="s">
        <v>17</v>
      </c>
    </row>
    <row r="1924" spans="3:10">
      <c r="C1924">
        <v>2017</v>
      </c>
      <c r="D1924" s="321">
        <v>4</v>
      </c>
      <c r="E1924" s="127">
        <v>3</v>
      </c>
      <c r="F1924" s="127">
        <v>86</v>
      </c>
      <c r="G1924" s="455">
        <v>0.27423320158102799</v>
      </c>
      <c r="H1924">
        <v>1528.6656000000003</v>
      </c>
      <c r="I1924">
        <f t="shared" si="86"/>
        <v>3.18875815791893E-3</v>
      </c>
      <c r="J1924" s="129" t="s">
        <v>17</v>
      </c>
    </row>
    <row r="1925" spans="3:10">
      <c r="C1925">
        <v>2017</v>
      </c>
      <c r="D1925" s="321">
        <v>4</v>
      </c>
      <c r="E1925" s="127">
        <v>4</v>
      </c>
      <c r="F1925" s="127">
        <v>86</v>
      </c>
      <c r="G1925" s="455">
        <v>0.31780000000000003</v>
      </c>
      <c r="H1925">
        <v>2780.8704000000002</v>
      </c>
      <c r="I1925">
        <f t="shared" si="86"/>
        <v>3.6953488372093025E-3</v>
      </c>
      <c r="J1925" s="129" t="s">
        <v>17</v>
      </c>
    </row>
    <row r="1926" spans="3:10">
      <c r="C1926">
        <v>2017</v>
      </c>
      <c r="D1926" s="321">
        <v>4</v>
      </c>
      <c r="E1926" s="127">
        <v>5</v>
      </c>
      <c r="F1926" s="127">
        <v>86</v>
      </c>
      <c r="G1926" s="455">
        <v>0.35771042471042502</v>
      </c>
      <c r="H1926">
        <v>3936.8560002240001</v>
      </c>
      <c r="I1926">
        <f t="shared" si="86"/>
        <v>4.1594235431444771E-3</v>
      </c>
      <c r="J1926" s="129" t="s">
        <v>17</v>
      </c>
    </row>
    <row r="1927" spans="3:10">
      <c r="C1927">
        <v>2017</v>
      </c>
      <c r="D1927" s="321">
        <v>4</v>
      </c>
      <c r="E1927" s="127">
        <v>6</v>
      </c>
      <c r="F1927" s="127">
        <v>86</v>
      </c>
      <c r="G1927" s="455">
        <v>0.35841353383458602</v>
      </c>
      <c r="H1927">
        <v>4483.0015997760001</v>
      </c>
      <c r="I1927">
        <f t="shared" si="86"/>
        <v>4.1675992306347215E-3</v>
      </c>
      <c r="J1927" s="129" t="s">
        <v>17</v>
      </c>
    </row>
    <row r="1928" spans="3:10">
      <c r="C1928">
        <v>2017</v>
      </c>
      <c r="D1928" s="321">
        <v>4</v>
      </c>
      <c r="E1928" s="127">
        <v>7</v>
      </c>
      <c r="F1928" s="127">
        <v>86</v>
      </c>
      <c r="G1928" s="455">
        <v>0.37509689922480599</v>
      </c>
      <c r="H1928">
        <v>5142.9840000000004</v>
      </c>
      <c r="I1928">
        <f t="shared" si="86"/>
        <v>4.3615918514512322E-3</v>
      </c>
      <c r="J1928" s="129" t="s">
        <v>17</v>
      </c>
    </row>
    <row r="1929" spans="3:10">
      <c r="C1929">
        <v>2017</v>
      </c>
      <c r="D1929" s="321">
        <v>4</v>
      </c>
      <c r="E1929" s="127">
        <v>8</v>
      </c>
      <c r="F1929" s="127">
        <v>86</v>
      </c>
      <c r="G1929" s="455">
        <v>0.29399999999999998</v>
      </c>
      <c r="H1929">
        <v>3226.7311997759998</v>
      </c>
      <c r="I1929">
        <f t="shared" si="86"/>
        <v>3.4186046511627904E-3</v>
      </c>
      <c r="J1929" s="129" t="s">
        <v>17</v>
      </c>
    </row>
    <row r="1930" spans="3:10">
      <c r="C1930">
        <v>2017</v>
      </c>
      <c r="D1930" s="321">
        <v>4</v>
      </c>
      <c r="E1930" s="127">
        <v>9</v>
      </c>
      <c r="F1930" s="127">
        <v>86</v>
      </c>
      <c r="G1930" s="455">
        <v>0.31551698113207499</v>
      </c>
      <c r="H1930">
        <v>4084.5727997760005</v>
      </c>
      <c r="I1930">
        <f t="shared" si="86"/>
        <v>3.6688021061869187E-3</v>
      </c>
      <c r="J1930" s="129" t="s">
        <v>17</v>
      </c>
    </row>
    <row r="1931" spans="3:10">
      <c r="C1931">
        <v>2017</v>
      </c>
      <c r="D1931" s="321">
        <v>4</v>
      </c>
      <c r="E1931" s="127">
        <v>10</v>
      </c>
      <c r="F1931" s="127">
        <v>86</v>
      </c>
      <c r="G1931" s="455">
        <v>0.39938636363636398</v>
      </c>
      <c r="H1931">
        <v>4960.0320000000011</v>
      </c>
      <c r="I1931">
        <f t="shared" si="86"/>
        <v>4.644027484143767E-3</v>
      </c>
      <c r="J1931" s="129" t="s">
        <v>17</v>
      </c>
    </row>
    <row r="1932" spans="3:10">
      <c r="C1932">
        <v>2017</v>
      </c>
      <c r="D1932" s="321">
        <v>4</v>
      </c>
      <c r="E1932" s="127">
        <v>11</v>
      </c>
      <c r="F1932" s="127">
        <v>86</v>
      </c>
      <c r="G1932" s="455">
        <v>0.40185496183206099</v>
      </c>
      <c r="H1932">
        <v>4031.7199997760008</v>
      </c>
      <c r="I1932">
        <f t="shared" si="86"/>
        <v>4.6727321143262904E-3</v>
      </c>
      <c r="J1932" s="129" t="s">
        <v>17</v>
      </c>
    </row>
    <row r="1933" spans="3:10">
      <c r="C1933">
        <v>2017</v>
      </c>
      <c r="D1933" s="321">
        <v>4</v>
      </c>
      <c r="E1933" s="127">
        <v>12</v>
      </c>
      <c r="F1933" s="127">
        <v>86</v>
      </c>
      <c r="G1933" s="455">
        <v>0.38966412213740498</v>
      </c>
      <c r="H1933">
        <v>4964.097600000001</v>
      </c>
      <c r="I1933">
        <f t="shared" si="86"/>
        <v>4.5309781643884297E-3</v>
      </c>
      <c r="J1933" s="129" t="s">
        <v>17</v>
      </c>
    </row>
    <row r="1934" spans="3:10">
      <c r="C1934">
        <v>2017</v>
      </c>
      <c r="D1934" s="321">
        <v>4</v>
      </c>
      <c r="E1934" s="127">
        <v>13</v>
      </c>
      <c r="F1934" s="127">
        <v>86</v>
      </c>
      <c r="G1934" s="455">
        <v>0.37934865900383102</v>
      </c>
      <c r="H1934">
        <v>5449.2592002240008</v>
      </c>
      <c r="I1934">
        <f t="shared" si="86"/>
        <v>4.4110309186491982E-3</v>
      </c>
      <c r="J1934" s="129" t="s">
        <v>17</v>
      </c>
    </row>
    <row r="1935" spans="3:10">
      <c r="C1935">
        <v>2017</v>
      </c>
      <c r="D1935" s="321">
        <v>4</v>
      </c>
      <c r="E1935" s="127">
        <v>14</v>
      </c>
      <c r="F1935" s="127">
        <v>86</v>
      </c>
      <c r="G1935" s="455">
        <v>0.357561797752809</v>
      </c>
      <c r="H1935">
        <v>3775.5871997760005</v>
      </c>
      <c r="I1935">
        <f t="shared" si="86"/>
        <v>4.157695322707081E-3</v>
      </c>
      <c r="J1935" s="129" t="s">
        <v>17</v>
      </c>
    </row>
    <row r="1936" spans="3:10">
      <c r="C1936">
        <v>2017</v>
      </c>
      <c r="D1936" s="321">
        <v>1</v>
      </c>
      <c r="E1936" s="127">
        <v>1</v>
      </c>
      <c r="F1936" s="127">
        <v>98</v>
      </c>
      <c r="G1936" s="455">
        <v>0.329756329113924</v>
      </c>
      <c r="H1936">
        <v>1603.2016002240002</v>
      </c>
      <c r="I1936">
        <f t="shared" si="86"/>
        <v>3.3648605011624899E-3</v>
      </c>
      <c r="J1936" s="129" t="s">
        <v>17</v>
      </c>
    </row>
    <row r="1937" spans="3:10">
      <c r="C1937">
        <v>2017</v>
      </c>
      <c r="D1937" s="321">
        <v>1</v>
      </c>
      <c r="E1937" s="127">
        <v>2</v>
      </c>
      <c r="F1937" s="127">
        <v>98</v>
      </c>
      <c r="G1937" s="455">
        <v>0.26624350649350598</v>
      </c>
      <c r="H1937">
        <v>852.42079977600008</v>
      </c>
      <c r="I1937">
        <f t="shared" si="86"/>
        <v>2.7167704744235303E-3</v>
      </c>
      <c r="J1937" s="129" t="s">
        <v>17</v>
      </c>
    </row>
    <row r="1938" spans="3:10">
      <c r="C1938">
        <v>2017</v>
      </c>
      <c r="D1938" s="321">
        <v>1</v>
      </c>
      <c r="E1938" s="127">
        <v>3</v>
      </c>
      <c r="F1938" s="127">
        <v>98</v>
      </c>
      <c r="G1938" s="455">
        <v>0.42141401273885298</v>
      </c>
      <c r="H1938">
        <v>2565.3935999999999</v>
      </c>
      <c r="I1938">
        <f t="shared" si="86"/>
        <v>4.3001429871311527E-3</v>
      </c>
      <c r="J1938" s="129" t="s">
        <v>17</v>
      </c>
    </row>
    <row r="1939" spans="3:10">
      <c r="C1939">
        <v>2017</v>
      </c>
      <c r="D1939" s="321">
        <v>1</v>
      </c>
      <c r="E1939" s="127">
        <v>4</v>
      </c>
      <c r="F1939" s="127">
        <v>98</v>
      </c>
      <c r="G1939" s="455">
        <v>0.39515771812080502</v>
      </c>
      <c r="H1939">
        <v>2448.8464002240003</v>
      </c>
      <c r="I1939">
        <f t="shared" si="86"/>
        <v>4.0322216134776019E-3</v>
      </c>
      <c r="J1939" s="129" t="s">
        <v>17</v>
      </c>
    </row>
    <row r="1940" spans="3:10">
      <c r="C1940">
        <v>2017</v>
      </c>
      <c r="D1940" s="321">
        <v>1</v>
      </c>
      <c r="E1940" s="127">
        <v>5</v>
      </c>
      <c r="F1940" s="127">
        <v>98</v>
      </c>
      <c r="G1940" s="455">
        <v>0.56875796178343996</v>
      </c>
      <c r="H1940">
        <v>4496.5536000000002</v>
      </c>
      <c r="I1940">
        <f t="shared" si="86"/>
        <v>5.8036526712595916E-3</v>
      </c>
      <c r="J1940" s="129" t="s">
        <v>17</v>
      </c>
    </row>
    <row r="1941" spans="3:10">
      <c r="C1941">
        <v>2017</v>
      </c>
      <c r="D1941" s="321">
        <v>1</v>
      </c>
      <c r="E1941" s="127">
        <v>6</v>
      </c>
      <c r="F1941" s="127">
        <v>98</v>
      </c>
      <c r="G1941" s="455">
        <v>0.536900662251656</v>
      </c>
      <c r="H1941">
        <v>4554.827200224001</v>
      </c>
      <c r="I1941">
        <f t="shared" si="86"/>
        <v>5.4785781862413882E-3</v>
      </c>
      <c r="J1941" s="129" t="s">
        <v>17</v>
      </c>
    </row>
    <row r="1942" spans="3:10">
      <c r="C1942">
        <v>2017</v>
      </c>
      <c r="D1942" s="321">
        <v>1</v>
      </c>
      <c r="E1942" s="127">
        <v>7</v>
      </c>
      <c r="F1942" s="127">
        <v>98</v>
      </c>
      <c r="G1942" s="455">
        <v>0.50258724832214796</v>
      </c>
      <c r="H1942">
        <v>5626.7904000000008</v>
      </c>
      <c r="I1942">
        <f t="shared" si="86"/>
        <v>5.1284413094096733E-3</v>
      </c>
      <c r="J1942" s="129" t="s">
        <v>17</v>
      </c>
    </row>
    <row r="1943" spans="3:10">
      <c r="C1943">
        <v>2017</v>
      </c>
      <c r="D1943" s="321">
        <v>1</v>
      </c>
      <c r="E1943" s="127">
        <v>8</v>
      </c>
      <c r="F1943" s="127">
        <v>98</v>
      </c>
      <c r="G1943" s="455">
        <v>0.28616666666666701</v>
      </c>
      <c r="H1943">
        <v>3167.1024000000002</v>
      </c>
      <c r="I1943">
        <f t="shared" si="86"/>
        <v>2.9200680272108877E-3</v>
      </c>
      <c r="J1943" s="129" t="s">
        <v>17</v>
      </c>
    </row>
    <row r="1944" spans="3:10">
      <c r="C1944">
        <v>2017</v>
      </c>
      <c r="D1944" s="321">
        <v>1</v>
      </c>
      <c r="E1944" s="127">
        <v>9</v>
      </c>
      <c r="F1944" s="127">
        <v>98</v>
      </c>
      <c r="G1944" s="455">
        <v>0.49275159235668797</v>
      </c>
      <c r="H1944">
        <v>3741.7072002240006</v>
      </c>
      <c r="I1944">
        <f t="shared" ref="I1944:I2007" si="87">G1944/F1944</f>
        <v>5.0280774730274286E-3</v>
      </c>
      <c r="J1944" s="129" t="s">
        <v>17</v>
      </c>
    </row>
    <row r="1945" spans="3:10">
      <c r="C1945">
        <v>2017</v>
      </c>
      <c r="D1945" s="321">
        <v>1</v>
      </c>
      <c r="E1945" s="127">
        <v>10</v>
      </c>
      <c r="F1945" s="127">
        <v>98</v>
      </c>
      <c r="G1945" s="455">
        <v>0.48341830065359498</v>
      </c>
      <c r="H1945">
        <v>4085.9280000000003</v>
      </c>
      <c r="I1945">
        <f t="shared" si="87"/>
        <v>4.9328398025877043E-3</v>
      </c>
      <c r="J1945" s="129" t="s">
        <v>17</v>
      </c>
    </row>
    <row r="1946" spans="3:10">
      <c r="C1946">
        <v>2017</v>
      </c>
      <c r="D1946" s="321">
        <v>1</v>
      </c>
      <c r="E1946" s="127">
        <v>11</v>
      </c>
      <c r="F1946" s="127">
        <v>98</v>
      </c>
      <c r="G1946" s="455">
        <v>0.552618892508143</v>
      </c>
      <c r="H1946">
        <v>4817.7359999999999</v>
      </c>
      <c r="I1946">
        <f t="shared" si="87"/>
        <v>5.6389682908994185E-3</v>
      </c>
      <c r="J1946" s="129" t="s">
        <v>17</v>
      </c>
    </row>
    <row r="1947" spans="3:10">
      <c r="C1947">
        <v>2017</v>
      </c>
      <c r="D1947" s="321">
        <v>1</v>
      </c>
      <c r="E1947" s="127">
        <v>12</v>
      </c>
      <c r="F1947" s="127">
        <v>98</v>
      </c>
      <c r="G1947" s="455">
        <v>0.58105937500000004</v>
      </c>
      <c r="H1947">
        <v>5629.5007997760003</v>
      </c>
      <c r="I1947">
        <f t="shared" si="87"/>
        <v>5.9291772959183678E-3</v>
      </c>
      <c r="J1947" s="129" t="s">
        <v>17</v>
      </c>
    </row>
    <row r="1948" spans="3:10">
      <c r="C1948">
        <v>2017</v>
      </c>
      <c r="D1948" s="321">
        <v>1</v>
      </c>
      <c r="E1948" s="127">
        <v>13</v>
      </c>
      <c r="F1948" s="127">
        <v>98</v>
      </c>
      <c r="G1948" s="455">
        <v>0.60114239482200604</v>
      </c>
      <c r="H1948">
        <v>6029.2848000000004</v>
      </c>
      <c r="I1948">
        <f t="shared" si="87"/>
        <v>6.1341060696123067E-3</v>
      </c>
      <c r="J1948" s="129" t="s">
        <v>17</v>
      </c>
    </row>
    <row r="1949" spans="3:10">
      <c r="C1949">
        <v>2017</v>
      </c>
      <c r="D1949" s="321">
        <v>1</v>
      </c>
      <c r="E1949" s="127">
        <v>14</v>
      </c>
      <c r="F1949" s="127">
        <v>98</v>
      </c>
      <c r="G1949" s="455">
        <v>0.491202572347267</v>
      </c>
      <c r="H1949">
        <v>3760.6800000000003</v>
      </c>
      <c r="I1949">
        <f t="shared" si="87"/>
        <v>5.0122711464006837E-3</v>
      </c>
      <c r="J1949" s="129" t="s">
        <v>17</v>
      </c>
    </row>
    <row r="1950" spans="3:10">
      <c r="C1950">
        <v>2017</v>
      </c>
      <c r="D1950" s="321">
        <v>2</v>
      </c>
      <c r="E1950" s="127">
        <v>1</v>
      </c>
      <c r="F1950" s="127">
        <v>98</v>
      </c>
      <c r="G1950" s="455">
        <v>0.28792542372881402</v>
      </c>
      <c r="H1950">
        <v>1023.1759997760001</v>
      </c>
      <c r="I1950">
        <f t="shared" si="87"/>
        <v>2.9380145278450412E-3</v>
      </c>
      <c r="J1950" s="129" t="s">
        <v>17</v>
      </c>
    </row>
    <row r="1951" spans="3:10">
      <c r="C1951">
        <v>2017</v>
      </c>
      <c r="D1951" s="321">
        <v>2</v>
      </c>
      <c r="E1951" s="127">
        <v>2</v>
      </c>
      <c r="F1951" s="127">
        <v>98</v>
      </c>
      <c r="G1951" s="455">
        <v>0.28387055016181201</v>
      </c>
      <c r="H1951">
        <v>1122.1056000000001</v>
      </c>
      <c r="I1951">
        <f t="shared" si="87"/>
        <v>2.8966382669572653E-3</v>
      </c>
      <c r="J1951" s="129" t="s">
        <v>17</v>
      </c>
    </row>
    <row r="1952" spans="3:10">
      <c r="C1952">
        <v>2017</v>
      </c>
      <c r="D1952" s="321">
        <v>2</v>
      </c>
      <c r="E1952" s="127">
        <v>3</v>
      </c>
      <c r="F1952" s="127">
        <v>98</v>
      </c>
      <c r="G1952" s="455">
        <v>0.34406896551724098</v>
      </c>
      <c r="H1952">
        <v>1982.6575997760001</v>
      </c>
      <c r="I1952">
        <f t="shared" si="87"/>
        <v>3.510907811400418E-3</v>
      </c>
      <c r="J1952" s="129" t="s">
        <v>17</v>
      </c>
    </row>
    <row r="1953" spans="3:10">
      <c r="C1953">
        <v>2017</v>
      </c>
      <c r="D1953" s="321">
        <v>2</v>
      </c>
      <c r="E1953" s="127">
        <v>4</v>
      </c>
      <c r="F1953" s="127">
        <v>98</v>
      </c>
      <c r="G1953" s="455">
        <v>0.38173539518900301</v>
      </c>
      <c r="H1953">
        <v>2368.8895997760005</v>
      </c>
      <c r="I1953">
        <f t="shared" si="87"/>
        <v>3.8952591345816634E-3</v>
      </c>
      <c r="J1953" s="129" t="s">
        <v>17</v>
      </c>
    </row>
    <row r="1954" spans="3:10">
      <c r="C1954">
        <v>2017</v>
      </c>
      <c r="D1954" s="321">
        <v>2</v>
      </c>
      <c r="E1954" s="127">
        <v>5</v>
      </c>
      <c r="F1954" s="127">
        <v>98</v>
      </c>
      <c r="G1954" s="455">
        <v>0.39138607594936697</v>
      </c>
      <c r="H1954">
        <v>3560.1103997760006</v>
      </c>
      <c r="I1954">
        <f t="shared" si="87"/>
        <v>3.9937354688710913E-3</v>
      </c>
      <c r="J1954" s="129" t="s">
        <v>17</v>
      </c>
    </row>
    <row r="1955" spans="3:10">
      <c r="C1955">
        <v>2017</v>
      </c>
      <c r="D1955" s="321">
        <v>2</v>
      </c>
      <c r="E1955" s="127">
        <v>6</v>
      </c>
      <c r="F1955" s="127">
        <v>98</v>
      </c>
      <c r="G1955" s="455">
        <v>0.53587337662337697</v>
      </c>
      <c r="H1955">
        <v>5357.1055997759995</v>
      </c>
      <c r="I1955">
        <f t="shared" si="87"/>
        <v>5.468095679830377E-3</v>
      </c>
      <c r="J1955" s="129" t="s">
        <v>17</v>
      </c>
    </row>
    <row r="1956" spans="3:10">
      <c r="C1956">
        <v>2017</v>
      </c>
      <c r="D1956" s="321">
        <v>2</v>
      </c>
      <c r="E1956" s="127">
        <v>7</v>
      </c>
      <c r="F1956" s="127">
        <v>98</v>
      </c>
      <c r="G1956" s="455">
        <v>0.46233788395904402</v>
      </c>
      <c r="H1956">
        <v>5582.0688000000009</v>
      </c>
      <c r="I1956">
        <f t="shared" si="87"/>
        <v>4.7177335097861638E-3</v>
      </c>
      <c r="J1956" s="129" t="s">
        <v>17</v>
      </c>
    </row>
    <row r="1957" spans="3:10">
      <c r="C1957">
        <v>2017</v>
      </c>
      <c r="D1957" s="321">
        <v>2</v>
      </c>
      <c r="E1957" s="127">
        <v>8</v>
      </c>
      <c r="F1957" s="127">
        <v>98</v>
      </c>
      <c r="G1957" s="455">
        <v>0.35988571428571398</v>
      </c>
      <c r="H1957">
        <v>2963.8224000000005</v>
      </c>
      <c r="I1957">
        <f t="shared" si="87"/>
        <v>3.6723032069970814E-3</v>
      </c>
      <c r="J1957" s="129" t="s">
        <v>17</v>
      </c>
    </row>
    <row r="1958" spans="3:10">
      <c r="C1958">
        <v>2017</v>
      </c>
      <c r="D1958" s="321">
        <v>2</v>
      </c>
      <c r="E1958" s="127">
        <v>9</v>
      </c>
      <c r="F1958" s="127">
        <v>98</v>
      </c>
      <c r="G1958" s="455">
        <v>0.51514545454545502</v>
      </c>
      <c r="H1958">
        <v>4794.6976002240008</v>
      </c>
      <c r="I1958">
        <f t="shared" si="87"/>
        <v>5.2565862708719904E-3</v>
      </c>
      <c r="J1958" s="129" t="s">
        <v>17</v>
      </c>
    </row>
    <row r="1959" spans="3:10">
      <c r="C1959">
        <v>2017</v>
      </c>
      <c r="D1959" s="321">
        <v>2</v>
      </c>
      <c r="E1959" s="127">
        <v>10</v>
      </c>
      <c r="F1959" s="127">
        <v>98</v>
      </c>
      <c r="G1959" s="455">
        <v>0.59161392405063296</v>
      </c>
      <c r="H1959">
        <v>4931.5727999999999</v>
      </c>
      <c r="I1959">
        <f t="shared" si="87"/>
        <v>6.0368767760268669E-3</v>
      </c>
      <c r="J1959" s="129" t="s">
        <v>17</v>
      </c>
    </row>
    <row r="1960" spans="3:10">
      <c r="C1960">
        <v>2017</v>
      </c>
      <c r="D1960" s="321">
        <v>2</v>
      </c>
      <c r="E1960" s="127">
        <v>11</v>
      </c>
      <c r="F1960" s="127">
        <v>98</v>
      </c>
      <c r="G1960" s="455">
        <v>0.543366666666667</v>
      </c>
      <c r="H1960">
        <v>4030.3648002240006</v>
      </c>
      <c r="I1960">
        <f t="shared" si="87"/>
        <v>5.5445578231292552E-3</v>
      </c>
      <c r="J1960" s="129" t="s">
        <v>17</v>
      </c>
    </row>
    <row r="1961" spans="3:10">
      <c r="C1961">
        <v>2017</v>
      </c>
      <c r="D1961" s="321">
        <v>2</v>
      </c>
      <c r="E1961" s="127">
        <v>12</v>
      </c>
      <c r="F1961" s="127">
        <v>98</v>
      </c>
      <c r="G1961" s="455">
        <v>0.49995035460992898</v>
      </c>
      <c r="H1961">
        <v>5256.8208000000004</v>
      </c>
      <c r="I1961">
        <f t="shared" si="87"/>
        <v>5.1015342307135607E-3</v>
      </c>
      <c r="J1961" s="129" t="s">
        <v>17</v>
      </c>
    </row>
    <row r="1962" spans="3:10">
      <c r="C1962">
        <v>2017</v>
      </c>
      <c r="D1962" s="321">
        <v>2</v>
      </c>
      <c r="E1962" s="127">
        <v>13</v>
      </c>
      <c r="F1962" s="127">
        <v>98</v>
      </c>
      <c r="G1962" s="455">
        <v>0.45980536912751702</v>
      </c>
      <c r="H1962">
        <v>4911.2448000000004</v>
      </c>
      <c r="I1962">
        <f t="shared" si="87"/>
        <v>4.6918915217093573E-3</v>
      </c>
      <c r="J1962" s="129" t="s">
        <v>17</v>
      </c>
    </row>
    <row r="1963" spans="3:10">
      <c r="C1963">
        <v>2017</v>
      </c>
      <c r="D1963" s="321">
        <v>2</v>
      </c>
      <c r="E1963" s="127">
        <v>14</v>
      </c>
      <c r="F1963" s="127">
        <v>98</v>
      </c>
      <c r="G1963" s="455">
        <v>0.48577027027026998</v>
      </c>
      <c r="H1963">
        <v>5233.7824002240004</v>
      </c>
      <c r="I1963">
        <f t="shared" si="87"/>
        <v>4.9568394925537749E-3</v>
      </c>
      <c r="J1963" s="129" t="s">
        <v>17</v>
      </c>
    </row>
    <row r="1964" spans="3:10">
      <c r="C1964">
        <v>2017</v>
      </c>
      <c r="D1964" s="321">
        <v>3</v>
      </c>
      <c r="E1964" s="127">
        <v>1</v>
      </c>
      <c r="F1964" s="127">
        <v>98</v>
      </c>
      <c r="G1964" s="455">
        <v>0.25680338983050799</v>
      </c>
      <c r="H1964">
        <v>628.81279997760009</v>
      </c>
      <c r="I1964">
        <f t="shared" si="87"/>
        <v>2.6204427533725303E-3</v>
      </c>
      <c r="J1964" s="129" t="s">
        <v>17</v>
      </c>
    </row>
    <row r="1965" spans="3:10">
      <c r="C1965">
        <v>2017</v>
      </c>
      <c r="D1965" s="321">
        <v>3</v>
      </c>
      <c r="E1965" s="127">
        <v>2</v>
      </c>
      <c r="F1965" s="127">
        <v>98</v>
      </c>
      <c r="G1965" s="455">
        <v>0.32008896797153003</v>
      </c>
      <c r="H1965">
        <v>1226.4559997760002</v>
      </c>
      <c r="I1965">
        <f t="shared" si="87"/>
        <v>3.2662139588931637E-3</v>
      </c>
      <c r="J1965" s="129" t="s">
        <v>17</v>
      </c>
    </row>
    <row r="1966" spans="3:10">
      <c r="C1966">
        <v>2017</v>
      </c>
      <c r="D1966" s="321">
        <v>3</v>
      </c>
      <c r="E1966" s="127">
        <v>3</v>
      </c>
      <c r="F1966" s="127">
        <v>98</v>
      </c>
      <c r="G1966" s="455">
        <v>0.43486643835616401</v>
      </c>
      <c r="H1966">
        <v>2238.7903997760004</v>
      </c>
      <c r="I1966">
        <f t="shared" si="87"/>
        <v>4.4374126362873882E-3</v>
      </c>
      <c r="J1966" s="129" t="s">
        <v>17</v>
      </c>
    </row>
    <row r="1967" spans="3:10">
      <c r="C1967">
        <v>2017</v>
      </c>
      <c r="D1967" s="321">
        <v>3</v>
      </c>
      <c r="E1967" s="127">
        <v>4</v>
      </c>
      <c r="F1967" s="127">
        <v>98</v>
      </c>
      <c r="G1967" s="455">
        <v>0.56789761092150204</v>
      </c>
      <c r="H1967">
        <v>3775.5871997760005</v>
      </c>
      <c r="I1967">
        <f t="shared" si="87"/>
        <v>5.7948735808316535E-3</v>
      </c>
      <c r="J1967" s="129" t="s">
        <v>17</v>
      </c>
    </row>
    <row r="1968" spans="3:10">
      <c r="C1968">
        <v>2017</v>
      </c>
      <c r="D1968" s="321">
        <v>3</v>
      </c>
      <c r="E1968" s="127">
        <v>5</v>
      </c>
      <c r="F1968" s="127">
        <v>98</v>
      </c>
      <c r="G1968" s="455">
        <v>0.56363667820069197</v>
      </c>
      <c r="H1968">
        <v>4426.0831997759997</v>
      </c>
      <c r="I1968">
        <f t="shared" si="87"/>
        <v>5.7513946755172653E-3</v>
      </c>
      <c r="J1968" s="129" t="s">
        <v>17</v>
      </c>
    </row>
    <row r="1969" spans="3:10">
      <c r="C1969">
        <v>2017</v>
      </c>
      <c r="D1969" s="321">
        <v>3</v>
      </c>
      <c r="E1969" s="127">
        <v>6</v>
      </c>
      <c r="F1969" s="127">
        <v>98</v>
      </c>
      <c r="G1969" s="455">
        <v>0.45646488294314402</v>
      </c>
      <c r="H1969">
        <v>4782.5008002240002</v>
      </c>
      <c r="I1969">
        <f t="shared" si="87"/>
        <v>4.6578049279912652E-3</v>
      </c>
      <c r="J1969" s="129" t="s">
        <v>17</v>
      </c>
    </row>
    <row r="1970" spans="3:10">
      <c r="C1970">
        <v>2017</v>
      </c>
      <c r="D1970" s="321">
        <v>3</v>
      </c>
      <c r="E1970" s="127">
        <v>7</v>
      </c>
      <c r="F1970" s="127">
        <v>98</v>
      </c>
      <c r="G1970" s="455">
        <v>0.56281884057970999</v>
      </c>
      <c r="H1970">
        <v>5076.5791997760007</v>
      </c>
      <c r="I1970">
        <f t="shared" si="87"/>
        <v>5.7430493936705103E-3</v>
      </c>
      <c r="J1970" s="129" t="s">
        <v>17</v>
      </c>
    </row>
    <row r="1971" spans="3:10">
      <c r="C1971">
        <v>2017</v>
      </c>
      <c r="D1971" s="321">
        <v>3</v>
      </c>
      <c r="E1971" s="127">
        <v>8</v>
      </c>
      <c r="F1971" s="127">
        <v>98</v>
      </c>
      <c r="G1971" s="455">
        <v>0.45407308970099702</v>
      </c>
      <c r="H1971">
        <v>4331.2192002240008</v>
      </c>
      <c r="I1971">
        <f t="shared" si="87"/>
        <v>4.6333988744999693E-3</v>
      </c>
      <c r="J1971" s="129" t="s">
        <v>17</v>
      </c>
    </row>
    <row r="1972" spans="3:10">
      <c r="C1972">
        <v>2017</v>
      </c>
      <c r="D1972" s="321">
        <v>3</v>
      </c>
      <c r="E1972" s="127">
        <v>9</v>
      </c>
      <c r="F1972" s="127">
        <v>98</v>
      </c>
      <c r="G1972" s="455">
        <v>0.53979381443299002</v>
      </c>
      <c r="H1972">
        <v>4388.1376002240004</v>
      </c>
      <c r="I1972">
        <f t="shared" si="87"/>
        <v>5.5081001472754082E-3</v>
      </c>
      <c r="J1972" s="129" t="s">
        <v>17</v>
      </c>
    </row>
    <row r="1973" spans="3:10">
      <c r="C1973">
        <v>2017</v>
      </c>
      <c r="D1973" s="321">
        <v>3</v>
      </c>
      <c r="E1973" s="127">
        <v>10</v>
      </c>
      <c r="F1973" s="127">
        <v>98</v>
      </c>
      <c r="G1973" s="455">
        <v>0.52929807692307695</v>
      </c>
      <c r="H1973">
        <v>4735.0687997760006</v>
      </c>
      <c r="I1973">
        <f t="shared" si="87"/>
        <v>5.4010007849293563E-3</v>
      </c>
      <c r="J1973" s="129" t="s">
        <v>17</v>
      </c>
    </row>
    <row r="1974" spans="3:10">
      <c r="C1974">
        <v>2017</v>
      </c>
      <c r="D1974" s="321">
        <v>3</v>
      </c>
      <c r="E1974" s="127">
        <v>11</v>
      </c>
      <c r="F1974" s="127">
        <v>98</v>
      </c>
      <c r="G1974" s="455">
        <v>0.64666894197952196</v>
      </c>
      <c r="H1974">
        <v>4554.827200224001</v>
      </c>
      <c r="I1974">
        <f t="shared" si="87"/>
        <v>6.5986626732604282E-3</v>
      </c>
      <c r="J1974" s="129" t="s">
        <v>17</v>
      </c>
    </row>
    <row r="1975" spans="3:10">
      <c r="C1975">
        <v>2017</v>
      </c>
      <c r="D1975" s="321">
        <v>3</v>
      </c>
      <c r="E1975" s="127">
        <v>12</v>
      </c>
      <c r="F1975" s="127">
        <v>98</v>
      </c>
      <c r="G1975" s="455">
        <v>0.58956949152542404</v>
      </c>
      <c r="H1975">
        <v>4328.5087997760002</v>
      </c>
      <c r="I1975">
        <f t="shared" si="87"/>
        <v>6.0160152196471837E-3</v>
      </c>
      <c r="J1975" s="129" t="s">
        <v>17</v>
      </c>
    </row>
    <row r="1976" spans="3:10">
      <c r="C1976">
        <v>2017</v>
      </c>
      <c r="D1976" s="321">
        <v>3</v>
      </c>
      <c r="E1976" s="127">
        <v>13</v>
      </c>
      <c r="F1976" s="127">
        <v>98</v>
      </c>
      <c r="G1976" s="455">
        <v>0.62872569444444404</v>
      </c>
      <c r="H1976">
        <v>5263.5967997759999</v>
      </c>
      <c r="I1976">
        <f t="shared" si="87"/>
        <v>6.4155683106575925E-3</v>
      </c>
      <c r="J1976" s="129" t="s">
        <v>17</v>
      </c>
    </row>
    <row r="1977" spans="3:10">
      <c r="C1977">
        <v>2017</v>
      </c>
      <c r="D1977" s="321">
        <v>3</v>
      </c>
      <c r="E1977" s="127">
        <v>14</v>
      </c>
      <c r="F1977" s="127">
        <v>98</v>
      </c>
      <c r="G1977" s="455">
        <v>0.607470790378007</v>
      </c>
      <c r="H1977">
        <v>3900.2656002240005</v>
      </c>
      <c r="I1977">
        <f t="shared" si="87"/>
        <v>6.1986815344694593E-3</v>
      </c>
      <c r="J1977" s="129" t="s">
        <v>17</v>
      </c>
    </row>
    <row r="1978" spans="3:10">
      <c r="C1978">
        <v>2017</v>
      </c>
      <c r="D1978" s="321">
        <v>4</v>
      </c>
      <c r="E1978" s="127">
        <v>1</v>
      </c>
      <c r="F1978" s="127">
        <v>98</v>
      </c>
      <c r="G1978" s="455">
        <v>0.31089347079037799</v>
      </c>
      <c r="H1978">
        <v>1027.2415997760002</v>
      </c>
      <c r="I1978">
        <f t="shared" si="87"/>
        <v>3.1723823550038571E-3</v>
      </c>
      <c r="J1978" s="129" t="s">
        <v>17</v>
      </c>
    </row>
    <row r="1979" spans="3:10">
      <c r="C1979">
        <v>2017</v>
      </c>
      <c r="D1979" s="321">
        <v>4</v>
      </c>
      <c r="E1979" s="127">
        <v>2</v>
      </c>
      <c r="F1979" s="127">
        <v>98</v>
      </c>
      <c r="G1979" s="455">
        <v>0.33677857142857098</v>
      </c>
      <c r="H1979">
        <v>1586.9392002240002</v>
      </c>
      <c r="I1979">
        <f t="shared" si="87"/>
        <v>3.4365160349854183E-3</v>
      </c>
      <c r="J1979" s="129" t="s">
        <v>17</v>
      </c>
    </row>
    <row r="1980" spans="3:10">
      <c r="C1980">
        <v>2017</v>
      </c>
      <c r="D1980" s="321">
        <v>4</v>
      </c>
      <c r="E1980" s="127">
        <v>3</v>
      </c>
      <c r="F1980" s="127">
        <v>98</v>
      </c>
      <c r="G1980" s="455">
        <v>0.329182432432432</v>
      </c>
      <c r="H1980">
        <v>1528.6656000000003</v>
      </c>
      <c r="I1980">
        <f t="shared" si="87"/>
        <v>3.3590044125758368E-3</v>
      </c>
      <c r="J1980" s="129" t="s">
        <v>17</v>
      </c>
    </row>
    <row r="1981" spans="3:10">
      <c r="C1981">
        <v>2017</v>
      </c>
      <c r="D1981" s="321">
        <v>4</v>
      </c>
      <c r="E1981" s="127">
        <v>4</v>
      </c>
      <c r="F1981" s="127">
        <v>98</v>
      </c>
      <c r="G1981" s="455">
        <v>0.42264459930313603</v>
      </c>
      <c r="H1981">
        <v>2780.8704000000002</v>
      </c>
      <c r="I1981">
        <f t="shared" si="87"/>
        <v>4.312699992889143E-3</v>
      </c>
      <c r="J1981" s="129" t="s">
        <v>17</v>
      </c>
    </row>
    <row r="1982" spans="3:10">
      <c r="C1982">
        <v>2017</v>
      </c>
      <c r="D1982" s="321">
        <v>4</v>
      </c>
      <c r="E1982" s="127">
        <v>5</v>
      </c>
      <c r="F1982" s="127">
        <v>98</v>
      </c>
      <c r="G1982" s="455">
        <v>0.51738698630137003</v>
      </c>
      <c r="H1982">
        <v>3936.8560002240001</v>
      </c>
      <c r="I1982">
        <f t="shared" si="87"/>
        <v>5.2794590438915313E-3</v>
      </c>
      <c r="J1982" s="129" t="s">
        <v>17</v>
      </c>
    </row>
    <row r="1983" spans="3:10">
      <c r="C1983">
        <v>2017</v>
      </c>
      <c r="D1983" s="321">
        <v>4</v>
      </c>
      <c r="E1983" s="127">
        <v>6</v>
      </c>
      <c r="F1983" s="127">
        <v>98</v>
      </c>
      <c r="G1983" s="455">
        <v>0.51651428571428604</v>
      </c>
      <c r="H1983">
        <v>4483.0015997760001</v>
      </c>
      <c r="I1983">
        <f t="shared" si="87"/>
        <v>5.2705539358600612E-3</v>
      </c>
      <c r="J1983" s="129" t="s">
        <v>17</v>
      </c>
    </row>
    <row r="1984" spans="3:10">
      <c r="C1984">
        <v>2017</v>
      </c>
      <c r="D1984" s="321">
        <v>4</v>
      </c>
      <c r="E1984" s="127">
        <v>7</v>
      </c>
      <c r="F1984" s="127">
        <v>98</v>
      </c>
      <c r="G1984" s="455">
        <v>0.56102061855670105</v>
      </c>
      <c r="H1984">
        <v>5142.9840000000004</v>
      </c>
      <c r="I1984">
        <f t="shared" si="87"/>
        <v>5.7247001893540924E-3</v>
      </c>
      <c r="J1984" s="129" t="s">
        <v>17</v>
      </c>
    </row>
    <row r="1985" spans="3:10">
      <c r="C1985">
        <v>2017</v>
      </c>
      <c r="D1985" s="321">
        <v>4</v>
      </c>
      <c r="E1985" s="127">
        <v>8</v>
      </c>
      <c r="F1985" s="127">
        <v>98</v>
      </c>
      <c r="G1985" s="455">
        <v>0.39547278911564598</v>
      </c>
      <c r="H1985">
        <v>3226.7311997759998</v>
      </c>
      <c r="I1985">
        <f t="shared" si="87"/>
        <v>4.0354366236290407E-3</v>
      </c>
      <c r="J1985" s="129" t="s">
        <v>17</v>
      </c>
    </row>
    <row r="1986" spans="3:10">
      <c r="C1986">
        <v>2017</v>
      </c>
      <c r="D1986" s="321">
        <v>4</v>
      </c>
      <c r="E1986" s="127">
        <v>9</v>
      </c>
      <c r="F1986" s="127">
        <v>98</v>
      </c>
      <c r="G1986" s="455">
        <v>0.49503767123287701</v>
      </c>
      <c r="H1986">
        <v>4084.5727997760005</v>
      </c>
      <c r="I1986">
        <f t="shared" si="87"/>
        <v>5.0514048084987452E-3</v>
      </c>
      <c r="J1986" s="129" t="s">
        <v>17</v>
      </c>
    </row>
    <row r="1987" spans="3:10">
      <c r="C1987">
        <v>2017</v>
      </c>
      <c r="D1987" s="321">
        <v>4</v>
      </c>
      <c r="E1987" s="127">
        <v>10</v>
      </c>
      <c r="F1987" s="127">
        <v>98</v>
      </c>
      <c r="G1987" s="455">
        <v>0.57032631578947401</v>
      </c>
      <c r="H1987">
        <v>4960.0320000000011</v>
      </c>
      <c r="I1987">
        <f t="shared" si="87"/>
        <v>5.8196562835660616E-3</v>
      </c>
      <c r="J1987" s="129" t="s">
        <v>17</v>
      </c>
    </row>
    <row r="1988" spans="3:10">
      <c r="C1988">
        <v>2017</v>
      </c>
      <c r="D1988" s="321">
        <v>4</v>
      </c>
      <c r="E1988" s="127">
        <v>11</v>
      </c>
      <c r="F1988" s="127">
        <v>98</v>
      </c>
      <c r="G1988" s="455">
        <v>0.488429078014184</v>
      </c>
      <c r="H1988">
        <v>4031.7199997760008</v>
      </c>
      <c r="I1988">
        <f t="shared" si="87"/>
        <v>4.9839701838182045E-3</v>
      </c>
      <c r="J1988" s="129" t="s">
        <v>17</v>
      </c>
    </row>
    <row r="1989" spans="3:10">
      <c r="C1989">
        <v>2017</v>
      </c>
      <c r="D1989" s="321">
        <v>4</v>
      </c>
      <c r="E1989" s="127">
        <v>12</v>
      </c>
      <c r="F1989" s="127">
        <v>98</v>
      </c>
      <c r="G1989" s="455">
        <v>0.54852542372881397</v>
      </c>
      <c r="H1989">
        <v>4964.097600000001</v>
      </c>
      <c r="I1989">
        <f t="shared" si="87"/>
        <v>5.5971982013144281E-3</v>
      </c>
      <c r="J1989" s="129" t="s">
        <v>17</v>
      </c>
    </row>
    <row r="1990" spans="3:10">
      <c r="C1990">
        <v>2017</v>
      </c>
      <c r="D1990" s="321">
        <v>4</v>
      </c>
      <c r="E1990" s="127">
        <v>13</v>
      </c>
      <c r="F1990" s="127">
        <v>98</v>
      </c>
      <c r="G1990" s="455">
        <v>0.566698924731183</v>
      </c>
      <c r="H1990">
        <v>5449.2592002240008</v>
      </c>
      <c r="I1990">
        <f t="shared" si="87"/>
        <v>5.7826420890937039E-3</v>
      </c>
      <c r="J1990" s="129" t="s">
        <v>17</v>
      </c>
    </row>
    <row r="1991" spans="3:10">
      <c r="C1991">
        <v>2017</v>
      </c>
      <c r="D1991" s="321">
        <v>4</v>
      </c>
      <c r="E1991" s="127">
        <v>14</v>
      </c>
      <c r="F1991" s="127">
        <v>98</v>
      </c>
      <c r="G1991" s="455">
        <v>0.48468543046357598</v>
      </c>
      <c r="H1991">
        <v>3775.5871997760005</v>
      </c>
      <c r="I1991">
        <f t="shared" si="87"/>
        <v>4.9457696986079181E-3</v>
      </c>
      <c r="J1991" s="129" t="s">
        <v>17</v>
      </c>
    </row>
    <row r="1992" spans="3:10">
      <c r="C1992">
        <v>2017</v>
      </c>
      <c r="D1992" s="321">
        <v>1</v>
      </c>
      <c r="E1992" s="127">
        <v>1</v>
      </c>
      <c r="F1992" s="127">
        <v>109</v>
      </c>
      <c r="G1992" s="455">
        <v>0.31624632352941201</v>
      </c>
      <c r="H1992">
        <v>1603.2016002240002</v>
      </c>
      <c r="I1992">
        <f t="shared" si="87"/>
        <v>2.9013424177010277E-3</v>
      </c>
      <c r="J1992" s="129" t="s">
        <v>17</v>
      </c>
    </row>
    <row r="1993" spans="3:10">
      <c r="C1993">
        <v>2017</v>
      </c>
      <c r="D1993" s="321">
        <v>1</v>
      </c>
      <c r="E1993" s="127">
        <v>2</v>
      </c>
      <c r="F1993" s="127">
        <v>109</v>
      </c>
      <c r="G1993" s="455">
        <v>0.310147492625369</v>
      </c>
      <c r="H1993">
        <v>852.42079977600008</v>
      </c>
      <c r="I1993">
        <f t="shared" si="87"/>
        <v>2.8453898405997155E-3</v>
      </c>
      <c r="J1993" s="129" t="s">
        <v>17</v>
      </c>
    </row>
    <row r="1994" spans="3:10">
      <c r="C1994">
        <v>2017</v>
      </c>
      <c r="D1994" s="321">
        <v>1</v>
      </c>
      <c r="E1994" s="127">
        <v>3</v>
      </c>
      <c r="F1994" s="127">
        <v>109</v>
      </c>
      <c r="G1994" s="455">
        <v>0.40586296296296298</v>
      </c>
      <c r="H1994">
        <v>2565.3935999999999</v>
      </c>
      <c r="I1994">
        <f t="shared" si="87"/>
        <v>3.7235134216785596E-3</v>
      </c>
      <c r="J1994" s="129" t="s">
        <v>17</v>
      </c>
    </row>
    <row r="1995" spans="3:10">
      <c r="C1995">
        <v>2017</v>
      </c>
      <c r="D1995" s="321">
        <v>1</v>
      </c>
      <c r="E1995" s="127">
        <v>4</v>
      </c>
      <c r="F1995" s="127">
        <v>109</v>
      </c>
      <c r="G1995" s="455">
        <v>0.40486590038314202</v>
      </c>
      <c r="H1995">
        <v>2448.8464002240003</v>
      </c>
      <c r="I1995">
        <f t="shared" si="87"/>
        <v>3.7143660585609358E-3</v>
      </c>
      <c r="J1995" s="129" t="s">
        <v>17</v>
      </c>
    </row>
    <row r="1996" spans="3:10">
      <c r="C1996">
        <v>2017</v>
      </c>
      <c r="D1996" s="321">
        <v>1</v>
      </c>
      <c r="E1996" s="127">
        <v>5</v>
      </c>
      <c r="F1996" s="127">
        <v>109</v>
      </c>
      <c r="G1996" s="455">
        <v>0.63193233082706801</v>
      </c>
      <c r="H1996">
        <v>4496.5536000000002</v>
      </c>
      <c r="I1996">
        <f t="shared" si="87"/>
        <v>5.7975443195143854E-3</v>
      </c>
      <c r="J1996" s="129" t="s">
        <v>17</v>
      </c>
    </row>
    <row r="1997" spans="3:10">
      <c r="C1997">
        <v>2017</v>
      </c>
      <c r="D1997" s="321">
        <v>1</v>
      </c>
      <c r="E1997" s="127">
        <v>6</v>
      </c>
      <c r="F1997" s="127">
        <v>109</v>
      </c>
      <c r="G1997" s="455">
        <v>0.64729571984435796</v>
      </c>
      <c r="H1997">
        <v>4554.827200224001</v>
      </c>
      <c r="I1997">
        <f t="shared" si="87"/>
        <v>5.9384928426087884E-3</v>
      </c>
      <c r="J1997" s="129" t="s">
        <v>17</v>
      </c>
    </row>
    <row r="1998" spans="3:10">
      <c r="C1998">
        <v>2017</v>
      </c>
      <c r="D1998" s="321">
        <v>1</v>
      </c>
      <c r="E1998" s="127">
        <v>7</v>
      </c>
      <c r="F1998" s="127">
        <v>109</v>
      </c>
      <c r="G1998" s="455">
        <v>0.61060885608856097</v>
      </c>
      <c r="H1998">
        <v>5626.7904000000008</v>
      </c>
      <c r="I1998">
        <f t="shared" si="87"/>
        <v>5.6019161109042287E-3</v>
      </c>
      <c r="J1998" s="129" t="s">
        <v>17</v>
      </c>
    </row>
    <row r="1999" spans="3:10">
      <c r="C1999">
        <v>2017</v>
      </c>
      <c r="D1999" s="321">
        <v>1</v>
      </c>
      <c r="E1999" s="127">
        <v>8</v>
      </c>
      <c r="F1999" s="127">
        <v>109</v>
      </c>
      <c r="G1999" s="455">
        <v>0.39346274509803902</v>
      </c>
      <c r="H1999">
        <v>3167.1024000000002</v>
      </c>
      <c r="I1999">
        <f t="shared" si="87"/>
        <v>3.6097499550278808E-3</v>
      </c>
      <c r="J1999" s="129" t="s">
        <v>17</v>
      </c>
    </row>
    <row r="2000" spans="3:10">
      <c r="C2000">
        <v>2017</v>
      </c>
      <c r="D2000" s="321">
        <v>1</v>
      </c>
      <c r="E2000" s="127">
        <v>9</v>
      </c>
      <c r="F2000" s="127">
        <v>109</v>
      </c>
      <c r="G2000" s="455">
        <v>0.51119841269841304</v>
      </c>
      <c r="H2000">
        <v>3741.7072002240006</v>
      </c>
      <c r="I2000">
        <f t="shared" si="87"/>
        <v>4.6898936944808536E-3</v>
      </c>
      <c r="J2000" s="129" t="s">
        <v>17</v>
      </c>
    </row>
    <row r="2001" spans="3:10">
      <c r="C2001">
        <v>2017</v>
      </c>
      <c r="D2001" s="321">
        <v>1</v>
      </c>
      <c r="E2001" s="127">
        <v>10</v>
      </c>
      <c r="F2001" s="127">
        <v>109</v>
      </c>
      <c r="G2001" s="455">
        <v>0.52900746268656695</v>
      </c>
      <c r="H2001">
        <v>4085.9280000000003</v>
      </c>
      <c r="I2001">
        <f t="shared" si="87"/>
        <v>4.8532794741886877E-3</v>
      </c>
      <c r="J2001" s="129" t="s">
        <v>17</v>
      </c>
    </row>
    <row r="2002" spans="3:10">
      <c r="C2002">
        <v>2017</v>
      </c>
      <c r="D2002" s="321">
        <v>1</v>
      </c>
      <c r="E2002" s="127">
        <v>11</v>
      </c>
      <c r="F2002" s="127">
        <v>109</v>
      </c>
      <c r="G2002" s="455">
        <v>0.638922480620155</v>
      </c>
      <c r="H2002">
        <v>4817.7359999999999</v>
      </c>
      <c r="I2002">
        <f t="shared" si="87"/>
        <v>5.8616741341298625E-3</v>
      </c>
      <c r="J2002" s="129" t="s">
        <v>17</v>
      </c>
    </row>
    <row r="2003" spans="3:10">
      <c r="C2003">
        <v>2017</v>
      </c>
      <c r="D2003" s="321">
        <v>1</v>
      </c>
      <c r="E2003" s="127">
        <v>12</v>
      </c>
      <c r="F2003" s="127">
        <v>109</v>
      </c>
      <c r="G2003" s="455">
        <v>0.66050735294117602</v>
      </c>
      <c r="H2003">
        <v>5629.5007997760003</v>
      </c>
      <c r="I2003">
        <f t="shared" si="87"/>
        <v>6.0597004856988625E-3</v>
      </c>
      <c r="J2003" s="129" t="s">
        <v>17</v>
      </c>
    </row>
    <row r="2004" spans="3:10">
      <c r="C2004">
        <v>2017</v>
      </c>
      <c r="D2004" s="321">
        <v>1</v>
      </c>
      <c r="E2004" s="127">
        <v>13</v>
      </c>
      <c r="F2004" s="127">
        <v>109</v>
      </c>
      <c r="G2004" s="455">
        <v>0.66008076923076897</v>
      </c>
      <c r="H2004">
        <v>6029.2848000000004</v>
      </c>
      <c r="I2004">
        <f t="shared" si="87"/>
        <v>6.0557868736767799E-3</v>
      </c>
      <c r="J2004" s="129" t="s">
        <v>17</v>
      </c>
    </row>
    <row r="2005" spans="3:10">
      <c r="C2005">
        <v>2017</v>
      </c>
      <c r="D2005" s="321">
        <v>1</v>
      </c>
      <c r="E2005" s="127">
        <v>14</v>
      </c>
      <c r="F2005" s="127">
        <v>109</v>
      </c>
      <c r="G2005" s="455">
        <v>0.51183955223880595</v>
      </c>
      <c r="H2005">
        <v>3760.6800000000003</v>
      </c>
      <c r="I2005">
        <f t="shared" si="87"/>
        <v>4.6957757086128985E-3</v>
      </c>
      <c r="J2005" s="129" t="s">
        <v>17</v>
      </c>
    </row>
    <row r="2006" spans="3:10">
      <c r="C2006">
        <v>2017</v>
      </c>
      <c r="D2006" s="321">
        <v>2</v>
      </c>
      <c r="E2006" s="127">
        <v>1</v>
      </c>
      <c r="F2006" s="127">
        <v>109</v>
      </c>
      <c r="G2006" s="455">
        <v>0.26287547169811298</v>
      </c>
      <c r="H2006">
        <v>1023.1759997760001</v>
      </c>
      <c r="I2006">
        <f t="shared" si="87"/>
        <v>2.4117015752120456E-3</v>
      </c>
      <c r="J2006" s="129" t="s">
        <v>17</v>
      </c>
    </row>
    <row r="2007" spans="3:10">
      <c r="C2007">
        <v>2017</v>
      </c>
      <c r="D2007" s="321">
        <v>2</v>
      </c>
      <c r="E2007" s="127">
        <v>2</v>
      </c>
      <c r="F2007" s="127">
        <v>109</v>
      </c>
      <c r="G2007" s="455">
        <v>0.27845634920634899</v>
      </c>
      <c r="H2007">
        <v>1122.1056000000001</v>
      </c>
      <c r="I2007">
        <f t="shared" si="87"/>
        <v>2.5546454055628345E-3</v>
      </c>
      <c r="J2007" s="129" t="s">
        <v>17</v>
      </c>
    </row>
    <row r="2008" spans="3:10">
      <c r="C2008">
        <v>2017</v>
      </c>
      <c r="D2008" s="321">
        <v>2</v>
      </c>
      <c r="E2008" s="127">
        <v>3</v>
      </c>
      <c r="F2008" s="127">
        <v>109</v>
      </c>
      <c r="G2008" s="455">
        <v>0.33773106060606101</v>
      </c>
      <c r="H2008">
        <v>1982.6575997760001</v>
      </c>
      <c r="I2008">
        <f t="shared" ref="I2008:I2071" si="88">G2008/F2008</f>
        <v>3.0984500973033121E-3</v>
      </c>
      <c r="J2008" s="129" t="s">
        <v>17</v>
      </c>
    </row>
    <row r="2009" spans="3:10">
      <c r="C2009">
        <v>2017</v>
      </c>
      <c r="D2009" s="321">
        <v>2</v>
      </c>
      <c r="E2009" s="127">
        <v>4</v>
      </c>
      <c r="F2009" s="127">
        <v>109</v>
      </c>
      <c r="G2009" s="455">
        <v>0.44943968871595302</v>
      </c>
      <c r="H2009">
        <v>2368.8895997760005</v>
      </c>
      <c r="I2009">
        <f t="shared" si="88"/>
        <v>4.1232998964766329E-3</v>
      </c>
      <c r="J2009" s="129" t="s">
        <v>17</v>
      </c>
    </row>
    <row r="2010" spans="3:10">
      <c r="C2010">
        <v>2017</v>
      </c>
      <c r="D2010" s="321">
        <v>2</v>
      </c>
      <c r="E2010" s="127">
        <v>5</v>
      </c>
      <c r="F2010" s="127">
        <v>109</v>
      </c>
      <c r="G2010" s="455">
        <v>0.48466265060240998</v>
      </c>
      <c r="H2010">
        <v>3560.1103997760006</v>
      </c>
      <c r="I2010">
        <f t="shared" si="88"/>
        <v>4.4464463358019268E-3</v>
      </c>
      <c r="J2010" s="129" t="s">
        <v>17</v>
      </c>
    </row>
    <row r="2011" spans="3:10">
      <c r="C2011">
        <v>2017</v>
      </c>
      <c r="D2011" s="321">
        <v>2</v>
      </c>
      <c r="E2011" s="127">
        <v>6</v>
      </c>
      <c r="F2011" s="127">
        <v>109</v>
      </c>
      <c r="G2011" s="455">
        <v>0.68847601476014797</v>
      </c>
      <c r="H2011">
        <v>5357.1055997759995</v>
      </c>
      <c r="I2011">
        <f t="shared" si="88"/>
        <v>6.3162937133958525E-3</v>
      </c>
      <c r="J2011" s="129" t="s">
        <v>17</v>
      </c>
    </row>
    <row r="2012" spans="3:10">
      <c r="C2012">
        <v>2017</v>
      </c>
      <c r="D2012" s="321">
        <v>2</v>
      </c>
      <c r="E2012" s="127">
        <v>7</v>
      </c>
      <c r="F2012" s="127">
        <v>109</v>
      </c>
      <c r="G2012" s="455">
        <v>0.62876086956521704</v>
      </c>
      <c r="H2012">
        <v>5582.0688000000009</v>
      </c>
      <c r="I2012">
        <f t="shared" si="88"/>
        <v>5.7684483446350191E-3</v>
      </c>
      <c r="J2012" s="129" t="s">
        <v>17</v>
      </c>
    </row>
    <row r="2013" spans="3:10">
      <c r="C2013">
        <v>2017</v>
      </c>
      <c r="D2013" s="321">
        <v>2</v>
      </c>
      <c r="E2013" s="127">
        <v>8</v>
      </c>
      <c r="F2013" s="127">
        <v>109</v>
      </c>
      <c r="G2013" s="455">
        <v>0.42823735408560298</v>
      </c>
      <c r="H2013">
        <v>2963.8224000000005</v>
      </c>
      <c r="I2013">
        <f t="shared" si="88"/>
        <v>3.9287830650055321E-3</v>
      </c>
      <c r="J2013" s="129" t="s">
        <v>17</v>
      </c>
    </row>
    <row r="2014" spans="3:10">
      <c r="C2014">
        <v>2017</v>
      </c>
      <c r="D2014" s="321">
        <v>2</v>
      </c>
      <c r="E2014" s="127">
        <v>9</v>
      </c>
      <c r="F2014" s="127">
        <v>109</v>
      </c>
      <c r="G2014" s="455">
        <v>0.59851481481481505</v>
      </c>
      <c r="H2014">
        <v>4794.6976002240008</v>
      </c>
      <c r="I2014">
        <f t="shared" si="88"/>
        <v>5.4909616038056426E-3</v>
      </c>
      <c r="J2014" s="129" t="s">
        <v>17</v>
      </c>
    </row>
    <row r="2015" spans="3:10">
      <c r="C2015">
        <v>2017</v>
      </c>
      <c r="D2015" s="321">
        <v>2</v>
      </c>
      <c r="E2015" s="127">
        <v>10</v>
      </c>
      <c r="F2015" s="127">
        <v>109</v>
      </c>
      <c r="G2015" s="455">
        <v>0.654529182879377</v>
      </c>
      <c r="H2015">
        <v>4931.5727999999999</v>
      </c>
      <c r="I2015">
        <f t="shared" si="88"/>
        <v>6.0048548888016239E-3</v>
      </c>
      <c r="J2015" s="129" t="s">
        <v>17</v>
      </c>
    </row>
    <row r="2016" spans="3:10">
      <c r="C2016">
        <v>2017</v>
      </c>
      <c r="D2016" s="321">
        <v>2</v>
      </c>
      <c r="E2016" s="127">
        <v>11</v>
      </c>
      <c r="F2016" s="127">
        <v>109</v>
      </c>
      <c r="G2016" s="455">
        <v>0.58625563909774403</v>
      </c>
      <c r="H2016">
        <v>4030.3648002240006</v>
      </c>
      <c r="I2016">
        <f t="shared" si="88"/>
        <v>5.3784921018141651E-3</v>
      </c>
      <c r="J2016" s="129" t="s">
        <v>17</v>
      </c>
    </row>
    <row r="2017" spans="3:10">
      <c r="C2017">
        <v>2017</v>
      </c>
      <c r="D2017" s="321">
        <v>2</v>
      </c>
      <c r="E2017" s="127">
        <v>12</v>
      </c>
      <c r="F2017" s="127">
        <v>109</v>
      </c>
      <c r="G2017" s="455">
        <v>0.59766412213740505</v>
      </c>
      <c r="H2017">
        <v>5256.8208000000004</v>
      </c>
      <c r="I2017">
        <f t="shared" si="88"/>
        <v>5.4831570838294041E-3</v>
      </c>
      <c r="J2017" s="129" t="s">
        <v>17</v>
      </c>
    </row>
    <row r="2018" spans="3:10">
      <c r="C2018">
        <v>2017</v>
      </c>
      <c r="D2018" s="321">
        <v>2</v>
      </c>
      <c r="E2018" s="127">
        <v>13</v>
      </c>
      <c r="F2018" s="127">
        <v>109</v>
      </c>
      <c r="G2018" s="455">
        <v>0.54238951310861405</v>
      </c>
      <c r="H2018">
        <v>4911.2448000000004</v>
      </c>
      <c r="I2018">
        <f t="shared" si="88"/>
        <v>4.9760505789781103E-3</v>
      </c>
      <c r="J2018" s="129" t="s">
        <v>17</v>
      </c>
    </row>
    <row r="2019" spans="3:10">
      <c r="C2019">
        <v>2017</v>
      </c>
      <c r="D2019" s="321">
        <v>2</v>
      </c>
      <c r="E2019" s="127">
        <v>14</v>
      </c>
      <c r="F2019" s="127">
        <v>109</v>
      </c>
      <c r="G2019" s="455">
        <v>0.53632342007434897</v>
      </c>
      <c r="H2019">
        <v>5233.7824002240004</v>
      </c>
      <c r="I2019">
        <f t="shared" si="88"/>
        <v>4.9203983493059534E-3</v>
      </c>
      <c r="J2019" s="129" t="s">
        <v>17</v>
      </c>
    </row>
    <row r="2020" spans="3:10">
      <c r="C2020">
        <v>2017</v>
      </c>
      <c r="D2020" s="321">
        <v>3</v>
      </c>
      <c r="E2020" s="127">
        <v>1</v>
      </c>
      <c r="F2020" s="127">
        <v>109</v>
      </c>
      <c r="G2020" s="455">
        <v>0.247726937269373</v>
      </c>
      <c r="H2020">
        <v>628.81279997760009</v>
      </c>
      <c r="I2020">
        <f t="shared" si="88"/>
        <v>2.2727241951318623E-3</v>
      </c>
      <c r="J2020" s="129" t="s">
        <v>17</v>
      </c>
    </row>
    <row r="2021" spans="3:10">
      <c r="C2021">
        <v>2017</v>
      </c>
      <c r="D2021" s="321">
        <v>3</v>
      </c>
      <c r="E2021" s="127">
        <v>2</v>
      </c>
      <c r="F2021" s="127">
        <v>109</v>
      </c>
      <c r="G2021" s="455">
        <v>0.29377307692307703</v>
      </c>
      <c r="H2021">
        <v>1226.4559997760002</v>
      </c>
      <c r="I2021">
        <f t="shared" si="88"/>
        <v>2.6951658433309817E-3</v>
      </c>
      <c r="J2021" s="129" t="s">
        <v>17</v>
      </c>
    </row>
    <row r="2022" spans="3:10">
      <c r="C2022">
        <v>2017</v>
      </c>
      <c r="D2022" s="321">
        <v>3</v>
      </c>
      <c r="E2022" s="127">
        <v>3</v>
      </c>
      <c r="F2022" s="127">
        <v>109</v>
      </c>
      <c r="G2022" s="455">
        <v>0.41975486381323002</v>
      </c>
      <c r="H2022">
        <v>2238.7903997760004</v>
      </c>
      <c r="I2022">
        <f t="shared" si="88"/>
        <v>3.8509620533323857E-3</v>
      </c>
      <c r="J2022" s="129" t="s">
        <v>17</v>
      </c>
    </row>
    <row r="2023" spans="3:10">
      <c r="C2023">
        <v>2017</v>
      </c>
      <c r="D2023" s="321">
        <v>3</v>
      </c>
      <c r="E2023" s="127">
        <v>4</v>
      </c>
      <c r="F2023" s="127">
        <v>109</v>
      </c>
      <c r="G2023" s="455">
        <v>0.58143018867924501</v>
      </c>
      <c r="H2023">
        <v>3775.5871997760005</v>
      </c>
      <c r="I2023">
        <f t="shared" si="88"/>
        <v>5.3342219144884859E-3</v>
      </c>
      <c r="J2023" s="129" t="s">
        <v>17</v>
      </c>
    </row>
    <row r="2024" spans="3:10">
      <c r="C2024">
        <v>2017</v>
      </c>
      <c r="D2024" s="321">
        <v>3</v>
      </c>
      <c r="E2024" s="127">
        <v>5</v>
      </c>
      <c r="F2024" s="127">
        <v>109</v>
      </c>
      <c r="G2024" s="455">
        <v>0.62534469696969697</v>
      </c>
      <c r="H2024">
        <v>4426.0831997759997</v>
      </c>
      <c r="I2024">
        <f t="shared" si="88"/>
        <v>5.7371073116485958E-3</v>
      </c>
      <c r="J2024" s="129" t="s">
        <v>17</v>
      </c>
    </row>
    <row r="2025" spans="3:10">
      <c r="C2025">
        <v>2017</v>
      </c>
      <c r="D2025" s="321">
        <v>3</v>
      </c>
      <c r="E2025" s="127">
        <v>6</v>
      </c>
      <c r="F2025" s="127">
        <v>109</v>
      </c>
      <c r="G2025" s="455">
        <v>0.60409056603773603</v>
      </c>
      <c r="H2025">
        <v>4782.5008002240002</v>
      </c>
      <c r="I2025">
        <f t="shared" si="88"/>
        <v>5.5421152847498715E-3</v>
      </c>
      <c r="J2025" s="129" t="s">
        <v>17</v>
      </c>
    </row>
    <row r="2026" spans="3:10">
      <c r="C2026">
        <v>2017</v>
      </c>
      <c r="D2026" s="321">
        <v>3</v>
      </c>
      <c r="E2026" s="127">
        <v>7</v>
      </c>
      <c r="F2026" s="127">
        <v>109</v>
      </c>
      <c r="G2026" s="455">
        <v>0.67101123595505596</v>
      </c>
      <c r="H2026">
        <v>5076.5791997760007</v>
      </c>
      <c r="I2026">
        <f t="shared" si="88"/>
        <v>6.1560663849087706E-3</v>
      </c>
      <c r="J2026" s="129" t="s">
        <v>17</v>
      </c>
    </row>
    <row r="2027" spans="3:10">
      <c r="C2027">
        <v>2017</v>
      </c>
      <c r="D2027" s="321">
        <v>3</v>
      </c>
      <c r="E2027" s="127">
        <v>8</v>
      </c>
      <c r="F2027" s="127">
        <v>109</v>
      </c>
      <c r="G2027" s="455">
        <v>0.57367037037037005</v>
      </c>
      <c r="H2027">
        <v>4331.2192002240008</v>
      </c>
      <c r="I2027">
        <f t="shared" si="88"/>
        <v>5.2630309208290833E-3</v>
      </c>
      <c r="J2027" s="129" t="s">
        <v>17</v>
      </c>
    </row>
    <row r="2028" spans="3:10">
      <c r="C2028">
        <v>2017</v>
      </c>
      <c r="D2028" s="321">
        <v>3</v>
      </c>
      <c r="E2028" s="127">
        <v>9</v>
      </c>
      <c r="F2028" s="127">
        <v>109</v>
      </c>
      <c r="G2028" s="455">
        <v>0.55098888888888897</v>
      </c>
      <c r="H2028">
        <v>4388.1376002240004</v>
      </c>
      <c r="I2028">
        <f t="shared" si="88"/>
        <v>5.0549439347604497E-3</v>
      </c>
      <c r="J2028" s="129" t="s">
        <v>17</v>
      </c>
    </row>
    <row r="2029" spans="3:10">
      <c r="C2029">
        <v>2017</v>
      </c>
      <c r="D2029" s="321">
        <v>3</v>
      </c>
      <c r="E2029" s="127">
        <v>10</v>
      </c>
      <c r="F2029" s="127">
        <v>109</v>
      </c>
      <c r="G2029" s="455">
        <v>0.60178148148148103</v>
      </c>
      <c r="H2029">
        <v>4735.0687997760006</v>
      </c>
      <c r="I2029">
        <f t="shared" si="88"/>
        <v>5.5209310227658809E-3</v>
      </c>
      <c r="J2029" s="129" t="s">
        <v>17</v>
      </c>
    </row>
    <row r="2030" spans="3:10">
      <c r="C2030">
        <v>2017</v>
      </c>
      <c r="D2030" s="321">
        <v>3</v>
      </c>
      <c r="E2030" s="127">
        <v>11</v>
      </c>
      <c r="F2030" s="127">
        <v>109</v>
      </c>
      <c r="G2030" s="455">
        <v>0.67958052434456895</v>
      </c>
      <c r="H2030">
        <v>4554.827200224001</v>
      </c>
      <c r="I2030">
        <f t="shared" si="88"/>
        <v>6.2346837095832016E-3</v>
      </c>
      <c r="J2030" s="129" t="s">
        <v>17</v>
      </c>
    </row>
    <row r="2031" spans="3:10">
      <c r="C2031">
        <v>2017</v>
      </c>
      <c r="D2031" s="321">
        <v>3</v>
      </c>
      <c r="E2031" s="127">
        <v>12</v>
      </c>
      <c r="F2031" s="127">
        <v>109</v>
      </c>
      <c r="G2031" s="455">
        <v>0.62261627906976702</v>
      </c>
      <c r="H2031">
        <v>4328.5087997760002</v>
      </c>
      <c r="I2031">
        <f t="shared" si="88"/>
        <v>5.7120759547685052E-3</v>
      </c>
      <c r="J2031" s="129" t="s">
        <v>17</v>
      </c>
    </row>
    <row r="2032" spans="3:10">
      <c r="C2032">
        <v>2017</v>
      </c>
      <c r="D2032" s="321">
        <v>3</v>
      </c>
      <c r="E2032" s="127">
        <v>13</v>
      </c>
      <c r="F2032" s="127">
        <v>109</v>
      </c>
      <c r="G2032" s="455">
        <v>0.69715355805243495</v>
      </c>
      <c r="H2032">
        <v>5263.5967997759999</v>
      </c>
      <c r="I2032">
        <f t="shared" si="88"/>
        <v>6.3959042023159166E-3</v>
      </c>
      <c r="J2032" s="129" t="s">
        <v>17</v>
      </c>
    </row>
    <row r="2033" spans="3:10">
      <c r="C2033">
        <v>2017</v>
      </c>
      <c r="D2033" s="321">
        <v>3</v>
      </c>
      <c r="E2033" s="127">
        <v>14</v>
      </c>
      <c r="F2033" s="127">
        <v>109</v>
      </c>
      <c r="G2033" s="455">
        <v>0.59450184501845005</v>
      </c>
      <c r="H2033">
        <v>3900.2656002240005</v>
      </c>
      <c r="I2033">
        <f t="shared" si="88"/>
        <v>5.4541453671417437E-3</v>
      </c>
      <c r="J2033" s="129" t="s">
        <v>17</v>
      </c>
    </row>
    <row r="2034" spans="3:10">
      <c r="C2034">
        <v>2017</v>
      </c>
      <c r="D2034" s="321">
        <v>4</v>
      </c>
      <c r="E2034" s="127">
        <v>1</v>
      </c>
      <c r="F2034" s="127">
        <v>109</v>
      </c>
      <c r="G2034" s="455">
        <v>0.28860714285714301</v>
      </c>
      <c r="H2034">
        <v>1027.2415997760002</v>
      </c>
      <c r="I2034">
        <f t="shared" si="88"/>
        <v>2.6477719528178257E-3</v>
      </c>
      <c r="J2034" s="129" t="s">
        <v>17</v>
      </c>
    </row>
    <row r="2035" spans="3:10">
      <c r="C2035">
        <v>2017</v>
      </c>
      <c r="D2035" s="321">
        <v>4</v>
      </c>
      <c r="E2035" s="127">
        <v>2</v>
      </c>
      <c r="F2035" s="127">
        <v>109</v>
      </c>
      <c r="G2035" s="455">
        <v>0.30455686274509802</v>
      </c>
      <c r="H2035">
        <v>1586.9392002240002</v>
      </c>
      <c r="I2035">
        <f t="shared" si="88"/>
        <v>2.7940996582119086E-3</v>
      </c>
      <c r="J2035" s="129" t="s">
        <v>17</v>
      </c>
    </row>
    <row r="2036" spans="3:10">
      <c r="C2036">
        <v>2017</v>
      </c>
      <c r="D2036" s="321">
        <v>4</v>
      </c>
      <c r="E2036" s="127">
        <v>3</v>
      </c>
      <c r="F2036" s="127">
        <v>109</v>
      </c>
      <c r="G2036" s="455">
        <v>0.33291439688716001</v>
      </c>
      <c r="H2036">
        <v>1528.6656000000003</v>
      </c>
      <c r="I2036">
        <f t="shared" si="88"/>
        <v>3.0542605219005506E-3</v>
      </c>
      <c r="J2036" s="129" t="s">
        <v>17</v>
      </c>
    </row>
    <row r="2037" spans="3:10">
      <c r="C2037">
        <v>2017</v>
      </c>
      <c r="D2037" s="321">
        <v>4</v>
      </c>
      <c r="E2037" s="127">
        <v>4</v>
      </c>
      <c r="F2037" s="127">
        <v>109</v>
      </c>
      <c r="G2037" s="455">
        <v>0.42400396825396802</v>
      </c>
      <c r="H2037">
        <v>2780.8704000000002</v>
      </c>
      <c r="I2037">
        <f t="shared" si="88"/>
        <v>3.8899446628804404E-3</v>
      </c>
      <c r="J2037" s="129" t="s">
        <v>17</v>
      </c>
    </row>
    <row r="2038" spans="3:10">
      <c r="C2038">
        <v>2017</v>
      </c>
      <c r="D2038" s="321">
        <v>4</v>
      </c>
      <c r="E2038" s="127">
        <v>5</v>
      </c>
      <c r="F2038" s="127">
        <v>109</v>
      </c>
      <c r="G2038" s="455">
        <v>0.58201145038167901</v>
      </c>
      <c r="H2038">
        <v>3936.8560002240001</v>
      </c>
      <c r="I2038">
        <f t="shared" si="88"/>
        <v>5.339554590657606E-3</v>
      </c>
      <c r="J2038" s="129" t="s">
        <v>17</v>
      </c>
    </row>
    <row r="2039" spans="3:10">
      <c r="C2039">
        <v>2017</v>
      </c>
      <c r="D2039" s="321">
        <v>4</v>
      </c>
      <c r="E2039" s="127">
        <v>6</v>
      </c>
      <c r="F2039" s="127">
        <v>109</v>
      </c>
      <c r="G2039" s="455">
        <v>0.58862030075187999</v>
      </c>
      <c r="H2039">
        <v>4483.0015997760001</v>
      </c>
      <c r="I2039">
        <f t="shared" si="88"/>
        <v>5.4001862454300916E-3</v>
      </c>
      <c r="J2039" s="129" t="s">
        <v>17</v>
      </c>
    </row>
    <row r="2040" spans="3:10">
      <c r="C2040">
        <v>2017</v>
      </c>
      <c r="D2040" s="321">
        <v>4</v>
      </c>
      <c r="E2040" s="127">
        <v>7</v>
      </c>
      <c r="F2040" s="127">
        <v>109</v>
      </c>
      <c r="G2040" s="455">
        <v>0.68323664122137395</v>
      </c>
      <c r="H2040">
        <v>5142.9840000000004</v>
      </c>
      <c r="I2040">
        <f t="shared" si="88"/>
        <v>6.2682260662511374E-3</v>
      </c>
      <c r="J2040" s="129" t="s">
        <v>17</v>
      </c>
    </row>
    <row r="2041" spans="3:10">
      <c r="C2041">
        <v>2017</v>
      </c>
      <c r="D2041" s="321">
        <v>4</v>
      </c>
      <c r="E2041" s="127">
        <v>8</v>
      </c>
      <c r="F2041" s="127">
        <v>109</v>
      </c>
      <c r="G2041" s="455">
        <v>0.45164179104477598</v>
      </c>
      <c r="H2041">
        <v>3226.7311997759998</v>
      </c>
      <c r="I2041">
        <f t="shared" si="88"/>
        <v>4.1435026701355593E-3</v>
      </c>
      <c r="J2041" s="129" t="s">
        <v>17</v>
      </c>
    </row>
    <row r="2042" spans="3:10">
      <c r="C2042">
        <v>2017</v>
      </c>
      <c r="D2042" s="321">
        <v>4</v>
      </c>
      <c r="E2042" s="127">
        <v>9</v>
      </c>
      <c r="F2042" s="127">
        <v>109</v>
      </c>
      <c r="G2042" s="455">
        <v>0.56674427480916001</v>
      </c>
      <c r="H2042">
        <v>4084.5727997760005</v>
      </c>
      <c r="I2042">
        <f t="shared" si="88"/>
        <v>5.1994887597170639E-3</v>
      </c>
      <c r="J2042" s="129" t="s">
        <v>17</v>
      </c>
    </row>
    <row r="2043" spans="3:10">
      <c r="C2043">
        <v>2017</v>
      </c>
      <c r="D2043" s="321">
        <v>4</v>
      </c>
      <c r="E2043" s="127">
        <v>10</v>
      </c>
      <c r="F2043" s="127">
        <v>109</v>
      </c>
      <c r="G2043" s="455">
        <v>0.61029019607843105</v>
      </c>
      <c r="H2043">
        <v>4960.0320000000011</v>
      </c>
      <c r="I2043">
        <f t="shared" si="88"/>
        <v>5.5989926245727621E-3</v>
      </c>
      <c r="J2043" s="129" t="s">
        <v>17</v>
      </c>
    </row>
    <row r="2044" spans="3:10">
      <c r="C2044">
        <v>2017</v>
      </c>
      <c r="D2044" s="321">
        <v>4</v>
      </c>
      <c r="E2044" s="127">
        <v>11</v>
      </c>
      <c r="F2044" s="127">
        <v>109</v>
      </c>
      <c r="G2044" s="455">
        <v>0.55462213740458</v>
      </c>
      <c r="H2044">
        <v>4031.7199997760008</v>
      </c>
      <c r="I2044">
        <f t="shared" si="88"/>
        <v>5.0882764899502749E-3</v>
      </c>
      <c r="J2044" s="129" t="s">
        <v>17</v>
      </c>
    </row>
    <row r="2045" spans="3:10">
      <c r="C2045">
        <v>2017</v>
      </c>
      <c r="D2045" s="321">
        <v>4</v>
      </c>
      <c r="E2045" s="127">
        <v>12</v>
      </c>
      <c r="F2045" s="127">
        <v>109</v>
      </c>
      <c r="G2045" s="455">
        <v>0.62441281138789995</v>
      </c>
      <c r="H2045">
        <v>4964.097600000001</v>
      </c>
      <c r="I2045">
        <f t="shared" si="88"/>
        <v>5.7285579026412842E-3</v>
      </c>
      <c r="J2045" s="129" t="s">
        <v>17</v>
      </c>
    </row>
    <row r="2046" spans="3:10">
      <c r="C2046">
        <v>2017</v>
      </c>
      <c r="D2046" s="321">
        <v>4</v>
      </c>
      <c r="E2046" s="127">
        <v>13</v>
      </c>
      <c r="F2046" s="127">
        <v>109</v>
      </c>
      <c r="G2046" s="455">
        <v>0.68105263157894702</v>
      </c>
      <c r="H2046">
        <v>5449.2592002240008</v>
      </c>
      <c r="I2046">
        <f t="shared" si="88"/>
        <v>6.2481892805407984E-3</v>
      </c>
      <c r="J2046" s="129" t="s">
        <v>17</v>
      </c>
    </row>
    <row r="2047" spans="3:10">
      <c r="C2047">
        <v>2017</v>
      </c>
      <c r="D2047" s="321">
        <v>4</v>
      </c>
      <c r="E2047" s="127">
        <v>14</v>
      </c>
      <c r="F2047" s="127">
        <v>109</v>
      </c>
      <c r="G2047" s="455">
        <v>0.56696654275092895</v>
      </c>
      <c r="H2047">
        <v>3775.5871997760005</v>
      </c>
      <c r="I2047">
        <f t="shared" si="88"/>
        <v>5.2015279151461369E-3</v>
      </c>
      <c r="J2047" s="129" t="s">
        <v>17</v>
      </c>
    </row>
    <row r="2048" spans="3:10">
      <c r="C2048">
        <v>2017</v>
      </c>
      <c r="D2048" s="321">
        <v>1</v>
      </c>
      <c r="E2048" s="127">
        <v>1</v>
      </c>
      <c r="F2048" s="127">
        <v>116</v>
      </c>
      <c r="G2048" s="455">
        <v>0.29805283018867901</v>
      </c>
      <c r="H2048">
        <v>1603.2016002240002</v>
      </c>
      <c r="I2048">
        <f t="shared" si="88"/>
        <v>2.5694209499024052E-3</v>
      </c>
      <c r="J2048" s="129" t="s">
        <v>17</v>
      </c>
    </row>
    <row r="2049" spans="3:10">
      <c r="C2049">
        <v>2017</v>
      </c>
      <c r="D2049" s="321">
        <v>1</v>
      </c>
      <c r="E2049" s="127">
        <v>2</v>
      </c>
      <c r="F2049" s="127">
        <v>116</v>
      </c>
      <c r="G2049" s="455">
        <v>0.23165702479338801</v>
      </c>
      <c r="H2049">
        <v>852.42079977600008</v>
      </c>
      <c r="I2049">
        <f t="shared" si="88"/>
        <v>1.9970433171843795E-3</v>
      </c>
      <c r="J2049" s="129" t="s">
        <v>17</v>
      </c>
    </row>
    <row r="2050" spans="3:10">
      <c r="C2050">
        <v>2017</v>
      </c>
      <c r="D2050" s="321">
        <v>1</v>
      </c>
      <c r="E2050" s="127">
        <v>3</v>
      </c>
      <c r="F2050" s="127">
        <v>116</v>
      </c>
      <c r="G2050" s="455">
        <v>0.38339629629629601</v>
      </c>
      <c r="H2050">
        <v>2565.3935999999999</v>
      </c>
      <c r="I2050">
        <f t="shared" si="88"/>
        <v>3.3051404853128965E-3</v>
      </c>
      <c r="J2050" s="129" t="s">
        <v>17</v>
      </c>
    </row>
    <row r="2051" spans="3:10">
      <c r="C2051">
        <v>2017</v>
      </c>
      <c r="D2051" s="321">
        <v>1</v>
      </c>
      <c r="E2051" s="127">
        <v>4</v>
      </c>
      <c r="F2051" s="127">
        <v>116</v>
      </c>
      <c r="G2051" s="455">
        <v>0.348677290836653</v>
      </c>
      <c r="H2051">
        <v>2448.8464002240003</v>
      </c>
      <c r="I2051">
        <f t="shared" si="88"/>
        <v>3.0058387141090777E-3</v>
      </c>
      <c r="J2051" s="129" t="s">
        <v>17</v>
      </c>
    </row>
    <row r="2052" spans="3:10">
      <c r="C2052">
        <v>2017</v>
      </c>
      <c r="D2052" s="321">
        <v>1</v>
      </c>
      <c r="E2052" s="127">
        <v>5</v>
      </c>
      <c r="F2052" s="127">
        <v>116</v>
      </c>
      <c r="G2052" s="455">
        <v>0.62412408759124105</v>
      </c>
      <c r="H2052">
        <v>4496.5536000000002</v>
      </c>
      <c r="I2052">
        <f t="shared" si="88"/>
        <v>5.3803800654417333E-3</v>
      </c>
      <c r="J2052" s="129" t="s">
        <v>17</v>
      </c>
    </row>
    <row r="2053" spans="3:10">
      <c r="C2053">
        <v>2017</v>
      </c>
      <c r="D2053" s="321">
        <v>1</v>
      </c>
      <c r="E2053" s="127">
        <v>6</v>
      </c>
      <c r="F2053" s="127">
        <v>116</v>
      </c>
      <c r="G2053" s="455">
        <v>0.65119767441860499</v>
      </c>
      <c r="H2053">
        <v>4554.827200224001</v>
      </c>
      <c r="I2053">
        <f t="shared" si="88"/>
        <v>5.6137730553328016E-3</v>
      </c>
      <c r="J2053" s="129" t="s">
        <v>17</v>
      </c>
    </row>
    <row r="2054" spans="3:10">
      <c r="C2054">
        <v>2017</v>
      </c>
      <c r="D2054" s="321">
        <v>1</v>
      </c>
      <c r="E2054" s="127">
        <v>7</v>
      </c>
      <c r="F2054" s="127">
        <v>116</v>
      </c>
      <c r="G2054" s="455">
        <v>0.66052962962963002</v>
      </c>
      <c r="H2054">
        <v>5626.7904000000008</v>
      </c>
      <c r="I2054">
        <f t="shared" si="88"/>
        <v>5.6942209450830178E-3</v>
      </c>
      <c r="J2054" s="129" t="s">
        <v>17</v>
      </c>
    </row>
    <row r="2055" spans="3:10">
      <c r="C2055">
        <v>2017</v>
      </c>
      <c r="D2055" s="321">
        <v>1</v>
      </c>
      <c r="E2055" s="127">
        <v>8</v>
      </c>
      <c r="F2055" s="127">
        <v>116</v>
      </c>
      <c r="G2055" s="455">
        <v>0.40526086956521701</v>
      </c>
      <c r="H2055">
        <v>3167.1024000000002</v>
      </c>
      <c r="I2055">
        <f t="shared" si="88"/>
        <v>3.4936281859070432E-3</v>
      </c>
      <c r="J2055" s="129" t="s">
        <v>17</v>
      </c>
    </row>
    <row r="2056" spans="3:10">
      <c r="C2056">
        <v>2017</v>
      </c>
      <c r="D2056" s="321">
        <v>1</v>
      </c>
      <c r="E2056" s="127">
        <v>9</v>
      </c>
      <c r="F2056" s="127">
        <v>116</v>
      </c>
      <c r="G2056" s="455">
        <v>0.51575187969924796</v>
      </c>
      <c r="H2056">
        <v>3741.7072002240006</v>
      </c>
      <c r="I2056">
        <f t="shared" si="88"/>
        <v>4.4461368939590342E-3</v>
      </c>
      <c r="J2056" s="129" t="s">
        <v>17</v>
      </c>
    </row>
    <row r="2057" spans="3:10">
      <c r="C2057">
        <v>2017</v>
      </c>
      <c r="D2057" s="321">
        <v>1</v>
      </c>
      <c r="E2057" s="127">
        <v>10</v>
      </c>
      <c r="F2057" s="127">
        <v>116</v>
      </c>
      <c r="G2057" s="455">
        <v>0.56641544117647102</v>
      </c>
      <c r="H2057">
        <v>4085.9280000000003</v>
      </c>
      <c r="I2057">
        <f t="shared" si="88"/>
        <v>4.8828917342799228E-3</v>
      </c>
      <c r="J2057" s="129" t="s">
        <v>17</v>
      </c>
    </row>
    <row r="2058" spans="3:10">
      <c r="C2058">
        <v>2017</v>
      </c>
      <c r="D2058" s="321">
        <v>1</v>
      </c>
      <c r="E2058" s="127">
        <v>11</v>
      </c>
      <c r="F2058" s="127">
        <v>116</v>
      </c>
      <c r="G2058" s="455">
        <v>0.71753260869565205</v>
      </c>
      <c r="H2058">
        <v>4817.7359999999999</v>
      </c>
      <c r="I2058">
        <f t="shared" si="88"/>
        <v>6.1856259370314829E-3</v>
      </c>
      <c r="J2058" s="129" t="s">
        <v>17</v>
      </c>
    </row>
    <row r="2059" spans="3:10">
      <c r="C2059">
        <v>2017</v>
      </c>
      <c r="D2059" s="321">
        <v>1</v>
      </c>
      <c r="E2059" s="127">
        <v>12</v>
      </c>
      <c r="F2059" s="127">
        <v>116</v>
      </c>
      <c r="G2059" s="455">
        <v>0.75915925925925898</v>
      </c>
      <c r="H2059">
        <v>5629.5007997760003</v>
      </c>
      <c r="I2059">
        <f t="shared" si="88"/>
        <v>6.5444763729246465E-3</v>
      </c>
      <c r="J2059" s="129" t="s">
        <v>17</v>
      </c>
    </row>
    <row r="2060" spans="3:10">
      <c r="C2060">
        <v>2017</v>
      </c>
      <c r="D2060" s="321">
        <v>1</v>
      </c>
      <c r="E2060" s="127">
        <v>13</v>
      </c>
      <c r="F2060" s="127">
        <v>116</v>
      </c>
      <c r="G2060" s="455">
        <v>0.76109523809523805</v>
      </c>
      <c r="H2060">
        <v>6029.2848000000004</v>
      </c>
      <c r="I2060">
        <f t="shared" si="88"/>
        <v>6.561165845648604E-3</v>
      </c>
      <c r="J2060" s="129" t="s">
        <v>17</v>
      </c>
    </row>
    <row r="2061" spans="3:10">
      <c r="C2061">
        <v>2017</v>
      </c>
      <c r="D2061" s="321">
        <v>1</v>
      </c>
      <c r="E2061" s="127">
        <v>14</v>
      </c>
      <c r="F2061" s="127">
        <v>116</v>
      </c>
      <c r="G2061" s="455">
        <v>0.53736923076923104</v>
      </c>
      <c r="H2061">
        <v>3760.6800000000003</v>
      </c>
      <c r="I2061">
        <f t="shared" si="88"/>
        <v>4.6324933687002679E-3</v>
      </c>
      <c r="J2061" s="129" t="s">
        <v>17</v>
      </c>
    </row>
    <row r="2062" spans="3:10">
      <c r="C2062">
        <v>2017</v>
      </c>
      <c r="D2062" s="321">
        <v>2</v>
      </c>
      <c r="E2062" s="127">
        <v>1</v>
      </c>
      <c r="F2062" s="127">
        <v>116</v>
      </c>
      <c r="G2062" s="455">
        <v>0.261490909090909</v>
      </c>
      <c r="H2062">
        <v>1023.1759997760001</v>
      </c>
      <c r="I2062">
        <f t="shared" si="88"/>
        <v>2.2542319749216293E-3</v>
      </c>
      <c r="J2062" s="129" t="s">
        <v>17</v>
      </c>
    </row>
    <row r="2063" spans="3:10">
      <c r="C2063">
        <v>2017</v>
      </c>
      <c r="D2063" s="321">
        <v>2</v>
      </c>
      <c r="E2063" s="127">
        <v>2</v>
      </c>
      <c r="F2063" s="127">
        <v>116</v>
      </c>
      <c r="G2063" s="455">
        <v>0.26179166666666698</v>
      </c>
      <c r="H2063">
        <v>1122.1056000000001</v>
      </c>
      <c r="I2063">
        <f t="shared" si="88"/>
        <v>2.2568247126436808E-3</v>
      </c>
      <c r="J2063" s="129" t="s">
        <v>17</v>
      </c>
    </row>
    <row r="2064" spans="3:10">
      <c r="C2064">
        <v>2017</v>
      </c>
      <c r="D2064" s="321">
        <v>2</v>
      </c>
      <c r="E2064" s="127">
        <v>3</v>
      </c>
      <c r="F2064" s="127">
        <v>116</v>
      </c>
      <c r="G2064" s="455">
        <v>0.35174452554744501</v>
      </c>
      <c r="H2064">
        <v>1982.6575997760001</v>
      </c>
      <c r="I2064">
        <f t="shared" si="88"/>
        <v>3.0322803926503879E-3</v>
      </c>
      <c r="J2064" s="129" t="s">
        <v>17</v>
      </c>
    </row>
    <row r="2065" spans="3:10">
      <c r="C2065">
        <v>2017</v>
      </c>
      <c r="D2065" s="321">
        <v>2</v>
      </c>
      <c r="E2065" s="127">
        <v>4</v>
      </c>
      <c r="F2065" s="127">
        <v>116</v>
      </c>
      <c r="G2065" s="455">
        <v>0.454091254752852</v>
      </c>
      <c r="H2065">
        <v>2368.8895997760005</v>
      </c>
      <c r="I2065">
        <f t="shared" si="88"/>
        <v>3.9145797823521723E-3</v>
      </c>
      <c r="J2065" s="129" t="s">
        <v>17</v>
      </c>
    </row>
    <row r="2066" spans="3:10">
      <c r="C2066">
        <v>2017</v>
      </c>
      <c r="D2066" s="321">
        <v>2</v>
      </c>
      <c r="E2066" s="127">
        <v>5</v>
      </c>
      <c r="F2066" s="127">
        <v>116</v>
      </c>
      <c r="G2066" s="455">
        <v>0.54330337078651703</v>
      </c>
      <c r="H2066">
        <v>3560.1103997760006</v>
      </c>
      <c r="I2066">
        <f t="shared" si="88"/>
        <v>4.6836497481596295E-3</v>
      </c>
      <c r="J2066" s="129" t="s">
        <v>17</v>
      </c>
    </row>
    <row r="2067" spans="3:10">
      <c r="C2067">
        <v>2017</v>
      </c>
      <c r="D2067" s="321">
        <v>2</v>
      </c>
      <c r="E2067" s="127">
        <v>6</v>
      </c>
      <c r="F2067" s="127">
        <v>116</v>
      </c>
      <c r="G2067" s="455">
        <v>0.72193283582089596</v>
      </c>
      <c r="H2067">
        <v>5357.1055997759995</v>
      </c>
      <c r="I2067">
        <f t="shared" si="88"/>
        <v>6.2235589294904825E-3</v>
      </c>
      <c r="J2067" s="129" t="s">
        <v>17</v>
      </c>
    </row>
    <row r="2068" spans="3:10">
      <c r="C2068">
        <v>2017</v>
      </c>
      <c r="D2068" s="321">
        <v>2</v>
      </c>
      <c r="E2068" s="127">
        <v>7</v>
      </c>
      <c r="F2068" s="127">
        <v>116</v>
      </c>
      <c r="G2068" s="455">
        <v>0.71664492753623199</v>
      </c>
      <c r="H2068">
        <v>5582.0688000000009</v>
      </c>
      <c r="I2068">
        <f t="shared" si="88"/>
        <v>6.177973513243379E-3</v>
      </c>
      <c r="J2068" s="129" t="s">
        <v>17</v>
      </c>
    </row>
    <row r="2069" spans="3:10">
      <c r="C2069">
        <v>2017</v>
      </c>
      <c r="D2069" s="321">
        <v>2</v>
      </c>
      <c r="E2069" s="127">
        <v>8</v>
      </c>
      <c r="F2069" s="127">
        <v>116</v>
      </c>
      <c r="G2069" s="455">
        <v>0.49649264705882401</v>
      </c>
      <c r="H2069">
        <v>2963.8224000000005</v>
      </c>
      <c r="I2069">
        <f t="shared" si="88"/>
        <v>4.2801090263691723E-3</v>
      </c>
      <c r="J2069" s="129" t="s">
        <v>17</v>
      </c>
    </row>
    <row r="2070" spans="3:10">
      <c r="C2070">
        <v>2017</v>
      </c>
      <c r="D2070" s="321">
        <v>2</v>
      </c>
      <c r="E2070" s="127">
        <v>9</v>
      </c>
      <c r="F2070" s="127">
        <v>116</v>
      </c>
      <c r="G2070" s="455">
        <v>0.67778021978021996</v>
      </c>
      <c r="H2070">
        <v>4794.6976002240008</v>
      </c>
      <c r="I2070">
        <f t="shared" si="88"/>
        <v>5.842932929139827E-3</v>
      </c>
      <c r="J2070" s="129" t="s">
        <v>17</v>
      </c>
    </row>
    <row r="2071" spans="3:10">
      <c r="C2071">
        <v>2017</v>
      </c>
      <c r="D2071" s="321">
        <v>2</v>
      </c>
      <c r="E2071" s="127">
        <v>10</v>
      </c>
      <c r="F2071" s="127">
        <v>116</v>
      </c>
      <c r="G2071" s="455">
        <v>0.71402508960573496</v>
      </c>
      <c r="H2071">
        <v>4931.5727999999999</v>
      </c>
      <c r="I2071">
        <f t="shared" si="88"/>
        <v>6.1553887034977153E-3</v>
      </c>
      <c r="J2071" s="129" t="s">
        <v>17</v>
      </c>
    </row>
    <row r="2072" spans="3:10">
      <c r="C2072">
        <v>2017</v>
      </c>
      <c r="D2072" s="321">
        <v>2</v>
      </c>
      <c r="E2072" s="127">
        <v>11</v>
      </c>
      <c r="F2072" s="127">
        <v>116</v>
      </c>
      <c r="G2072" s="455">
        <v>0.60213138686131396</v>
      </c>
      <c r="H2072">
        <v>4030.3648002240006</v>
      </c>
      <c r="I2072">
        <f t="shared" ref="I2072:I2135" si="89">G2072/F2072</f>
        <v>5.1907878177699478E-3</v>
      </c>
      <c r="J2072" s="129" t="s">
        <v>17</v>
      </c>
    </row>
    <row r="2073" spans="3:10">
      <c r="C2073">
        <v>2017</v>
      </c>
      <c r="D2073" s="321">
        <v>2</v>
      </c>
      <c r="E2073" s="127">
        <v>12</v>
      </c>
      <c r="F2073" s="127">
        <v>116</v>
      </c>
      <c r="G2073" s="455">
        <v>0.76528413284132801</v>
      </c>
      <c r="H2073">
        <v>5256.8208000000004</v>
      </c>
      <c r="I2073">
        <f t="shared" si="89"/>
        <v>6.597277007252828E-3</v>
      </c>
      <c r="J2073" s="129" t="s">
        <v>17</v>
      </c>
    </row>
    <row r="2074" spans="3:10">
      <c r="C2074">
        <v>2017</v>
      </c>
      <c r="D2074" s="321">
        <v>2</v>
      </c>
      <c r="E2074" s="127">
        <v>13</v>
      </c>
      <c r="F2074" s="127">
        <v>116</v>
      </c>
      <c r="G2074" s="455">
        <v>0.61171863117870695</v>
      </c>
      <c r="H2074">
        <v>4911.2448000000004</v>
      </c>
      <c r="I2074">
        <f t="shared" si="89"/>
        <v>5.2734364756785081E-3</v>
      </c>
      <c r="J2074" s="129" t="s">
        <v>17</v>
      </c>
    </row>
    <row r="2075" spans="3:10">
      <c r="C2075">
        <v>2017</v>
      </c>
      <c r="D2075" s="321">
        <v>2</v>
      </c>
      <c r="E2075" s="127">
        <v>14</v>
      </c>
      <c r="F2075" s="127">
        <v>116</v>
      </c>
      <c r="G2075" s="455">
        <v>0.70707473309608504</v>
      </c>
      <c r="H2075">
        <v>5233.7824002240004</v>
      </c>
      <c r="I2075">
        <f t="shared" si="89"/>
        <v>6.0954718370352162E-3</v>
      </c>
      <c r="J2075" s="129" t="s">
        <v>17</v>
      </c>
    </row>
    <row r="2076" spans="3:10">
      <c r="C2076">
        <v>2017</v>
      </c>
      <c r="D2076" s="321">
        <v>3</v>
      </c>
      <c r="E2076" s="127">
        <v>1</v>
      </c>
      <c r="F2076" s="127">
        <v>116</v>
      </c>
      <c r="G2076" s="455">
        <v>0.25149070631970299</v>
      </c>
      <c r="H2076">
        <v>628.81279997760009</v>
      </c>
      <c r="I2076">
        <f t="shared" si="89"/>
        <v>2.1680233303422673E-3</v>
      </c>
      <c r="J2076" s="129" t="s">
        <v>17</v>
      </c>
    </row>
    <row r="2077" spans="3:10">
      <c r="C2077">
        <v>2017</v>
      </c>
      <c r="D2077" s="321">
        <v>3</v>
      </c>
      <c r="E2077" s="127">
        <v>2</v>
      </c>
      <c r="F2077" s="127">
        <v>116</v>
      </c>
      <c r="G2077" s="455">
        <v>0.296223938223938</v>
      </c>
      <c r="H2077">
        <v>1226.4559997760002</v>
      </c>
      <c r="I2077">
        <f t="shared" si="89"/>
        <v>2.5536546398615347E-3</v>
      </c>
      <c r="J2077" s="129" t="s">
        <v>17</v>
      </c>
    </row>
    <row r="2078" spans="3:10">
      <c r="C2078">
        <v>2017</v>
      </c>
      <c r="D2078" s="321">
        <v>3</v>
      </c>
      <c r="E2078" s="127">
        <v>3</v>
      </c>
      <c r="F2078" s="127">
        <v>116</v>
      </c>
      <c r="G2078" s="455">
        <v>0.42118181818181799</v>
      </c>
      <c r="H2078">
        <v>2238.7903997760004</v>
      </c>
      <c r="I2078">
        <f t="shared" si="89"/>
        <v>3.630877742946707E-3</v>
      </c>
      <c r="J2078" s="129" t="s">
        <v>17</v>
      </c>
    </row>
    <row r="2079" spans="3:10">
      <c r="C2079">
        <v>2017</v>
      </c>
      <c r="D2079" s="321">
        <v>3</v>
      </c>
      <c r="E2079" s="127">
        <v>4</v>
      </c>
      <c r="F2079" s="127">
        <v>116</v>
      </c>
      <c r="G2079" s="455">
        <v>0.64162093862815905</v>
      </c>
      <c r="H2079">
        <v>3775.5871997760005</v>
      </c>
      <c r="I2079">
        <f t="shared" si="89"/>
        <v>5.5312149881737846E-3</v>
      </c>
      <c r="J2079" s="129" t="s">
        <v>17</v>
      </c>
    </row>
    <row r="2080" spans="3:10">
      <c r="C2080">
        <v>2017</v>
      </c>
      <c r="D2080" s="321">
        <v>3</v>
      </c>
      <c r="E2080" s="127">
        <v>5</v>
      </c>
      <c r="F2080" s="127">
        <v>116</v>
      </c>
      <c r="G2080" s="455">
        <v>0.64379775280898899</v>
      </c>
      <c r="H2080">
        <v>4426.0831997759997</v>
      </c>
      <c r="I2080">
        <f t="shared" si="89"/>
        <v>5.5499806276636983E-3</v>
      </c>
      <c r="J2080" s="129" t="s">
        <v>17</v>
      </c>
    </row>
    <row r="2081" spans="3:10">
      <c r="C2081">
        <v>2017</v>
      </c>
      <c r="D2081" s="321">
        <v>3</v>
      </c>
      <c r="E2081" s="127">
        <v>6</v>
      </c>
      <c r="F2081" s="127">
        <v>116</v>
      </c>
      <c r="G2081" s="455">
        <v>0.70519485294117601</v>
      </c>
      <c r="H2081">
        <v>4782.5008002240002</v>
      </c>
      <c r="I2081">
        <f t="shared" si="89"/>
        <v>6.0792659736308274E-3</v>
      </c>
      <c r="J2081" s="129" t="s">
        <v>17</v>
      </c>
    </row>
    <row r="2082" spans="3:10">
      <c r="C2082">
        <v>2017</v>
      </c>
      <c r="D2082" s="321">
        <v>3</v>
      </c>
      <c r="E2082" s="127">
        <v>7</v>
      </c>
      <c r="F2082" s="127">
        <v>116</v>
      </c>
      <c r="G2082" s="455">
        <v>0.75748717948717903</v>
      </c>
      <c r="H2082">
        <v>5076.5791997760007</v>
      </c>
      <c r="I2082">
        <f t="shared" si="89"/>
        <v>6.5300618921308538E-3</v>
      </c>
      <c r="J2082" s="129" t="s">
        <v>17</v>
      </c>
    </row>
    <row r="2083" spans="3:10">
      <c r="C2083">
        <v>2017</v>
      </c>
      <c r="D2083" s="321">
        <v>3</v>
      </c>
      <c r="E2083" s="127">
        <v>8</v>
      </c>
      <c r="F2083" s="127">
        <v>116</v>
      </c>
      <c r="G2083" s="455">
        <v>0.67642066420664204</v>
      </c>
      <c r="H2083">
        <v>4331.2192002240008</v>
      </c>
      <c r="I2083">
        <f t="shared" si="89"/>
        <v>5.8312126224710518E-3</v>
      </c>
      <c r="J2083" s="129" t="s">
        <v>17</v>
      </c>
    </row>
    <row r="2084" spans="3:10">
      <c r="C2084">
        <v>2017</v>
      </c>
      <c r="D2084" s="321">
        <v>3</v>
      </c>
      <c r="E2084" s="127">
        <v>9</v>
      </c>
      <c r="F2084" s="127">
        <v>116</v>
      </c>
      <c r="G2084" s="455">
        <v>0.60261363636363596</v>
      </c>
      <c r="H2084">
        <v>4388.1376002240004</v>
      </c>
      <c r="I2084">
        <f t="shared" si="89"/>
        <v>5.1949451410658268E-3</v>
      </c>
      <c r="J2084" s="129" t="s">
        <v>17</v>
      </c>
    </row>
    <row r="2085" spans="3:10">
      <c r="C2085">
        <v>2017</v>
      </c>
      <c r="D2085" s="321">
        <v>3</v>
      </c>
      <c r="E2085" s="127">
        <v>10</v>
      </c>
      <c r="F2085" s="127">
        <v>116</v>
      </c>
      <c r="G2085" s="455">
        <v>0.69154212454212405</v>
      </c>
      <c r="H2085">
        <v>4735.0687997760006</v>
      </c>
      <c r="I2085">
        <f t="shared" si="89"/>
        <v>5.9615700391562419E-3</v>
      </c>
      <c r="J2085" s="129" t="s">
        <v>17</v>
      </c>
    </row>
    <row r="2086" spans="3:10">
      <c r="C2086">
        <v>2017</v>
      </c>
      <c r="D2086" s="321">
        <v>3</v>
      </c>
      <c r="E2086" s="127">
        <v>11</v>
      </c>
      <c r="F2086" s="127">
        <v>116</v>
      </c>
      <c r="G2086" s="455">
        <v>0.77256877323420103</v>
      </c>
      <c r="H2086">
        <v>4554.827200224001</v>
      </c>
      <c r="I2086">
        <f t="shared" si="89"/>
        <v>6.6600756313293192E-3</v>
      </c>
      <c r="J2086" s="129" t="s">
        <v>17</v>
      </c>
    </row>
    <row r="2087" spans="3:10">
      <c r="C2087">
        <v>2017</v>
      </c>
      <c r="D2087" s="321">
        <v>3</v>
      </c>
      <c r="E2087" s="127">
        <v>12</v>
      </c>
      <c r="F2087" s="127">
        <v>116</v>
      </c>
      <c r="G2087" s="455">
        <v>0.67962790697674402</v>
      </c>
      <c r="H2087">
        <v>4328.5087997760002</v>
      </c>
      <c r="I2087">
        <f t="shared" si="89"/>
        <v>5.8588612670408971E-3</v>
      </c>
      <c r="J2087" s="129" t="s">
        <v>17</v>
      </c>
    </row>
    <row r="2088" spans="3:10">
      <c r="C2088">
        <v>2017</v>
      </c>
      <c r="D2088" s="321">
        <v>3</v>
      </c>
      <c r="E2088" s="127">
        <v>13</v>
      </c>
      <c r="F2088" s="127">
        <v>116</v>
      </c>
      <c r="G2088" s="455">
        <v>0.78955311355311397</v>
      </c>
      <c r="H2088">
        <v>5263.5967997759999</v>
      </c>
      <c r="I2088">
        <f t="shared" si="89"/>
        <v>6.8064923582164998E-3</v>
      </c>
      <c r="J2088" s="129" t="s">
        <v>17</v>
      </c>
    </row>
    <row r="2089" spans="3:10">
      <c r="C2089">
        <v>2017</v>
      </c>
      <c r="D2089" s="321">
        <v>3</v>
      </c>
      <c r="E2089" s="127">
        <v>14</v>
      </c>
      <c r="F2089" s="127">
        <v>116</v>
      </c>
      <c r="G2089" s="455">
        <v>0.60033579335793397</v>
      </c>
      <c r="H2089">
        <v>3900.2656002240005</v>
      </c>
      <c r="I2089">
        <f t="shared" si="89"/>
        <v>5.1753085634304655E-3</v>
      </c>
      <c r="J2089" s="129" t="s">
        <v>17</v>
      </c>
    </row>
    <row r="2090" spans="3:10">
      <c r="C2090">
        <v>2017</v>
      </c>
      <c r="D2090" s="321">
        <v>4</v>
      </c>
      <c r="E2090" s="127">
        <v>1</v>
      </c>
      <c r="F2090" s="127">
        <v>116</v>
      </c>
      <c r="G2090" s="455">
        <v>0.28464684014869901</v>
      </c>
      <c r="H2090">
        <v>1027.2415997760002</v>
      </c>
      <c r="I2090">
        <f t="shared" si="89"/>
        <v>2.4538520702474054E-3</v>
      </c>
      <c r="J2090" s="129" t="s">
        <v>17</v>
      </c>
    </row>
    <row r="2091" spans="3:10">
      <c r="C2091">
        <v>2017</v>
      </c>
      <c r="D2091" s="321">
        <v>4</v>
      </c>
      <c r="E2091" s="127">
        <v>2</v>
      </c>
      <c r="F2091" s="127">
        <v>116</v>
      </c>
      <c r="G2091" s="455">
        <v>0.30642750929368001</v>
      </c>
      <c r="H2091">
        <v>1586.9392002240002</v>
      </c>
      <c r="I2091">
        <f t="shared" si="89"/>
        <v>2.6416164594282761E-3</v>
      </c>
      <c r="J2091" s="129" t="s">
        <v>17</v>
      </c>
    </row>
    <row r="2092" spans="3:10">
      <c r="C2092">
        <v>2017</v>
      </c>
      <c r="D2092" s="321">
        <v>4</v>
      </c>
      <c r="E2092" s="127">
        <v>3</v>
      </c>
      <c r="F2092" s="127">
        <v>116</v>
      </c>
      <c r="G2092" s="455">
        <v>0.32260294117647098</v>
      </c>
      <c r="H2092">
        <v>1528.6656000000003</v>
      </c>
      <c r="I2092">
        <f t="shared" si="89"/>
        <v>2.7810598377281982E-3</v>
      </c>
      <c r="J2092" s="129" t="s">
        <v>17</v>
      </c>
    </row>
    <row r="2093" spans="3:10">
      <c r="C2093">
        <v>2017</v>
      </c>
      <c r="D2093" s="321">
        <v>4</v>
      </c>
      <c r="E2093" s="127">
        <v>4</v>
      </c>
      <c r="F2093" s="127">
        <v>116</v>
      </c>
      <c r="G2093" s="455">
        <v>0.46336186770428001</v>
      </c>
      <c r="H2093">
        <v>2780.8704000000002</v>
      </c>
      <c r="I2093">
        <f t="shared" si="89"/>
        <v>3.9944988595196551E-3</v>
      </c>
      <c r="J2093" s="129" t="s">
        <v>17</v>
      </c>
    </row>
    <row r="2094" spans="3:10">
      <c r="C2094">
        <v>2017</v>
      </c>
      <c r="D2094" s="321">
        <v>4</v>
      </c>
      <c r="E2094" s="127">
        <v>5</v>
      </c>
      <c r="F2094" s="127">
        <v>116</v>
      </c>
      <c r="G2094" s="455">
        <v>0.63735125448028696</v>
      </c>
      <c r="H2094">
        <v>3936.8560002240001</v>
      </c>
      <c r="I2094">
        <f t="shared" si="89"/>
        <v>5.4944073662093699E-3</v>
      </c>
      <c r="J2094" s="129" t="s">
        <v>17</v>
      </c>
    </row>
    <row r="2095" spans="3:10">
      <c r="C2095">
        <v>2017</v>
      </c>
      <c r="D2095" s="321">
        <v>4</v>
      </c>
      <c r="E2095" s="127">
        <v>6</v>
      </c>
      <c r="F2095" s="127">
        <v>116</v>
      </c>
      <c r="G2095" s="455">
        <v>0.71000719424460401</v>
      </c>
      <c r="H2095">
        <v>4483.0015997760001</v>
      </c>
      <c r="I2095">
        <f t="shared" si="89"/>
        <v>6.1207516745224481E-3</v>
      </c>
      <c r="J2095" s="129" t="s">
        <v>17</v>
      </c>
    </row>
    <row r="2096" spans="3:10">
      <c r="C2096">
        <v>2017</v>
      </c>
      <c r="D2096" s="321">
        <v>4</v>
      </c>
      <c r="E2096" s="127">
        <v>7</v>
      </c>
      <c r="F2096" s="127">
        <v>116</v>
      </c>
      <c r="G2096" s="455">
        <v>0.78284501845018495</v>
      </c>
      <c r="H2096">
        <v>5142.9840000000004</v>
      </c>
      <c r="I2096">
        <f t="shared" si="89"/>
        <v>6.7486639521567669E-3</v>
      </c>
      <c r="J2096" s="129" t="s">
        <v>17</v>
      </c>
    </row>
    <row r="2097" spans="3:10">
      <c r="C2097">
        <v>2017</v>
      </c>
      <c r="D2097" s="321">
        <v>4</v>
      </c>
      <c r="E2097" s="127">
        <v>8</v>
      </c>
      <c r="F2097" s="127">
        <v>116</v>
      </c>
      <c r="G2097" s="455">
        <v>0.52061678832116798</v>
      </c>
      <c r="H2097">
        <v>3226.7311997759998</v>
      </c>
      <c r="I2097">
        <f t="shared" si="89"/>
        <v>4.4880757613893789E-3</v>
      </c>
      <c r="J2097" s="129" t="s">
        <v>17</v>
      </c>
    </row>
    <row r="2098" spans="3:10">
      <c r="C2098">
        <v>2017</v>
      </c>
      <c r="D2098" s="321">
        <v>4</v>
      </c>
      <c r="E2098" s="127">
        <v>9</v>
      </c>
      <c r="F2098" s="127">
        <v>116</v>
      </c>
      <c r="G2098" s="455">
        <v>0.65851119402985103</v>
      </c>
      <c r="H2098">
        <v>4084.5727997760005</v>
      </c>
      <c r="I2098">
        <f t="shared" si="89"/>
        <v>5.676820638188371E-3</v>
      </c>
      <c r="J2098" s="129" t="s">
        <v>17</v>
      </c>
    </row>
    <row r="2099" spans="3:10">
      <c r="C2099">
        <v>2017</v>
      </c>
      <c r="D2099" s="321">
        <v>4</v>
      </c>
      <c r="E2099" s="127">
        <v>10</v>
      </c>
      <c r="F2099" s="127">
        <v>116</v>
      </c>
      <c r="G2099" s="455">
        <v>0.71678966789667897</v>
      </c>
      <c r="H2099">
        <v>4960.0320000000011</v>
      </c>
      <c r="I2099">
        <f t="shared" si="89"/>
        <v>6.1792212749713707E-3</v>
      </c>
      <c r="J2099" s="129" t="s">
        <v>17</v>
      </c>
    </row>
    <row r="2100" spans="3:10">
      <c r="C2100">
        <v>2017</v>
      </c>
      <c r="D2100" s="321">
        <v>4</v>
      </c>
      <c r="E2100" s="127">
        <v>11</v>
      </c>
      <c r="F2100" s="127">
        <v>116</v>
      </c>
      <c r="G2100" s="455">
        <v>0.61669230769230798</v>
      </c>
      <c r="H2100">
        <v>4031.7199997760008</v>
      </c>
      <c r="I2100">
        <f t="shared" si="89"/>
        <v>5.3163129973474825E-3</v>
      </c>
      <c r="J2100" s="129" t="s">
        <v>17</v>
      </c>
    </row>
    <row r="2101" spans="3:10">
      <c r="C2101">
        <v>2017</v>
      </c>
      <c r="D2101" s="321">
        <v>4</v>
      </c>
      <c r="E2101" s="127">
        <v>12</v>
      </c>
      <c r="F2101" s="127">
        <v>116</v>
      </c>
      <c r="G2101" s="455">
        <v>0.70536823104693103</v>
      </c>
      <c r="H2101">
        <v>4964.097600000001</v>
      </c>
      <c r="I2101">
        <f t="shared" si="89"/>
        <v>6.0807606124735434E-3</v>
      </c>
      <c r="J2101" s="129" t="s">
        <v>17</v>
      </c>
    </row>
    <row r="2102" spans="3:10">
      <c r="C2102">
        <v>2017</v>
      </c>
      <c r="D2102" s="321">
        <v>4</v>
      </c>
      <c r="E2102" s="127">
        <v>13</v>
      </c>
      <c r="F2102" s="127">
        <v>116</v>
      </c>
      <c r="G2102" s="455">
        <v>0.78862671232876702</v>
      </c>
      <c r="H2102">
        <v>5449.2592002240008</v>
      </c>
      <c r="I2102">
        <f t="shared" si="89"/>
        <v>6.798506140765233E-3</v>
      </c>
      <c r="J2102" s="129" t="s">
        <v>17</v>
      </c>
    </row>
    <row r="2103" spans="3:10">
      <c r="C2103">
        <v>2017</v>
      </c>
      <c r="D2103" s="321">
        <v>4</v>
      </c>
      <c r="E2103" s="127">
        <v>14</v>
      </c>
      <c r="F2103" s="127">
        <v>116</v>
      </c>
      <c r="G2103" s="455">
        <v>0.66458052434456905</v>
      </c>
      <c r="H2103">
        <v>3775.5871997760005</v>
      </c>
      <c r="I2103">
        <f t="shared" si="89"/>
        <v>5.7291424512462847E-3</v>
      </c>
      <c r="J2103" s="129" t="s">
        <v>17</v>
      </c>
    </row>
    <row r="2104" spans="3:10">
      <c r="C2104">
        <v>2018</v>
      </c>
      <c r="D2104" s="289">
        <v>1</v>
      </c>
      <c r="E2104" s="289">
        <v>1</v>
      </c>
      <c r="F2104" s="127">
        <v>83</v>
      </c>
      <c r="G2104" s="455">
        <v>0.35694999999999999</v>
      </c>
      <c r="H2104" s="9">
        <v>1703.6056576000001</v>
      </c>
      <c r="I2104">
        <f t="shared" si="89"/>
        <v>4.3006024096385537E-3</v>
      </c>
      <c r="J2104" s="129" t="s">
        <v>17</v>
      </c>
    </row>
    <row r="2105" spans="3:10">
      <c r="C2105">
        <v>2018</v>
      </c>
      <c r="D2105" s="289">
        <v>1</v>
      </c>
      <c r="E2105" s="289">
        <v>2</v>
      </c>
      <c r="F2105" s="127">
        <v>83</v>
      </c>
      <c r="G2105" s="455">
        <v>0.304755</v>
      </c>
      <c r="H2105" s="9">
        <v>1427.7829632000003</v>
      </c>
      <c r="I2105">
        <f t="shared" si="89"/>
        <v>3.6717469879518072E-3</v>
      </c>
      <c r="J2105" s="129" t="s">
        <v>17</v>
      </c>
    </row>
    <row r="2106" spans="3:10">
      <c r="C2106">
        <v>2018</v>
      </c>
      <c r="D2106" s="289">
        <v>1</v>
      </c>
      <c r="E2106" s="289">
        <v>3</v>
      </c>
      <c r="F2106" s="127">
        <v>83</v>
      </c>
      <c r="G2106" s="455">
        <v>0.41783499999999996</v>
      </c>
      <c r="H2106" s="9">
        <v>1887.9004672000001</v>
      </c>
      <c r="I2106">
        <f t="shared" si="89"/>
        <v>5.0341566265060238E-3</v>
      </c>
      <c r="J2106" s="129" t="s">
        <v>17</v>
      </c>
    </row>
    <row r="2107" spans="3:10">
      <c r="C2107">
        <v>2018</v>
      </c>
      <c r="D2107" s="289">
        <v>1</v>
      </c>
      <c r="E2107" s="289">
        <v>4</v>
      </c>
      <c r="F2107" s="127">
        <v>83</v>
      </c>
      <c r="G2107" s="455">
        <v>0.50873499999999994</v>
      </c>
      <c r="H2107" s="9">
        <v>2277.4608384000007</v>
      </c>
      <c r="I2107">
        <f t="shared" si="89"/>
        <v>6.1293373493975893E-3</v>
      </c>
      <c r="J2107" s="129" t="s">
        <v>17</v>
      </c>
    </row>
    <row r="2108" spans="3:10">
      <c r="C2108">
        <v>2018</v>
      </c>
      <c r="D2108" s="289">
        <v>1</v>
      </c>
      <c r="E2108" s="289">
        <v>5</v>
      </c>
      <c r="F2108" s="127">
        <v>83</v>
      </c>
      <c r="G2108" s="455">
        <v>0.56179999999999997</v>
      </c>
      <c r="H2108" s="9">
        <v>1955.6031616</v>
      </c>
      <c r="I2108">
        <f t="shared" si="89"/>
        <v>6.7686746987951803E-3</v>
      </c>
      <c r="J2108" s="129" t="s">
        <v>17</v>
      </c>
    </row>
    <row r="2109" spans="3:10">
      <c r="C2109">
        <v>2018</v>
      </c>
      <c r="D2109" s="289">
        <v>1</v>
      </c>
      <c r="E2109" s="289">
        <v>6</v>
      </c>
      <c r="F2109" s="127">
        <v>83</v>
      </c>
      <c r="G2109" s="455">
        <v>0.59254499999999999</v>
      </c>
      <c r="H2109" s="9">
        <v>1968.1980032000004</v>
      </c>
      <c r="I2109">
        <f t="shared" si="89"/>
        <v>7.1390963855421687E-3</v>
      </c>
      <c r="J2109" s="129" t="s">
        <v>17</v>
      </c>
    </row>
    <row r="2110" spans="3:10">
      <c r="C2110">
        <v>2018</v>
      </c>
      <c r="D2110" s="289">
        <v>1</v>
      </c>
      <c r="E2110" s="289">
        <v>7</v>
      </c>
      <c r="F2110" s="127">
        <v>83</v>
      </c>
      <c r="G2110" s="455">
        <v>0.39526</v>
      </c>
      <c r="H2110" s="9">
        <v>2196.3021696000001</v>
      </c>
      <c r="I2110">
        <f t="shared" si="89"/>
        <v>4.7621686746987949E-3</v>
      </c>
      <c r="J2110" s="129" t="s">
        <v>17</v>
      </c>
    </row>
    <row r="2111" spans="3:10">
      <c r="C2111">
        <v>2018</v>
      </c>
      <c r="D2111" s="289">
        <v>1</v>
      </c>
      <c r="E2111" s="289">
        <v>8</v>
      </c>
      <c r="F2111" s="127">
        <v>83</v>
      </c>
      <c r="G2111" s="455">
        <v>0.35436000000000001</v>
      </c>
      <c r="H2111" s="9">
        <v>1542.4499200000002</v>
      </c>
      <c r="I2111">
        <f t="shared" si="89"/>
        <v>4.2693975903614458E-3</v>
      </c>
      <c r="J2111" s="129" t="s">
        <v>17</v>
      </c>
    </row>
    <row r="2112" spans="3:10">
      <c r="C2112">
        <v>2018</v>
      </c>
      <c r="D2112" s="289">
        <v>1</v>
      </c>
      <c r="E2112" s="289">
        <v>9</v>
      </c>
      <c r="F2112" s="127">
        <v>83</v>
      </c>
      <c r="G2112" s="455">
        <v>0.52688000000000001</v>
      </c>
      <c r="H2112" s="9">
        <v>1847.1484416000001</v>
      </c>
      <c r="I2112">
        <f t="shared" si="89"/>
        <v>6.3479518072289158E-3</v>
      </c>
      <c r="J2112" s="129" t="s">
        <v>17</v>
      </c>
    </row>
    <row r="2113" spans="3:10">
      <c r="C2113">
        <v>2018</v>
      </c>
      <c r="D2113" s="289">
        <v>1</v>
      </c>
      <c r="E2113" s="289">
        <v>10</v>
      </c>
      <c r="F2113" s="127">
        <v>83</v>
      </c>
      <c r="G2113" s="455">
        <v>0.55813500000000005</v>
      </c>
      <c r="H2113" s="9">
        <v>1899.0750592000004</v>
      </c>
      <c r="I2113">
        <f t="shared" si="89"/>
        <v>6.7245180722891569E-3</v>
      </c>
      <c r="J2113" s="129" t="s">
        <v>17</v>
      </c>
    </row>
    <row r="2114" spans="3:10">
      <c r="C2114">
        <v>2018</v>
      </c>
      <c r="D2114" s="289">
        <v>1</v>
      </c>
      <c r="E2114" s="289">
        <v>11</v>
      </c>
      <c r="F2114" s="127">
        <v>83</v>
      </c>
      <c r="G2114" s="455">
        <v>0.61477500000000007</v>
      </c>
      <c r="H2114" s="9">
        <v>2640.0023936000007</v>
      </c>
      <c r="I2114">
        <f t="shared" si="89"/>
        <v>7.4069277108433744E-3</v>
      </c>
      <c r="J2114" s="129" t="s">
        <v>17</v>
      </c>
    </row>
    <row r="2115" spans="3:10">
      <c r="C2115">
        <v>2018</v>
      </c>
      <c r="D2115" s="289">
        <v>1</v>
      </c>
      <c r="E2115" s="289">
        <v>12</v>
      </c>
      <c r="F2115" s="127">
        <v>83</v>
      </c>
      <c r="G2115" s="455">
        <v>0.533335</v>
      </c>
      <c r="H2115" s="9">
        <v>2318.9392512000009</v>
      </c>
      <c r="I2115">
        <f t="shared" si="89"/>
        <v>6.4257228915662653E-3</v>
      </c>
      <c r="J2115" s="129" t="s">
        <v>17</v>
      </c>
    </row>
    <row r="2116" spans="3:10">
      <c r="C2116">
        <v>2018</v>
      </c>
      <c r="D2116" s="289">
        <v>1</v>
      </c>
      <c r="E2116" s="289">
        <v>13</v>
      </c>
      <c r="F2116" s="127">
        <v>83</v>
      </c>
      <c r="G2116" s="455">
        <v>0.62673999999999996</v>
      </c>
      <c r="H2116" s="9">
        <v>2463.7536</v>
      </c>
      <c r="I2116">
        <f t="shared" si="89"/>
        <v>7.5510843373493971E-3</v>
      </c>
      <c r="J2116" s="129" t="s">
        <v>17</v>
      </c>
    </row>
    <row r="2117" spans="3:10">
      <c r="C2117">
        <v>2018</v>
      </c>
      <c r="D2117" s="289">
        <v>1</v>
      </c>
      <c r="E2117" s="289">
        <v>14</v>
      </c>
      <c r="F2117" s="127">
        <v>83</v>
      </c>
      <c r="G2117" s="455">
        <v>0.59112999999999993</v>
      </c>
      <c r="H2117" s="9">
        <v>1859.2476672</v>
      </c>
      <c r="I2117">
        <f t="shared" si="89"/>
        <v>7.1220481927710836E-3</v>
      </c>
      <c r="J2117" s="129" t="s">
        <v>17</v>
      </c>
    </row>
    <row r="2118" spans="3:10">
      <c r="C2118">
        <v>2018</v>
      </c>
      <c r="D2118" s="289">
        <v>2</v>
      </c>
      <c r="E2118" s="289">
        <v>1</v>
      </c>
      <c r="F2118" s="127">
        <v>83</v>
      </c>
      <c r="G2118" s="455">
        <v>0.32565</v>
      </c>
      <c r="H2118" s="9">
        <v>1582.8240384000003</v>
      </c>
      <c r="I2118">
        <f t="shared" si="89"/>
        <v>3.9234939759036141E-3</v>
      </c>
      <c r="J2118" s="129" t="s">
        <v>17</v>
      </c>
    </row>
    <row r="2119" spans="3:10">
      <c r="C2119">
        <v>2018</v>
      </c>
      <c r="D2119" s="289">
        <v>2</v>
      </c>
      <c r="E2119" s="289">
        <v>2</v>
      </c>
      <c r="F2119" s="127">
        <v>83</v>
      </c>
      <c r="G2119" s="455">
        <v>0.40051000000000003</v>
      </c>
      <c r="H2119" s="9">
        <v>1738.0014079999999</v>
      </c>
      <c r="I2119">
        <f t="shared" si="89"/>
        <v>4.8254216867469881E-3</v>
      </c>
      <c r="J2119" s="129" t="s">
        <v>17</v>
      </c>
    </row>
    <row r="2120" spans="3:10">
      <c r="C2120">
        <v>2018</v>
      </c>
      <c r="D2120" s="289">
        <v>2</v>
      </c>
      <c r="E2120" s="289">
        <v>3</v>
      </c>
      <c r="F2120" s="127">
        <v>83</v>
      </c>
      <c r="G2120" s="455">
        <v>0.41516500000000001</v>
      </c>
      <c r="H2120" s="9">
        <v>1926.3478784000001</v>
      </c>
      <c r="I2120">
        <f t="shared" si="89"/>
        <v>5.0019879518072288E-3</v>
      </c>
      <c r="J2120" s="129" t="s">
        <v>17</v>
      </c>
    </row>
    <row r="2121" spans="3:10">
      <c r="C2121">
        <v>2018</v>
      </c>
      <c r="D2121" s="289">
        <v>2</v>
      </c>
      <c r="E2121" s="289">
        <v>4</v>
      </c>
      <c r="F2121" s="127">
        <v>83</v>
      </c>
      <c r="G2121" s="455">
        <v>0.54492499999999999</v>
      </c>
      <c r="H2121" s="9">
        <v>1614.6301952000003</v>
      </c>
      <c r="I2121">
        <f t="shared" si="89"/>
        <v>6.5653614457831322E-3</v>
      </c>
      <c r="J2121" s="129" t="s">
        <v>17</v>
      </c>
    </row>
    <row r="2122" spans="3:10">
      <c r="C2122">
        <v>2018</v>
      </c>
      <c r="D2122" s="289">
        <v>2</v>
      </c>
      <c r="E2122" s="289">
        <v>5</v>
      </c>
      <c r="F2122" s="127">
        <v>83</v>
      </c>
      <c r="G2122" s="455">
        <v>0.66680499999999998</v>
      </c>
      <c r="H2122" s="9">
        <v>2405.4381824000002</v>
      </c>
      <c r="I2122">
        <f t="shared" si="89"/>
        <v>8.0337951807228913E-3</v>
      </c>
      <c r="J2122" s="129" t="s">
        <v>17</v>
      </c>
    </row>
    <row r="2123" spans="3:10">
      <c r="C2123">
        <v>2018</v>
      </c>
      <c r="D2123" s="289">
        <v>2</v>
      </c>
      <c r="E2123" s="289">
        <v>6</v>
      </c>
      <c r="F2123" s="127">
        <v>83</v>
      </c>
      <c r="G2123" s="455">
        <v>0.44764999999999999</v>
      </c>
      <c r="H2123" s="9">
        <v>2220.4696448000004</v>
      </c>
      <c r="I2123">
        <f t="shared" si="89"/>
        <v>5.3933734939759035E-3</v>
      </c>
      <c r="J2123" s="129" t="s">
        <v>17</v>
      </c>
    </row>
    <row r="2124" spans="3:10">
      <c r="C2124">
        <v>2018</v>
      </c>
      <c r="D2124" s="289">
        <v>2</v>
      </c>
      <c r="E2124" s="289">
        <v>7</v>
      </c>
      <c r="F2124" s="127">
        <v>83</v>
      </c>
      <c r="G2124" s="455">
        <v>0.40506500000000001</v>
      </c>
      <c r="H2124" s="9">
        <v>2085.3043200000002</v>
      </c>
      <c r="I2124">
        <f t="shared" si="89"/>
        <v>4.8803012048192771E-3</v>
      </c>
      <c r="J2124" s="129" t="s">
        <v>17</v>
      </c>
    </row>
    <row r="2125" spans="3:10">
      <c r="C2125">
        <v>2018</v>
      </c>
      <c r="D2125" s="289">
        <v>2</v>
      </c>
      <c r="E2125" s="289">
        <v>8</v>
      </c>
      <c r="F2125" s="127">
        <v>83</v>
      </c>
      <c r="G2125" s="455">
        <v>0.41256999999999999</v>
      </c>
      <c r="H2125" s="9">
        <v>1623.3406464000002</v>
      </c>
      <c r="I2125">
        <f t="shared" si="89"/>
        <v>4.9707228915662647E-3</v>
      </c>
      <c r="J2125" s="129" t="s">
        <v>17</v>
      </c>
    </row>
    <row r="2126" spans="3:10">
      <c r="C2126">
        <v>2018</v>
      </c>
      <c r="D2126" s="289">
        <v>2</v>
      </c>
      <c r="E2126" s="289">
        <v>9</v>
      </c>
      <c r="F2126" s="127">
        <v>83</v>
      </c>
      <c r="G2126" s="455">
        <v>0.53392499999999998</v>
      </c>
      <c r="H2126" s="9">
        <v>2452.8531456000001</v>
      </c>
      <c r="I2126">
        <f t="shared" si="89"/>
        <v>6.4328313253012043E-3</v>
      </c>
      <c r="J2126" s="129" t="s">
        <v>17</v>
      </c>
    </row>
    <row r="2127" spans="3:10">
      <c r="C2127">
        <v>2018</v>
      </c>
      <c r="D2127" s="289">
        <v>2</v>
      </c>
      <c r="E2127" s="289">
        <v>10</v>
      </c>
      <c r="F2127" s="127">
        <v>83</v>
      </c>
      <c r="G2127" s="455">
        <v>0.64111000000000007</v>
      </c>
      <c r="H2127" s="9">
        <v>2595.4852352000007</v>
      </c>
      <c r="I2127">
        <f t="shared" si="89"/>
        <v>7.7242168674698805E-3</v>
      </c>
      <c r="J2127" s="129" t="s">
        <v>17</v>
      </c>
    </row>
    <row r="2128" spans="3:10">
      <c r="C2128">
        <v>2018</v>
      </c>
      <c r="D2128" s="289">
        <v>2</v>
      </c>
      <c r="E2128" s="289">
        <v>11</v>
      </c>
      <c r="F2128" s="127">
        <v>83</v>
      </c>
      <c r="G2128" s="455">
        <v>0.57522000000000006</v>
      </c>
      <c r="H2128" s="9">
        <v>2067.4714368</v>
      </c>
      <c r="I2128">
        <f t="shared" si="89"/>
        <v>6.930361445783133E-3</v>
      </c>
      <c r="J2128" s="129" t="s">
        <v>17</v>
      </c>
    </row>
    <row r="2129" spans="3:10">
      <c r="C2129">
        <v>2018</v>
      </c>
      <c r="D2129" s="289">
        <v>2</v>
      </c>
      <c r="E2129" s="289">
        <v>12</v>
      </c>
      <c r="F2129" s="127">
        <v>83</v>
      </c>
      <c r="G2129" s="455">
        <v>0.55718500000000004</v>
      </c>
      <c r="H2129" s="9">
        <v>2476.1285119999998</v>
      </c>
      <c r="I2129">
        <f t="shared" si="89"/>
        <v>6.7130722891566271E-3</v>
      </c>
      <c r="J2129" s="129" t="s">
        <v>17</v>
      </c>
    </row>
    <row r="2130" spans="3:10">
      <c r="C2130">
        <v>2018</v>
      </c>
      <c r="D2130" s="289">
        <v>2</v>
      </c>
      <c r="E2130" s="289">
        <v>13</v>
      </c>
      <c r="F2130" s="127">
        <v>83</v>
      </c>
      <c r="G2130" s="455">
        <v>0.57469999999999999</v>
      </c>
      <c r="H2130" s="9">
        <v>2355.1145728000006</v>
      </c>
      <c r="I2130">
        <f t="shared" si="89"/>
        <v>6.9240963855421687E-3</v>
      </c>
      <c r="J2130" s="129" t="s">
        <v>17</v>
      </c>
    </row>
    <row r="2131" spans="3:10">
      <c r="C2131">
        <v>2018</v>
      </c>
      <c r="D2131" s="289">
        <v>2</v>
      </c>
      <c r="E2131" s="289">
        <v>14</v>
      </c>
      <c r="F2131" s="127">
        <v>83</v>
      </c>
      <c r="G2131" s="455">
        <v>0.53490499999999996</v>
      </c>
      <c r="H2131" s="9">
        <v>2424.8787200000006</v>
      </c>
      <c r="I2131">
        <f t="shared" si="89"/>
        <v>6.4446385542168668E-3</v>
      </c>
      <c r="J2131" s="129" t="s">
        <v>17</v>
      </c>
    </row>
    <row r="2132" spans="3:10">
      <c r="C2132">
        <v>2018</v>
      </c>
      <c r="D2132" s="289">
        <v>3</v>
      </c>
      <c r="E2132" s="289">
        <v>1</v>
      </c>
      <c r="F2132" s="127">
        <v>83</v>
      </c>
      <c r="G2132" s="455">
        <v>0.40431</v>
      </c>
      <c r="H2132" s="9">
        <v>1695.6262400000001</v>
      </c>
      <c r="I2132">
        <f t="shared" si="89"/>
        <v>4.8712048192771085E-3</v>
      </c>
      <c r="J2132" s="129" t="s">
        <v>17</v>
      </c>
    </row>
    <row r="2133" spans="3:10">
      <c r="C2133">
        <v>2018</v>
      </c>
      <c r="D2133" s="289">
        <v>3</v>
      </c>
      <c r="E2133" s="289">
        <v>2</v>
      </c>
      <c r="F2133" s="127">
        <v>83</v>
      </c>
      <c r="G2133" s="455">
        <v>0.39479500000000001</v>
      </c>
      <c r="H2133" s="9">
        <v>1775.8540800000001</v>
      </c>
      <c r="I2133">
        <f t="shared" si="89"/>
        <v>4.7565662650602414E-3</v>
      </c>
      <c r="J2133" s="129" t="s">
        <v>17</v>
      </c>
    </row>
    <row r="2134" spans="3:10">
      <c r="C2134">
        <v>2018</v>
      </c>
      <c r="D2134" s="289">
        <v>3</v>
      </c>
      <c r="E2134" s="289">
        <v>3</v>
      </c>
      <c r="F2134" s="127">
        <v>83</v>
      </c>
      <c r="G2134" s="455">
        <v>0.46864</v>
      </c>
      <c r="H2134" s="9">
        <v>1890.1028607999999</v>
      </c>
      <c r="I2134">
        <f t="shared" si="89"/>
        <v>5.6462650602409643E-3</v>
      </c>
      <c r="J2134" s="129" t="s">
        <v>17</v>
      </c>
    </row>
    <row r="2135" spans="3:10">
      <c r="C2135">
        <v>2018</v>
      </c>
      <c r="D2135" s="289">
        <v>3</v>
      </c>
      <c r="E2135" s="289">
        <v>4</v>
      </c>
      <c r="F2135" s="127">
        <v>83</v>
      </c>
      <c r="G2135" s="455">
        <v>0.73741000000000001</v>
      </c>
      <c r="H2135" s="9">
        <v>2207.9692800000003</v>
      </c>
      <c r="I2135">
        <f t="shared" si="89"/>
        <v>8.8844578313253021E-3</v>
      </c>
      <c r="J2135" s="129" t="s">
        <v>17</v>
      </c>
    </row>
    <row r="2136" spans="3:10">
      <c r="C2136">
        <v>2018</v>
      </c>
      <c r="D2136" s="289">
        <v>3</v>
      </c>
      <c r="E2136" s="289">
        <v>5</v>
      </c>
      <c r="F2136" s="127">
        <v>83</v>
      </c>
      <c r="G2136" s="455">
        <v>0.64339999999999997</v>
      </c>
      <c r="H2136" s="9">
        <v>1368.9200447999999</v>
      </c>
      <c r="I2136">
        <f t="shared" ref="I2136:I2199" si="90">G2136/F2136</f>
        <v>7.7518072289156619E-3</v>
      </c>
      <c r="J2136" s="129" t="s">
        <v>17</v>
      </c>
    </row>
    <row r="2137" spans="3:10">
      <c r="C2137">
        <v>2018</v>
      </c>
      <c r="D2137" s="289">
        <v>3</v>
      </c>
      <c r="E2137" s="289">
        <v>6</v>
      </c>
      <c r="F2137" s="127">
        <v>83</v>
      </c>
      <c r="G2137" s="455">
        <v>0.53232000000000002</v>
      </c>
      <c r="H2137" s="9">
        <v>1886.9897728000001</v>
      </c>
      <c r="I2137">
        <f t="shared" si="90"/>
        <v>6.413493975903615E-3</v>
      </c>
      <c r="J2137" s="129" t="s">
        <v>17</v>
      </c>
    </row>
    <row r="2138" spans="3:10">
      <c r="C2138">
        <v>2018</v>
      </c>
      <c r="D2138" s="289">
        <v>3</v>
      </c>
      <c r="E2138" s="289">
        <v>7</v>
      </c>
      <c r="F2138" s="127">
        <v>83</v>
      </c>
      <c r="G2138" s="455">
        <v>0.36928</v>
      </c>
      <c r="H2138">
        <v>2081.5128576000002</v>
      </c>
      <c r="I2138">
        <f t="shared" si="90"/>
        <v>4.4491566265060243E-3</v>
      </c>
      <c r="J2138" s="129" t="s">
        <v>17</v>
      </c>
    </row>
    <row r="2139" spans="3:10">
      <c r="C2139">
        <v>2018</v>
      </c>
      <c r="D2139" s="289">
        <v>3</v>
      </c>
      <c r="E2139" s="289">
        <v>8</v>
      </c>
      <c r="F2139" s="127">
        <v>83</v>
      </c>
      <c r="G2139" s="455">
        <v>0.42235</v>
      </c>
      <c r="H2139">
        <v>2224.9131520000001</v>
      </c>
      <c r="I2139">
        <f t="shared" si="90"/>
        <v>5.0885542168674696E-3</v>
      </c>
      <c r="J2139" s="129" t="s">
        <v>17</v>
      </c>
    </row>
    <row r="2140" spans="3:10">
      <c r="C2140">
        <v>2018</v>
      </c>
      <c r="D2140" s="289">
        <v>3</v>
      </c>
      <c r="E2140" s="289">
        <v>9</v>
      </c>
      <c r="F2140" s="127">
        <v>83</v>
      </c>
      <c r="G2140" s="455">
        <v>0.60451999999999995</v>
      </c>
      <c r="H2140">
        <v>1748.9173504000003</v>
      </c>
      <c r="I2140">
        <f t="shared" si="90"/>
        <v>7.2833734939759028E-3</v>
      </c>
      <c r="J2140" s="129" t="s">
        <v>17</v>
      </c>
    </row>
    <row r="2141" spans="3:10">
      <c r="C2141">
        <v>2018</v>
      </c>
      <c r="D2141" s="289">
        <v>3</v>
      </c>
      <c r="E2141" s="289">
        <v>10</v>
      </c>
      <c r="F2141" s="127">
        <v>83</v>
      </c>
      <c r="G2141" s="455">
        <v>0.62443500000000007</v>
      </c>
      <c r="H2141">
        <v>2418.8414976000008</v>
      </c>
      <c r="I2141">
        <f t="shared" si="90"/>
        <v>7.523313253012049E-3</v>
      </c>
      <c r="J2141" s="129" t="s">
        <v>17</v>
      </c>
    </row>
    <row r="2142" spans="3:10">
      <c r="C2142">
        <v>2018</v>
      </c>
      <c r="D2142" s="289">
        <v>3</v>
      </c>
      <c r="E2142" s="289">
        <v>11</v>
      </c>
      <c r="F2142" s="127">
        <v>83</v>
      </c>
      <c r="G2142" s="455">
        <v>0.556925</v>
      </c>
      <c r="H2142">
        <v>2460.8542464000002</v>
      </c>
      <c r="I2142">
        <f t="shared" si="90"/>
        <v>6.7099397590361445E-3</v>
      </c>
      <c r="J2142" s="129" t="s">
        <v>17</v>
      </c>
    </row>
    <row r="2143" spans="3:10">
      <c r="C2143">
        <v>2018</v>
      </c>
      <c r="D2143" s="289">
        <v>3</v>
      </c>
      <c r="E2143" s="289">
        <v>12</v>
      </c>
      <c r="F2143" s="127">
        <v>83</v>
      </c>
      <c r="G2143" s="455">
        <v>0.58179999999999998</v>
      </c>
      <c r="H2143">
        <v>1519.3170432000004</v>
      </c>
      <c r="I2143">
        <f t="shared" si="90"/>
        <v>7.0096385542168672E-3</v>
      </c>
      <c r="J2143" s="129" t="s">
        <v>17</v>
      </c>
    </row>
    <row r="2144" spans="3:10">
      <c r="C2144">
        <v>2018</v>
      </c>
      <c r="D2144" s="289">
        <v>3</v>
      </c>
      <c r="E2144" s="289">
        <v>13</v>
      </c>
      <c r="F2144" s="127">
        <v>83</v>
      </c>
      <c r="G2144" s="455">
        <v>0.48446500000000003</v>
      </c>
      <c r="H2144">
        <v>2164.5904895999997</v>
      </c>
      <c r="I2144">
        <f t="shared" si="90"/>
        <v>5.8369277108433742E-3</v>
      </c>
      <c r="J2144" s="129" t="s">
        <v>17</v>
      </c>
    </row>
    <row r="2145" spans="2:10">
      <c r="C2145">
        <v>2018</v>
      </c>
      <c r="D2145" s="289">
        <v>3</v>
      </c>
      <c r="E2145" s="289">
        <v>14</v>
      </c>
      <c r="F2145" s="127">
        <v>83</v>
      </c>
      <c r="G2145" s="455">
        <v>0.62036500000000006</v>
      </c>
      <c r="H2145">
        <v>1768.1271167999998</v>
      </c>
      <c r="I2145">
        <f t="shared" si="90"/>
        <v>7.4742771084337356E-3</v>
      </c>
      <c r="J2145" s="129" t="s">
        <v>17</v>
      </c>
    </row>
    <row r="2146" spans="2:10">
      <c r="C2146">
        <v>2018</v>
      </c>
      <c r="D2146" s="289">
        <v>4</v>
      </c>
      <c r="E2146" s="289">
        <v>1</v>
      </c>
      <c r="F2146" s="127">
        <v>83</v>
      </c>
      <c r="G2146" s="455">
        <v>0.4032</v>
      </c>
      <c r="H2146">
        <v>1903.3791744</v>
      </c>
      <c r="I2146">
        <f t="shared" si="90"/>
        <v>4.8578313253012052E-3</v>
      </c>
      <c r="J2146" s="129" t="s">
        <v>17</v>
      </c>
    </row>
    <row r="2147" spans="2:10">
      <c r="C2147">
        <v>2018</v>
      </c>
      <c r="D2147" s="289">
        <v>4</v>
      </c>
      <c r="E2147" s="289">
        <v>2</v>
      </c>
      <c r="F2147" s="127">
        <v>83</v>
      </c>
      <c r="G2147" s="455">
        <v>0.41068499999999997</v>
      </c>
      <c r="H2147">
        <v>1824.46704</v>
      </c>
      <c r="I2147">
        <f t="shared" si="90"/>
        <v>4.9480120481927709E-3</v>
      </c>
      <c r="J2147" s="129" t="s">
        <v>17</v>
      </c>
    </row>
    <row r="2148" spans="2:10">
      <c r="C2148">
        <v>2018</v>
      </c>
      <c r="D2148" s="289">
        <v>4</v>
      </c>
      <c r="E2148" s="289">
        <v>3</v>
      </c>
      <c r="F2148" s="127">
        <v>83</v>
      </c>
      <c r="G2148" s="455">
        <v>0.45062999999999998</v>
      </c>
      <c r="H2148">
        <v>2043.5238912000002</v>
      </c>
      <c r="I2148">
        <f t="shared" si="90"/>
        <v>5.4292771084337348E-3</v>
      </c>
      <c r="J2148" s="129" t="s">
        <v>17</v>
      </c>
    </row>
    <row r="2149" spans="2:10">
      <c r="C2149">
        <v>2018</v>
      </c>
      <c r="D2149" s="289">
        <v>4</v>
      </c>
      <c r="E2149" s="289">
        <v>4</v>
      </c>
      <c r="F2149" s="127">
        <v>83</v>
      </c>
      <c r="G2149" s="455">
        <v>0.5926800000000001</v>
      </c>
      <c r="H2149">
        <v>2166.8068223999994</v>
      </c>
      <c r="I2149">
        <f t="shared" si="90"/>
        <v>7.1407228915662665E-3</v>
      </c>
      <c r="J2149" s="129" t="s">
        <v>17</v>
      </c>
    </row>
    <row r="2150" spans="2:10">
      <c r="C2150">
        <v>2018</v>
      </c>
      <c r="D2150" s="289">
        <v>4</v>
      </c>
      <c r="E2150" s="289">
        <v>5</v>
      </c>
      <c r="F2150" s="127">
        <v>83</v>
      </c>
      <c r="G2150" s="455">
        <v>0.58377999999999997</v>
      </c>
      <c r="H2150">
        <v>1822.132224</v>
      </c>
      <c r="I2150">
        <f t="shared" si="90"/>
        <v>7.033493975903614E-3</v>
      </c>
      <c r="J2150" s="129" t="s">
        <v>17</v>
      </c>
    </row>
    <row r="2151" spans="2:10">
      <c r="C2151">
        <v>2018</v>
      </c>
      <c r="D2151" s="289">
        <v>4</v>
      </c>
      <c r="E2151" s="289">
        <v>6</v>
      </c>
      <c r="F2151" s="127">
        <v>83</v>
      </c>
      <c r="G2151" s="455">
        <v>0.54021000000000008</v>
      </c>
      <c r="H2151">
        <v>2064.2143104000002</v>
      </c>
      <c r="I2151">
        <f t="shared" si="90"/>
        <v>6.5085542168674708E-3</v>
      </c>
      <c r="J2151" s="129" t="s">
        <v>17</v>
      </c>
    </row>
    <row r="2152" spans="2:10">
      <c r="C2152">
        <v>2018</v>
      </c>
      <c r="D2152" s="289">
        <v>4</v>
      </c>
      <c r="E2152" s="289">
        <v>7</v>
      </c>
      <c r="F2152" s="127">
        <v>83</v>
      </c>
      <c r="G2152" s="455">
        <v>0.50749500000000003</v>
      </c>
      <c r="H2152">
        <v>1963.4617728000001</v>
      </c>
      <c r="I2152">
        <f t="shared" si="90"/>
        <v>6.1143975903614461E-3</v>
      </c>
      <c r="J2152" s="129" t="s">
        <v>17</v>
      </c>
    </row>
    <row r="2153" spans="2:10">
      <c r="C2153">
        <v>2018</v>
      </c>
      <c r="D2153" s="289">
        <v>4</v>
      </c>
      <c r="E2153" s="289">
        <v>8</v>
      </c>
      <c r="F2153" s="127">
        <v>83</v>
      </c>
      <c r="G2153" s="455">
        <v>0.54269500000000004</v>
      </c>
      <c r="H2153">
        <v>2545.3327680000002</v>
      </c>
      <c r="I2153">
        <f t="shared" si="90"/>
        <v>6.5384939759036151E-3</v>
      </c>
      <c r="J2153" s="129" t="s">
        <v>17</v>
      </c>
    </row>
    <row r="2154" spans="2:10">
      <c r="C2154">
        <v>2018</v>
      </c>
      <c r="D2154" s="289">
        <v>4</v>
      </c>
      <c r="E2154" s="289">
        <v>9</v>
      </c>
      <c r="F2154" s="127">
        <v>83</v>
      </c>
      <c r="G2154" s="455">
        <v>0.57888499999999998</v>
      </c>
      <c r="H2154">
        <v>2534.5647360000003</v>
      </c>
      <c r="I2154">
        <f t="shared" si="90"/>
        <v>6.9745180722891563E-3</v>
      </c>
      <c r="J2154" s="129" t="s">
        <v>17</v>
      </c>
    </row>
    <row r="2155" spans="2:10">
      <c r="C2155">
        <v>2018</v>
      </c>
      <c r="D2155" s="289">
        <v>4</v>
      </c>
      <c r="E2155" s="289">
        <v>10</v>
      </c>
      <c r="F2155" s="127">
        <v>83</v>
      </c>
      <c r="G2155" s="455">
        <v>0.60044500000000001</v>
      </c>
      <c r="H2155">
        <v>2191.4652672000007</v>
      </c>
      <c r="I2155">
        <f t="shared" si="90"/>
        <v>7.234277108433735E-3</v>
      </c>
      <c r="J2155" s="129" t="s">
        <v>17</v>
      </c>
    </row>
    <row r="2156" spans="2:10">
      <c r="C2156">
        <v>2018</v>
      </c>
      <c r="D2156" s="289">
        <v>4</v>
      </c>
      <c r="E2156" s="289">
        <v>11</v>
      </c>
      <c r="F2156" s="127">
        <v>83</v>
      </c>
      <c r="G2156" s="455">
        <v>0.58806000000000003</v>
      </c>
      <c r="H2156">
        <v>2430.2321472000003</v>
      </c>
      <c r="I2156">
        <f t="shared" si="90"/>
        <v>7.0850602409638554E-3</v>
      </c>
      <c r="J2156" s="129" t="s">
        <v>17</v>
      </c>
    </row>
    <row r="2157" spans="2:10">
      <c r="C2157">
        <v>2018</v>
      </c>
      <c r="D2157" s="289">
        <v>4</v>
      </c>
      <c r="E2157" s="289">
        <v>12</v>
      </c>
      <c r="F2157" s="127">
        <v>83</v>
      </c>
      <c r="G2157" s="455">
        <v>0.56820000000000004</v>
      </c>
      <c r="H2157">
        <v>2413.5027840000002</v>
      </c>
      <c r="I2157">
        <f t="shared" si="90"/>
        <v>6.8457831325301208E-3</v>
      </c>
      <c r="J2157" s="129" t="s">
        <v>17</v>
      </c>
    </row>
    <row r="2158" spans="2:10">
      <c r="C2158">
        <v>2018</v>
      </c>
      <c r="D2158" s="289">
        <v>4</v>
      </c>
      <c r="E2158" s="289">
        <v>13</v>
      </c>
      <c r="F2158" s="127">
        <v>83</v>
      </c>
      <c r="G2158" s="455">
        <v>0.60843000000000003</v>
      </c>
      <c r="H2158">
        <v>2022.8985216000003</v>
      </c>
      <c r="I2158">
        <f t="shared" si="90"/>
        <v>7.3304819277108437E-3</v>
      </c>
      <c r="J2158" s="129" t="s">
        <v>17</v>
      </c>
    </row>
    <row r="2159" spans="2:10">
      <c r="C2159">
        <v>2018</v>
      </c>
      <c r="D2159" s="289">
        <v>4</v>
      </c>
      <c r="E2159" s="289">
        <v>14</v>
      </c>
      <c r="F2159" s="127">
        <v>83</v>
      </c>
      <c r="G2159" s="455">
        <v>0.61505500000000002</v>
      </c>
      <c r="H2159">
        <v>2604.3792192000001</v>
      </c>
      <c r="I2159">
        <f t="shared" si="90"/>
        <v>7.4103012048192772E-3</v>
      </c>
      <c r="J2159" s="129" t="s">
        <v>17</v>
      </c>
    </row>
    <row r="2160" spans="2:10" ht="15">
      <c r="B2160" s="402"/>
      <c r="C2160">
        <v>2018</v>
      </c>
      <c r="D2160" s="289">
        <v>1</v>
      </c>
      <c r="E2160" s="289">
        <v>1</v>
      </c>
      <c r="F2160" s="127">
        <v>108</v>
      </c>
      <c r="G2160" s="391">
        <v>0.35944500000000001</v>
      </c>
      <c r="H2160">
        <v>1703.6056576000001</v>
      </c>
      <c r="I2160">
        <f t="shared" si="90"/>
        <v>3.3281944444444444E-3</v>
      </c>
      <c r="J2160" s="129" t="s">
        <v>17</v>
      </c>
    </row>
    <row r="2161" spans="2:10" ht="15">
      <c r="B2161" s="402"/>
      <c r="C2161">
        <v>2018</v>
      </c>
      <c r="D2161" s="289">
        <v>1</v>
      </c>
      <c r="E2161" s="289">
        <v>2</v>
      </c>
      <c r="F2161" s="127">
        <v>108</v>
      </c>
      <c r="G2161" s="391">
        <v>0.30922499999999997</v>
      </c>
      <c r="H2161">
        <v>1427.7829632000003</v>
      </c>
      <c r="I2161">
        <f t="shared" si="90"/>
        <v>2.8631944444444443E-3</v>
      </c>
      <c r="J2161" s="129" t="s">
        <v>17</v>
      </c>
    </row>
    <row r="2162" spans="2:10" ht="15">
      <c r="B2162" s="402"/>
      <c r="C2162">
        <v>2018</v>
      </c>
      <c r="D2162" s="289">
        <v>1</v>
      </c>
      <c r="E2162" s="289">
        <v>3</v>
      </c>
      <c r="F2162" s="127">
        <v>108</v>
      </c>
      <c r="G2162" s="391">
        <v>0.42484500000000003</v>
      </c>
      <c r="H2162">
        <v>1887.9004672000001</v>
      </c>
      <c r="I2162">
        <f t="shared" si="90"/>
        <v>3.9337500000000006E-3</v>
      </c>
      <c r="J2162" s="129" t="s">
        <v>17</v>
      </c>
    </row>
    <row r="2163" spans="2:10" ht="15">
      <c r="B2163" s="402"/>
      <c r="C2163">
        <v>2018</v>
      </c>
      <c r="D2163" s="289">
        <v>1</v>
      </c>
      <c r="E2163" s="289">
        <v>4</v>
      </c>
      <c r="F2163" s="127">
        <v>108</v>
      </c>
      <c r="G2163" s="391">
        <v>0.49065500000000006</v>
      </c>
      <c r="H2163">
        <v>2277.4608384000007</v>
      </c>
      <c r="I2163">
        <f t="shared" si="90"/>
        <v>4.5431018518518529E-3</v>
      </c>
      <c r="J2163" s="129" t="s">
        <v>17</v>
      </c>
    </row>
    <row r="2164" spans="2:10" ht="15">
      <c r="B2164" s="402"/>
      <c r="C2164">
        <v>2018</v>
      </c>
      <c r="D2164" s="289">
        <v>1</v>
      </c>
      <c r="E2164" s="289">
        <v>5</v>
      </c>
      <c r="F2164" s="127">
        <v>108</v>
      </c>
      <c r="G2164" s="391">
        <v>0.56939499999999998</v>
      </c>
      <c r="H2164">
        <v>1955.6031616</v>
      </c>
      <c r="I2164">
        <f t="shared" si="90"/>
        <v>5.2721759259259258E-3</v>
      </c>
      <c r="J2164" s="129" t="s">
        <v>17</v>
      </c>
    </row>
    <row r="2165" spans="2:10" ht="15">
      <c r="B2165" s="402"/>
      <c r="C2165">
        <v>2018</v>
      </c>
      <c r="D2165" s="289">
        <v>1</v>
      </c>
      <c r="E2165" s="289">
        <v>6</v>
      </c>
      <c r="F2165" s="127">
        <v>108</v>
      </c>
      <c r="G2165" s="391">
        <v>0.60822500000000002</v>
      </c>
      <c r="H2165">
        <v>1968.1980032000004</v>
      </c>
      <c r="I2165">
        <f t="shared" si="90"/>
        <v>5.6317129629629634E-3</v>
      </c>
      <c r="J2165" s="129" t="s">
        <v>17</v>
      </c>
    </row>
    <row r="2166" spans="2:10" ht="15">
      <c r="B2166" s="402"/>
      <c r="C2166">
        <v>2018</v>
      </c>
      <c r="D2166" s="289">
        <v>1</v>
      </c>
      <c r="E2166" s="289">
        <v>7</v>
      </c>
      <c r="F2166" s="127">
        <v>108</v>
      </c>
      <c r="G2166" s="391">
        <v>0.46406999999999998</v>
      </c>
      <c r="H2166">
        <v>2196.3021696000001</v>
      </c>
      <c r="I2166">
        <f t="shared" si="90"/>
        <v>4.2969444444444444E-3</v>
      </c>
      <c r="J2166" s="129" t="s">
        <v>17</v>
      </c>
    </row>
    <row r="2167" spans="2:10" ht="15">
      <c r="B2167" s="402"/>
      <c r="C2167">
        <v>2018</v>
      </c>
      <c r="D2167" s="289">
        <v>1</v>
      </c>
      <c r="E2167" s="289">
        <v>8</v>
      </c>
      <c r="F2167" s="127">
        <v>108</v>
      </c>
      <c r="G2167" s="391">
        <v>0.37041499999999999</v>
      </c>
      <c r="H2167">
        <v>1542.4499200000002</v>
      </c>
      <c r="I2167">
        <f t="shared" si="90"/>
        <v>3.4297685185185186E-3</v>
      </c>
      <c r="J2167" s="129" t="s">
        <v>17</v>
      </c>
    </row>
    <row r="2168" spans="2:10" ht="15">
      <c r="B2168" s="402"/>
      <c r="C2168">
        <v>2018</v>
      </c>
      <c r="D2168" s="289">
        <v>1</v>
      </c>
      <c r="E2168" s="289">
        <v>9</v>
      </c>
      <c r="F2168" s="127">
        <v>108</v>
      </c>
      <c r="G2168" s="391">
        <v>0.54421999999999993</v>
      </c>
      <c r="H2168">
        <v>1847.1484416000001</v>
      </c>
      <c r="I2168">
        <f t="shared" si="90"/>
        <v>5.0390740740740734E-3</v>
      </c>
      <c r="J2168" s="129" t="s">
        <v>17</v>
      </c>
    </row>
    <row r="2169" spans="2:10" ht="15">
      <c r="B2169" s="402"/>
      <c r="C2169">
        <v>2018</v>
      </c>
      <c r="D2169" s="289">
        <v>1</v>
      </c>
      <c r="E2169" s="289">
        <v>10</v>
      </c>
      <c r="F2169" s="127">
        <v>108</v>
      </c>
      <c r="G2169" s="391">
        <v>0.55770500000000001</v>
      </c>
      <c r="H2169">
        <v>1899.0750592000004</v>
      </c>
      <c r="I2169">
        <f t="shared" si="90"/>
        <v>5.1639351851851855E-3</v>
      </c>
      <c r="J2169" s="129" t="s">
        <v>17</v>
      </c>
    </row>
    <row r="2170" spans="2:10" ht="15">
      <c r="B2170" s="402"/>
      <c r="C2170">
        <v>2018</v>
      </c>
      <c r="D2170" s="289">
        <v>1</v>
      </c>
      <c r="E2170" s="289">
        <v>11</v>
      </c>
      <c r="F2170" s="127">
        <v>108</v>
      </c>
      <c r="G2170" s="391">
        <v>0.61848499999999995</v>
      </c>
      <c r="H2170">
        <v>2640.0023936000007</v>
      </c>
      <c r="I2170">
        <f t="shared" si="90"/>
        <v>5.7267129629629621E-3</v>
      </c>
      <c r="J2170" s="129" t="s">
        <v>17</v>
      </c>
    </row>
    <row r="2171" spans="2:10" ht="15">
      <c r="B2171" s="402"/>
      <c r="C2171">
        <v>2018</v>
      </c>
      <c r="D2171" s="289">
        <v>1</v>
      </c>
      <c r="E2171" s="289">
        <v>12</v>
      </c>
      <c r="F2171" s="127">
        <v>108</v>
      </c>
      <c r="G2171" s="391">
        <v>0.567415</v>
      </c>
      <c r="H2171">
        <v>2318.9392512000009</v>
      </c>
      <c r="I2171">
        <f t="shared" si="90"/>
        <v>5.2538425925925929E-3</v>
      </c>
      <c r="J2171" s="129" t="s">
        <v>17</v>
      </c>
    </row>
    <row r="2172" spans="2:10" ht="15">
      <c r="B2172" s="402"/>
      <c r="C2172">
        <v>2018</v>
      </c>
      <c r="D2172" s="289">
        <v>1</v>
      </c>
      <c r="E2172" s="289">
        <v>13</v>
      </c>
      <c r="F2172" s="127">
        <v>108</v>
      </c>
      <c r="G2172" s="391">
        <v>0.65487000000000006</v>
      </c>
      <c r="H2172">
        <v>2463.7536</v>
      </c>
      <c r="I2172">
        <f t="shared" si="90"/>
        <v>6.0636111111111116E-3</v>
      </c>
      <c r="J2172" s="129" t="s">
        <v>17</v>
      </c>
    </row>
    <row r="2173" spans="2:10" ht="15">
      <c r="B2173" s="402"/>
      <c r="C2173">
        <v>2018</v>
      </c>
      <c r="D2173" s="289">
        <v>1</v>
      </c>
      <c r="E2173" s="289">
        <v>14</v>
      </c>
      <c r="F2173" s="127">
        <v>108</v>
      </c>
      <c r="G2173" s="391">
        <v>0.56903999999999999</v>
      </c>
      <c r="H2173">
        <v>1859.2476672</v>
      </c>
      <c r="I2173">
        <f t="shared" si="90"/>
        <v>5.2688888888888889E-3</v>
      </c>
      <c r="J2173" s="129" t="s">
        <v>17</v>
      </c>
    </row>
    <row r="2174" spans="2:10" ht="15">
      <c r="B2174" s="402"/>
      <c r="C2174">
        <v>2018</v>
      </c>
      <c r="D2174" s="289">
        <v>2</v>
      </c>
      <c r="E2174" s="289">
        <v>1</v>
      </c>
      <c r="F2174" s="127">
        <v>108</v>
      </c>
      <c r="G2174" s="391">
        <v>0.34062499999999996</v>
      </c>
      <c r="H2174">
        <v>1582.8240384000003</v>
      </c>
      <c r="I2174">
        <f t="shared" si="90"/>
        <v>3.153935185185185E-3</v>
      </c>
      <c r="J2174" s="129" t="s">
        <v>17</v>
      </c>
    </row>
    <row r="2175" spans="2:10" ht="15">
      <c r="B2175" s="402"/>
      <c r="C2175">
        <v>2018</v>
      </c>
      <c r="D2175" s="289">
        <v>2</v>
      </c>
      <c r="E2175" s="289">
        <v>2</v>
      </c>
      <c r="F2175" s="127">
        <v>108</v>
      </c>
      <c r="G2175" s="391">
        <v>0.39041999999999999</v>
      </c>
      <c r="H2175">
        <v>1738.0014079999999</v>
      </c>
      <c r="I2175">
        <f t="shared" si="90"/>
        <v>3.6149999999999997E-3</v>
      </c>
      <c r="J2175" s="129" t="s">
        <v>17</v>
      </c>
    </row>
    <row r="2176" spans="2:10" ht="15">
      <c r="B2176" s="402"/>
      <c r="C2176">
        <v>2018</v>
      </c>
      <c r="D2176" s="289">
        <v>2</v>
      </c>
      <c r="E2176" s="289">
        <v>3</v>
      </c>
      <c r="F2176" s="127">
        <v>108</v>
      </c>
      <c r="G2176" s="391">
        <v>0.42837999999999998</v>
      </c>
      <c r="H2176">
        <v>1926.3478784000001</v>
      </c>
      <c r="I2176">
        <f t="shared" si="90"/>
        <v>3.9664814814814814E-3</v>
      </c>
      <c r="J2176" s="129" t="s">
        <v>17</v>
      </c>
    </row>
    <row r="2177" spans="2:10" ht="15">
      <c r="B2177" s="402"/>
      <c r="C2177">
        <v>2018</v>
      </c>
      <c r="D2177" s="289">
        <v>2</v>
      </c>
      <c r="E2177" s="289">
        <v>4</v>
      </c>
      <c r="F2177" s="127">
        <v>108</v>
      </c>
      <c r="G2177" s="391">
        <v>0.54080499999999998</v>
      </c>
      <c r="H2177">
        <v>1614.6301952000003</v>
      </c>
      <c r="I2177">
        <f t="shared" si="90"/>
        <v>5.0074537037037032E-3</v>
      </c>
      <c r="J2177" s="129" t="s">
        <v>17</v>
      </c>
    </row>
    <row r="2178" spans="2:10" ht="15">
      <c r="B2178" s="402"/>
      <c r="C2178">
        <v>2018</v>
      </c>
      <c r="D2178" s="289">
        <v>2</v>
      </c>
      <c r="E2178" s="289">
        <v>5</v>
      </c>
      <c r="F2178" s="127">
        <v>108</v>
      </c>
      <c r="G2178" s="391">
        <v>0.68615999999999999</v>
      </c>
      <c r="H2178">
        <v>2405.4381824000002</v>
      </c>
      <c r="I2178">
        <f t="shared" si="90"/>
        <v>6.3533333333333332E-3</v>
      </c>
      <c r="J2178" s="129" t="s">
        <v>17</v>
      </c>
    </row>
    <row r="2179" spans="2:10" ht="15">
      <c r="B2179" s="402"/>
      <c r="C2179">
        <v>2018</v>
      </c>
      <c r="D2179" s="289">
        <v>2</v>
      </c>
      <c r="E2179" s="289">
        <v>6</v>
      </c>
      <c r="F2179" s="127">
        <v>108</v>
      </c>
      <c r="G2179" s="391">
        <v>0.55236499999999999</v>
      </c>
      <c r="H2179">
        <v>2220.4696448000004</v>
      </c>
      <c r="I2179">
        <f t="shared" si="90"/>
        <v>5.1144907407407406E-3</v>
      </c>
      <c r="J2179" s="129" t="s">
        <v>17</v>
      </c>
    </row>
    <row r="2180" spans="2:10" ht="15">
      <c r="B2180" s="402"/>
      <c r="C2180">
        <v>2018</v>
      </c>
      <c r="D2180" s="289">
        <v>2</v>
      </c>
      <c r="E2180" s="289">
        <v>7</v>
      </c>
      <c r="F2180" s="127">
        <v>108</v>
      </c>
      <c r="G2180" s="391">
        <v>0.512235</v>
      </c>
      <c r="H2180">
        <v>2085.3043200000002</v>
      </c>
      <c r="I2180">
        <f t="shared" si="90"/>
        <v>4.742916666666667E-3</v>
      </c>
      <c r="J2180" s="129" t="s">
        <v>17</v>
      </c>
    </row>
    <row r="2181" spans="2:10" ht="15">
      <c r="B2181" s="402"/>
      <c r="C2181">
        <v>2018</v>
      </c>
      <c r="D2181" s="289">
        <v>2</v>
      </c>
      <c r="E2181" s="289">
        <v>8</v>
      </c>
      <c r="F2181" s="127">
        <v>108</v>
      </c>
      <c r="G2181" s="391">
        <v>0.42558499999999999</v>
      </c>
      <c r="H2181">
        <v>1623.3406464000002</v>
      </c>
      <c r="I2181">
        <f t="shared" si="90"/>
        <v>3.9406018518518514E-3</v>
      </c>
      <c r="J2181" s="129" t="s">
        <v>17</v>
      </c>
    </row>
    <row r="2182" spans="2:10" ht="15">
      <c r="B2182" s="402"/>
      <c r="C2182">
        <v>2018</v>
      </c>
      <c r="D2182" s="289">
        <v>2</v>
      </c>
      <c r="E2182" s="289">
        <v>9</v>
      </c>
      <c r="F2182" s="127">
        <v>108</v>
      </c>
      <c r="G2182" s="391">
        <v>0.56528500000000004</v>
      </c>
      <c r="H2182">
        <v>2452.8531456000001</v>
      </c>
      <c r="I2182">
        <f t="shared" si="90"/>
        <v>5.2341203703703707E-3</v>
      </c>
      <c r="J2182" s="129" t="s">
        <v>17</v>
      </c>
    </row>
    <row r="2183" spans="2:10" ht="15">
      <c r="B2183" s="402"/>
      <c r="C2183">
        <v>2018</v>
      </c>
      <c r="D2183" s="289">
        <v>2</v>
      </c>
      <c r="E2183" s="289">
        <v>10</v>
      </c>
      <c r="F2183" s="127">
        <v>108</v>
      </c>
      <c r="G2183" s="391">
        <v>0.64317000000000002</v>
      </c>
      <c r="H2183">
        <v>2595.4852352000007</v>
      </c>
      <c r="I2183">
        <f t="shared" si="90"/>
        <v>5.9552777777777781E-3</v>
      </c>
      <c r="J2183" s="129" t="s">
        <v>17</v>
      </c>
    </row>
    <row r="2184" spans="2:10" ht="15">
      <c r="B2184" s="402"/>
      <c r="C2184">
        <v>2018</v>
      </c>
      <c r="D2184" s="289">
        <v>2</v>
      </c>
      <c r="E2184" s="289">
        <v>11</v>
      </c>
      <c r="F2184" s="127">
        <v>108</v>
      </c>
      <c r="G2184" s="391">
        <v>0.58506999999999998</v>
      </c>
      <c r="H2184">
        <v>2067.4714368</v>
      </c>
      <c r="I2184">
        <f t="shared" si="90"/>
        <v>5.4173148148148149E-3</v>
      </c>
      <c r="J2184" s="129" t="s">
        <v>17</v>
      </c>
    </row>
    <row r="2185" spans="2:10" ht="15">
      <c r="B2185" s="402"/>
      <c r="C2185">
        <v>2018</v>
      </c>
      <c r="D2185" s="289">
        <v>2</v>
      </c>
      <c r="E2185" s="289">
        <v>12</v>
      </c>
      <c r="F2185" s="127">
        <v>108</v>
      </c>
      <c r="G2185" s="391">
        <v>0.64539999999999997</v>
      </c>
      <c r="H2185">
        <v>2476.1285119999998</v>
      </c>
      <c r="I2185">
        <f t="shared" si="90"/>
        <v>5.9759259259259253E-3</v>
      </c>
      <c r="J2185" s="129" t="s">
        <v>17</v>
      </c>
    </row>
    <row r="2186" spans="2:10" ht="15">
      <c r="B2186" s="402"/>
      <c r="C2186">
        <v>2018</v>
      </c>
      <c r="D2186" s="289">
        <v>2</v>
      </c>
      <c r="E2186" s="289">
        <v>13</v>
      </c>
      <c r="F2186" s="127">
        <v>108</v>
      </c>
      <c r="G2186" s="391">
        <v>0.63209000000000004</v>
      </c>
      <c r="H2186">
        <v>2355.1145728000006</v>
      </c>
      <c r="I2186">
        <f t="shared" si="90"/>
        <v>5.8526851851851856E-3</v>
      </c>
      <c r="J2186" s="129" t="s">
        <v>17</v>
      </c>
    </row>
    <row r="2187" spans="2:10" ht="15">
      <c r="B2187" s="402"/>
      <c r="C2187">
        <v>2018</v>
      </c>
      <c r="D2187" s="289">
        <v>2</v>
      </c>
      <c r="E2187" s="289">
        <v>14</v>
      </c>
      <c r="F2187" s="127">
        <v>108</v>
      </c>
      <c r="G2187" s="391">
        <v>0.57450500000000004</v>
      </c>
      <c r="H2187">
        <v>2424.8787200000006</v>
      </c>
      <c r="I2187">
        <f t="shared" si="90"/>
        <v>5.3194907407407409E-3</v>
      </c>
      <c r="J2187" s="129" t="s">
        <v>17</v>
      </c>
    </row>
    <row r="2188" spans="2:10" ht="15">
      <c r="B2188" s="402"/>
      <c r="C2188">
        <v>2018</v>
      </c>
      <c r="D2188" s="289">
        <v>3</v>
      </c>
      <c r="E2188" s="289">
        <v>1</v>
      </c>
      <c r="F2188" s="127">
        <v>108</v>
      </c>
      <c r="G2188" s="391">
        <v>0.37963000000000002</v>
      </c>
      <c r="H2188">
        <v>1695.6262400000001</v>
      </c>
      <c r="I2188">
        <f t="shared" si="90"/>
        <v>3.5150925925925927E-3</v>
      </c>
      <c r="J2188" s="129" t="s">
        <v>17</v>
      </c>
    </row>
    <row r="2189" spans="2:10" ht="15">
      <c r="B2189" s="402"/>
      <c r="C2189">
        <v>2018</v>
      </c>
      <c r="D2189" s="289">
        <v>3</v>
      </c>
      <c r="E2189" s="289">
        <v>2</v>
      </c>
      <c r="F2189" s="127">
        <v>108</v>
      </c>
      <c r="G2189" s="391">
        <v>0.39449999999999996</v>
      </c>
      <c r="H2189">
        <v>1775.8540800000001</v>
      </c>
      <c r="I2189">
        <f t="shared" si="90"/>
        <v>3.6527777777777774E-3</v>
      </c>
      <c r="J2189" s="129" t="s">
        <v>17</v>
      </c>
    </row>
    <row r="2190" spans="2:10" ht="15">
      <c r="B2190" s="402"/>
      <c r="C2190">
        <v>2018</v>
      </c>
      <c r="D2190" s="289">
        <v>3</v>
      </c>
      <c r="E2190" s="289">
        <v>3</v>
      </c>
      <c r="F2190" s="127">
        <v>108</v>
      </c>
      <c r="G2190" s="391">
        <v>0.48143999999999998</v>
      </c>
      <c r="H2190">
        <v>1890.1028607999999</v>
      </c>
      <c r="I2190">
        <f t="shared" si="90"/>
        <v>4.4577777777777775E-3</v>
      </c>
      <c r="J2190" s="129" t="s">
        <v>17</v>
      </c>
    </row>
    <row r="2191" spans="2:10" ht="15">
      <c r="B2191" s="402"/>
      <c r="C2191">
        <v>2018</v>
      </c>
      <c r="D2191" s="289">
        <v>3</v>
      </c>
      <c r="E2191" s="289">
        <v>4</v>
      </c>
      <c r="F2191" s="127">
        <v>108</v>
      </c>
      <c r="G2191" s="391">
        <v>0.72599499999999995</v>
      </c>
      <c r="H2191">
        <v>2207.9692800000003</v>
      </c>
      <c r="I2191">
        <f t="shared" si="90"/>
        <v>6.7221759259259257E-3</v>
      </c>
      <c r="J2191" s="129" t="s">
        <v>17</v>
      </c>
    </row>
    <row r="2192" spans="2:10" ht="15">
      <c r="B2192" s="402"/>
      <c r="C2192">
        <v>2018</v>
      </c>
      <c r="D2192" s="289">
        <v>3</v>
      </c>
      <c r="E2192" s="289">
        <v>5</v>
      </c>
      <c r="F2192" s="127">
        <v>108</v>
      </c>
      <c r="G2192" s="391">
        <v>0.62003000000000008</v>
      </c>
      <c r="H2192">
        <v>1368.9200447999999</v>
      </c>
      <c r="I2192">
        <f t="shared" si="90"/>
        <v>5.7410185185185194E-3</v>
      </c>
      <c r="J2192" s="129" t="s">
        <v>17</v>
      </c>
    </row>
    <row r="2193" spans="2:10" ht="15">
      <c r="B2193" s="402"/>
      <c r="C2193">
        <v>2018</v>
      </c>
      <c r="D2193" s="289">
        <v>3</v>
      </c>
      <c r="E2193" s="289">
        <v>6</v>
      </c>
      <c r="F2193" s="127">
        <v>108</v>
      </c>
      <c r="G2193" s="391">
        <v>0.62742000000000009</v>
      </c>
      <c r="H2193">
        <v>1886.9897728000001</v>
      </c>
      <c r="I2193">
        <f t="shared" si="90"/>
        <v>5.8094444444444452E-3</v>
      </c>
      <c r="J2193" s="129" t="s">
        <v>17</v>
      </c>
    </row>
    <row r="2194" spans="2:10" ht="15">
      <c r="B2194" s="402"/>
      <c r="C2194">
        <v>2018</v>
      </c>
      <c r="D2194" s="289">
        <v>3</v>
      </c>
      <c r="E2194" s="289">
        <v>7</v>
      </c>
      <c r="F2194" s="127">
        <v>108</v>
      </c>
      <c r="G2194" s="391">
        <v>0.50900000000000001</v>
      </c>
      <c r="H2194">
        <v>2081.5128576000002</v>
      </c>
      <c r="I2194">
        <f t="shared" si="90"/>
        <v>4.7129629629629631E-3</v>
      </c>
      <c r="J2194" s="129" t="s">
        <v>17</v>
      </c>
    </row>
    <row r="2195" spans="2:10" ht="15">
      <c r="B2195" s="402"/>
      <c r="C2195">
        <v>2018</v>
      </c>
      <c r="D2195" s="289">
        <v>3</v>
      </c>
      <c r="E2195" s="289">
        <v>8</v>
      </c>
      <c r="F2195" s="127">
        <v>108</v>
      </c>
      <c r="G2195" s="391">
        <v>0.495305</v>
      </c>
      <c r="H2195">
        <v>2224.9131520000001</v>
      </c>
      <c r="I2195">
        <f t="shared" si="90"/>
        <v>4.5861574074074077E-3</v>
      </c>
      <c r="J2195" s="129" t="s">
        <v>17</v>
      </c>
    </row>
    <row r="2196" spans="2:10" ht="15">
      <c r="B2196" s="402"/>
      <c r="C2196">
        <v>2018</v>
      </c>
      <c r="D2196" s="289">
        <v>3</v>
      </c>
      <c r="E2196" s="289">
        <v>9</v>
      </c>
      <c r="F2196" s="127">
        <v>108</v>
      </c>
      <c r="G2196" s="391">
        <v>0.5697350000000001</v>
      </c>
      <c r="H2196">
        <v>1748.9173504000003</v>
      </c>
      <c r="I2196">
        <f t="shared" si="90"/>
        <v>5.2753240740740746E-3</v>
      </c>
      <c r="J2196" s="129" t="s">
        <v>17</v>
      </c>
    </row>
    <row r="2197" spans="2:10" ht="15">
      <c r="B2197" s="402"/>
      <c r="C2197">
        <v>2018</v>
      </c>
      <c r="D2197" s="289">
        <v>3</v>
      </c>
      <c r="E2197" s="289">
        <v>10</v>
      </c>
      <c r="F2197" s="127">
        <v>108</v>
      </c>
      <c r="G2197" s="391">
        <v>0.59901500000000008</v>
      </c>
      <c r="H2197">
        <v>2418.8414976000008</v>
      </c>
      <c r="I2197">
        <f t="shared" si="90"/>
        <v>5.5464351851851855E-3</v>
      </c>
      <c r="J2197" s="129" t="s">
        <v>17</v>
      </c>
    </row>
    <row r="2198" spans="2:10" ht="15">
      <c r="B2198" s="402"/>
      <c r="C2198">
        <v>2018</v>
      </c>
      <c r="D2198" s="289">
        <v>3</v>
      </c>
      <c r="E2198" s="289">
        <v>11</v>
      </c>
      <c r="F2198" s="127">
        <v>108</v>
      </c>
      <c r="G2198" s="391">
        <v>0.60731000000000002</v>
      </c>
      <c r="H2198">
        <v>2460.8542464000002</v>
      </c>
      <c r="I2198">
        <f t="shared" si="90"/>
        <v>5.6232407407407412E-3</v>
      </c>
      <c r="J2198" s="129" t="s">
        <v>17</v>
      </c>
    </row>
    <row r="2199" spans="2:10" ht="15">
      <c r="B2199" s="402"/>
      <c r="C2199">
        <v>2018</v>
      </c>
      <c r="D2199" s="289">
        <v>3</v>
      </c>
      <c r="E2199" s="289">
        <v>12</v>
      </c>
      <c r="F2199" s="127">
        <v>108</v>
      </c>
      <c r="G2199" s="391">
        <v>0.60149999999999992</v>
      </c>
      <c r="H2199">
        <v>1519.3170432000004</v>
      </c>
      <c r="I2199">
        <f t="shared" si="90"/>
        <v>5.5694444444444437E-3</v>
      </c>
      <c r="J2199" s="129" t="s">
        <v>17</v>
      </c>
    </row>
    <row r="2200" spans="2:10" ht="15">
      <c r="B2200" s="402"/>
      <c r="C2200">
        <v>2018</v>
      </c>
      <c r="D2200" s="289">
        <v>3</v>
      </c>
      <c r="E2200" s="289">
        <v>13</v>
      </c>
      <c r="F2200" s="127">
        <v>108</v>
      </c>
      <c r="G2200" s="391">
        <v>0.50505</v>
      </c>
      <c r="H2200">
        <v>2164.5904895999997</v>
      </c>
      <c r="I2200">
        <f t="shared" ref="I2200:I2263" si="91">G2200/F2200</f>
        <v>4.6763888888888888E-3</v>
      </c>
      <c r="J2200" s="129" t="s">
        <v>17</v>
      </c>
    </row>
    <row r="2201" spans="2:10" ht="15">
      <c r="B2201" s="402"/>
      <c r="C2201">
        <v>2018</v>
      </c>
      <c r="D2201" s="289">
        <v>3</v>
      </c>
      <c r="E2201" s="289">
        <v>14</v>
      </c>
      <c r="F2201" s="127">
        <v>108</v>
      </c>
      <c r="G2201" s="391">
        <v>0.61263500000000004</v>
      </c>
      <c r="H2201">
        <v>1768.1271167999998</v>
      </c>
      <c r="I2201">
        <f t="shared" si="91"/>
        <v>5.6725462962962971E-3</v>
      </c>
      <c r="J2201" s="129" t="s">
        <v>17</v>
      </c>
    </row>
    <row r="2202" spans="2:10" ht="15">
      <c r="B2202" s="402"/>
      <c r="C2202">
        <v>2018</v>
      </c>
      <c r="D2202" s="289">
        <v>4</v>
      </c>
      <c r="E2202" s="289">
        <v>1</v>
      </c>
      <c r="F2202" s="127">
        <v>108</v>
      </c>
      <c r="G2202" s="391">
        <v>0.39593</v>
      </c>
      <c r="H2202">
        <v>1903.3791744</v>
      </c>
      <c r="I2202">
        <f t="shared" si="91"/>
        <v>3.6660185185185185E-3</v>
      </c>
      <c r="J2202" s="129" t="s">
        <v>17</v>
      </c>
    </row>
    <row r="2203" spans="2:10" ht="15">
      <c r="B2203" s="402"/>
      <c r="C2203">
        <v>2018</v>
      </c>
      <c r="D2203" s="289">
        <v>4</v>
      </c>
      <c r="E2203" s="289">
        <v>2</v>
      </c>
      <c r="F2203" s="127">
        <v>108</v>
      </c>
      <c r="G2203" s="391">
        <v>0.40608500000000003</v>
      </c>
      <c r="H2203">
        <v>1824.46704</v>
      </c>
      <c r="I2203">
        <f t="shared" si="91"/>
        <v>3.7600462962962965E-3</v>
      </c>
      <c r="J2203" s="129" t="s">
        <v>17</v>
      </c>
    </row>
    <row r="2204" spans="2:10" ht="15">
      <c r="B2204" s="402"/>
      <c r="C2204">
        <v>2018</v>
      </c>
      <c r="D2204" s="289">
        <v>4</v>
      </c>
      <c r="E2204" s="289">
        <v>3</v>
      </c>
      <c r="F2204" s="127">
        <v>108</v>
      </c>
      <c r="G2204" s="391">
        <v>0.45035000000000003</v>
      </c>
      <c r="H2204">
        <v>2043.5238912000002</v>
      </c>
      <c r="I2204">
        <f t="shared" si="91"/>
        <v>4.1699074074074078E-3</v>
      </c>
      <c r="J2204" s="129" t="s">
        <v>17</v>
      </c>
    </row>
    <row r="2205" spans="2:10" ht="15">
      <c r="B2205" s="402"/>
      <c r="C2205">
        <v>2018</v>
      </c>
      <c r="D2205" s="289">
        <v>4</v>
      </c>
      <c r="E2205" s="289">
        <v>4</v>
      </c>
      <c r="F2205" s="127">
        <v>108</v>
      </c>
      <c r="G2205" s="391">
        <v>0.63261000000000001</v>
      </c>
      <c r="H2205">
        <v>2166.8068223999994</v>
      </c>
      <c r="I2205">
        <f t="shared" si="91"/>
        <v>5.8574999999999999E-3</v>
      </c>
      <c r="J2205" s="129" t="s">
        <v>17</v>
      </c>
    </row>
    <row r="2206" spans="2:10" ht="15">
      <c r="B2206" s="402"/>
      <c r="C2206">
        <v>2018</v>
      </c>
      <c r="D2206" s="289">
        <v>4</v>
      </c>
      <c r="E2206" s="289">
        <v>5</v>
      </c>
      <c r="F2206" s="127">
        <v>108</v>
      </c>
      <c r="G2206" s="391">
        <v>0.58426</v>
      </c>
      <c r="H2206">
        <v>1822.132224</v>
      </c>
      <c r="I2206">
        <f t="shared" si="91"/>
        <v>5.4098148148148152E-3</v>
      </c>
      <c r="J2206" s="129" t="s">
        <v>17</v>
      </c>
    </row>
    <row r="2207" spans="2:10" ht="15">
      <c r="B2207" s="402"/>
      <c r="C2207">
        <v>2018</v>
      </c>
      <c r="D2207" s="289">
        <v>4</v>
      </c>
      <c r="E2207" s="289">
        <v>6</v>
      </c>
      <c r="F2207" s="127">
        <v>108</v>
      </c>
      <c r="G2207" s="391">
        <v>0.60963499999999993</v>
      </c>
      <c r="H2207">
        <v>2064.2143104000002</v>
      </c>
      <c r="I2207">
        <f t="shared" si="91"/>
        <v>5.6447685185185177E-3</v>
      </c>
      <c r="J2207" s="129" t="s">
        <v>17</v>
      </c>
    </row>
    <row r="2208" spans="2:10" ht="15">
      <c r="B2208" s="402"/>
      <c r="C2208">
        <v>2018</v>
      </c>
      <c r="D2208" s="289">
        <v>4</v>
      </c>
      <c r="E2208" s="289">
        <v>7</v>
      </c>
      <c r="F2208" s="127">
        <v>108</v>
      </c>
      <c r="G2208" s="391">
        <v>0.59010499999999999</v>
      </c>
      <c r="H2208">
        <v>1963.4617728000001</v>
      </c>
      <c r="I2208">
        <f t="shared" si="91"/>
        <v>5.4639351851851854E-3</v>
      </c>
      <c r="J2208" s="129" t="s">
        <v>17</v>
      </c>
    </row>
    <row r="2209" spans="2:10" ht="15">
      <c r="B2209" s="402"/>
      <c r="C2209">
        <v>2018</v>
      </c>
      <c r="D2209" s="289">
        <v>4</v>
      </c>
      <c r="E2209" s="289">
        <v>8</v>
      </c>
      <c r="F2209" s="127">
        <v>108</v>
      </c>
      <c r="G2209" s="391">
        <v>0.56278499999999998</v>
      </c>
      <c r="H2209">
        <v>2545.3327680000002</v>
      </c>
      <c r="I2209">
        <f t="shared" si="91"/>
        <v>5.2109722222222219E-3</v>
      </c>
      <c r="J2209" s="129" t="s">
        <v>17</v>
      </c>
    </row>
    <row r="2210" spans="2:10" ht="15">
      <c r="B2210" s="402"/>
      <c r="C2210">
        <v>2018</v>
      </c>
      <c r="D2210" s="289">
        <v>4</v>
      </c>
      <c r="E2210" s="289">
        <v>9</v>
      </c>
      <c r="F2210" s="127">
        <v>108</v>
      </c>
      <c r="G2210" s="391">
        <v>0.611595</v>
      </c>
      <c r="H2210">
        <v>2534.5647360000003</v>
      </c>
      <c r="I2210">
        <f t="shared" si="91"/>
        <v>5.6629166666666668E-3</v>
      </c>
      <c r="J2210" s="129" t="s">
        <v>17</v>
      </c>
    </row>
    <row r="2211" spans="2:10" ht="15">
      <c r="B2211" s="402"/>
      <c r="C2211">
        <v>2018</v>
      </c>
      <c r="D2211" s="289">
        <v>4</v>
      </c>
      <c r="E2211" s="289">
        <v>10</v>
      </c>
      <c r="F2211" s="127">
        <v>108</v>
      </c>
      <c r="G2211" s="391">
        <v>0.64247500000000002</v>
      </c>
      <c r="H2211">
        <v>2191.4652672000007</v>
      </c>
      <c r="I2211">
        <f t="shared" si="91"/>
        <v>5.9488425925925924E-3</v>
      </c>
      <c r="J2211" s="129" t="s">
        <v>17</v>
      </c>
    </row>
    <row r="2212" spans="2:10" ht="15">
      <c r="B2212" s="402"/>
      <c r="C2212">
        <v>2018</v>
      </c>
      <c r="D2212" s="289">
        <v>4</v>
      </c>
      <c r="E2212" s="289">
        <v>11</v>
      </c>
      <c r="F2212" s="127">
        <v>108</v>
      </c>
      <c r="G2212" s="391">
        <v>0.61665999999999999</v>
      </c>
      <c r="H2212">
        <v>2430.2321472000003</v>
      </c>
      <c r="I2212">
        <f t="shared" si="91"/>
        <v>5.7098148148148143E-3</v>
      </c>
      <c r="J2212" s="129" t="s">
        <v>17</v>
      </c>
    </row>
    <row r="2213" spans="2:10" ht="15">
      <c r="B2213" s="402"/>
      <c r="C2213">
        <v>2018</v>
      </c>
      <c r="D2213" s="289">
        <v>4</v>
      </c>
      <c r="E2213" s="289">
        <v>12</v>
      </c>
      <c r="F2213" s="127">
        <v>108</v>
      </c>
      <c r="G2213" s="391">
        <v>0.60458999999999996</v>
      </c>
      <c r="H2213">
        <v>2413.5027840000002</v>
      </c>
      <c r="I2213">
        <f t="shared" si="91"/>
        <v>5.5980555555555549E-3</v>
      </c>
      <c r="J2213" s="129" t="s">
        <v>17</v>
      </c>
    </row>
    <row r="2214" spans="2:10" ht="15">
      <c r="B2214" s="402"/>
      <c r="C2214">
        <v>2018</v>
      </c>
      <c r="D2214" s="289">
        <v>4</v>
      </c>
      <c r="E2214" s="289">
        <v>13</v>
      </c>
      <c r="F2214" s="127">
        <v>108</v>
      </c>
      <c r="G2214" s="391">
        <v>0.64901500000000001</v>
      </c>
      <c r="H2214">
        <v>2022.8985216000003</v>
      </c>
      <c r="I2214">
        <f t="shared" si="91"/>
        <v>6.0093981481481483E-3</v>
      </c>
      <c r="J2214" s="129" t="s">
        <v>17</v>
      </c>
    </row>
    <row r="2215" spans="2:10" ht="15">
      <c r="B2215" s="402"/>
      <c r="C2215">
        <v>2018</v>
      </c>
      <c r="D2215" s="289">
        <v>4</v>
      </c>
      <c r="E2215" s="289">
        <v>14</v>
      </c>
      <c r="F2215" s="127">
        <v>108</v>
      </c>
      <c r="G2215" s="391">
        <v>0.64876</v>
      </c>
      <c r="H2215">
        <v>2604.3792192000001</v>
      </c>
      <c r="I2215">
        <f t="shared" si="91"/>
        <v>6.0070370370370373E-3</v>
      </c>
      <c r="J2215" s="129" t="s">
        <v>17</v>
      </c>
    </row>
    <row r="2216" spans="2:10">
      <c r="C2216">
        <v>2018</v>
      </c>
      <c r="D2216" s="289">
        <v>1</v>
      </c>
      <c r="E2216" s="289">
        <v>1</v>
      </c>
      <c r="F2216" s="127">
        <v>111</v>
      </c>
      <c r="G2216" s="391">
        <v>0.35944500000000001</v>
      </c>
      <c r="H2216">
        <v>1703.6056576000001</v>
      </c>
      <c r="I2216">
        <f t="shared" si="91"/>
        <v>3.2382432432432433E-3</v>
      </c>
      <c r="J2216" s="129" t="s">
        <v>17</v>
      </c>
    </row>
    <row r="2217" spans="2:10">
      <c r="C2217">
        <v>2018</v>
      </c>
      <c r="D2217" s="289">
        <v>1</v>
      </c>
      <c r="E2217" s="289">
        <v>2</v>
      </c>
      <c r="F2217" s="127">
        <v>111</v>
      </c>
      <c r="G2217" s="391">
        <v>0.30922499999999997</v>
      </c>
      <c r="H2217">
        <v>1427.7829632000003</v>
      </c>
      <c r="I2217">
        <f t="shared" si="91"/>
        <v>2.7858108108108105E-3</v>
      </c>
      <c r="J2217" s="129" t="s">
        <v>17</v>
      </c>
    </row>
    <row r="2218" spans="2:10">
      <c r="C2218">
        <v>2018</v>
      </c>
      <c r="D2218" s="289">
        <v>1</v>
      </c>
      <c r="E2218" s="289">
        <v>3</v>
      </c>
      <c r="F2218" s="127">
        <v>111</v>
      </c>
      <c r="G2218" s="391">
        <v>0.42484500000000003</v>
      </c>
      <c r="H2218">
        <v>1887.9004672000001</v>
      </c>
      <c r="I2218">
        <f t="shared" si="91"/>
        <v>3.8274324324324327E-3</v>
      </c>
      <c r="J2218" s="129" t="s">
        <v>17</v>
      </c>
    </row>
    <row r="2219" spans="2:10">
      <c r="C2219">
        <v>2018</v>
      </c>
      <c r="D2219" s="289">
        <v>1</v>
      </c>
      <c r="E2219" s="289">
        <v>4</v>
      </c>
      <c r="F2219" s="127">
        <v>111</v>
      </c>
      <c r="G2219" s="391">
        <v>0.49065500000000006</v>
      </c>
      <c r="H2219">
        <v>2277.4608384000007</v>
      </c>
      <c r="I2219">
        <f t="shared" si="91"/>
        <v>4.4203153153153157E-3</v>
      </c>
      <c r="J2219" s="129" t="s">
        <v>17</v>
      </c>
    </row>
    <row r="2220" spans="2:10">
      <c r="C2220">
        <v>2018</v>
      </c>
      <c r="D2220" s="289">
        <v>1</v>
      </c>
      <c r="E2220" s="289">
        <v>5</v>
      </c>
      <c r="F2220" s="127">
        <v>111</v>
      </c>
      <c r="G2220" s="391">
        <v>0.56939499999999998</v>
      </c>
      <c r="H2220">
        <v>1955.6031616</v>
      </c>
      <c r="I2220">
        <f t="shared" si="91"/>
        <v>5.1296846846846846E-3</v>
      </c>
      <c r="J2220" s="129" t="s">
        <v>17</v>
      </c>
    </row>
    <row r="2221" spans="2:10">
      <c r="C2221">
        <v>2018</v>
      </c>
      <c r="D2221" s="289">
        <v>1</v>
      </c>
      <c r="E2221" s="289">
        <v>6</v>
      </c>
      <c r="F2221" s="127">
        <v>111</v>
      </c>
      <c r="G2221" s="391">
        <v>0.60822500000000002</v>
      </c>
      <c r="H2221">
        <v>1968.1980032000004</v>
      </c>
      <c r="I2221">
        <f t="shared" si="91"/>
        <v>5.4795045045045046E-3</v>
      </c>
      <c r="J2221" s="129" t="s">
        <v>17</v>
      </c>
    </row>
    <row r="2222" spans="2:10">
      <c r="C2222">
        <v>2018</v>
      </c>
      <c r="D2222" s="289">
        <v>1</v>
      </c>
      <c r="E2222" s="289">
        <v>7</v>
      </c>
      <c r="F2222" s="127">
        <v>111</v>
      </c>
      <c r="G2222" s="391">
        <v>0.46406999999999998</v>
      </c>
      <c r="H2222">
        <v>2196.3021696000001</v>
      </c>
      <c r="I2222">
        <f t="shared" si="91"/>
        <v>4.1808108108108109E-3</v>
      </c>
      <c r="J2222" s="129" t="s">
        <v>17</v>
      </c>
    </row>
    <row r="2223" spans="2:10">
      <c r="C2223">
        <v>2018</v>
      </c>
      <c r="D2223" s="289">
        <v>1</v>
      </c>
      <c r="E2223" s="289">
        <v>8</v>
      </c>
      <c r="F2223" s="127">
        <v>111</v>
      </c>
      <c r="G2223" s="391">
        <v>0.37041499999999999</v>
      </c>
      <c r="H2223">
        <v>1542.4499200000002</v>
      </c>
      <c r="I2223">
        <f t="shared" si="91"/>
        <v>3.3370720720720722E-3</v>
      </c>
      <c r="J2223" s="129" t="s">
        <v>17</v>
      </c>
    </row>
    <row r="2224" spans="2:10">
      <c r="C2224">
        <v>2018</v>
      </c>
      <c r="D2224" s="289">
        <v>1</v>
      </c>
      <c r="E2224" s="289">
        <v>9</v>
      </c>
      <c r="F2224" s="127">
        <v>111</v>
      </c>
      <c r="G2224" s="391">
        <v>0.54421999999999993</v>
      </c>
      <c r="H2224">
        <v>1847.1484416000001</v>
      </c>
      <c r="I2224">
        <f t="shared" si="91"/>
        <v>4.9028828828828822E-3</v>
      </c>
      <c r="J2224" s="129" t="s">
        <v>17</v>
      </c>
    </row>
    <row r="2225" spans="3:10">
      <c r="C2225">
        <v>2018</v>
      </c>
      <c r="D2225" s="289">
        <v>1</v>
      </c>
      <c r="E2225" s="289">
        <v>10</v>
      </c>
      <c r="F2225" s="127">
        <v>111</v>
      </c>
      <c r="G2225" s="391">
        <v>0.55770500000000001</v>
      </c>
      <c r="H2225">
        <v>1899.0750592000004</v>
      </c>
      <c r="I2225">
        <f t="shared" si="91"/>
        <v>5.0243693693693692E-3</v>
      </c>
      <c r="J2225" s="129" t="s">
        <v>17</v>
      </c>
    </row>
    <row r="2226" spans="3:10">
      <c r="C2226">
        <v>2018</v>
      </c>
      <c r="D2226" s="289">
        <v>1</v>
      </c>
      <c r="E2226" s="289">
        <v>11</v>
      </c>
      <c r="F2226" s="127">
        <v>111</v>
      </c>
      <c r="G2226" s="391">
        <v>0.61848499999999995</v>
      </c>
      <c r="H2226">
        <v>2640.0023936000007</v>
      </c>
      <c r="I2226">
        <f t="shared" si="91"/>
        <v>5.5719369369369364E-3</v>
      </c>
      <c r="J2226" s="129" t="s">
        <v>17</v>
      </c>
    </row>
    <row r="2227" spans="3:10">
      <c r="C2227">
        <v>2018</v>
      </c>
      <c r="D2227" s="289">
        <v>1</v>
      </c>
      <c r="E2227" s="289">
        <v>12</v>
      </c>
      <c r="F2227" s="127">
        <v>111</v>
      </c>
      <c r="G2227" s="391">
        <v>0.567415</v>
      </c>
      <c r="H2227">
        <v>2318.9392512000009</v>
      </c>
      <c r="I2227">
        <f t="shared" si="91"/>
        <v>5.1118468468468467E-3</v>
      </c>
      <c r="J2227" s="129" t="s">
        <v>17</v>
      </c>
    </row>
    <row r="2228" spans="3:10">
      <c r="C2228">
        <v>2018</v>
      </c>
      <c r="D2228" s="289">
        <v>1</v>
      </c>
      <c r="E2228" s="289">
        <v>13</v>
      </c>
      <c r="F2228" s="127">
        <v>111</v>
      </c>
      <c r="G2228" s="391">
        <v>0.65487000000000006</v>
      </c>
      <c r="H2228">
        <v>2463.7536</v>
      </c>
      <c r="I2228">
        <f t="shared" si="91"/>
        <v>5.89972972972973E-3</v>
      </c>
      <c r="J2228" s="129" t="s">
        <v>17</v>
      </c>
    </row>
    <row r="2229" spans="3:10">
      <c r="C2229">
        <v>2018</v>
      </c>
      <c r="D2229" s="289">
        <v>1</v>
      </c>
      <c r="E2229" s="289">
        <v>14</v>
      </c>
      <c r="F2229" s="127">
        <v>111</v>
      </c>
      <c r="G2229" s="391">
        <v>0.56903999999999999</v>
      </c>
      <c r="H2229">
        <v>1859.2476672</v>
      </c>
      <c r="I2229">
        <f t="shared" si="91"/>
        <v>5.1264864864864861E-3</v>
      </c>
      <c r="J2229" s="129" t="s">
        <v>17</v>
      </c>
    </row>
    <row r="2230" spans="3:10">
      <c r="C2230">
        <v>2018</v>
      </c>
      <c r="D2230" s="289">
        <v>2</v>
      </c>
      <c r="E2230" s="289">
        <v>1</v>
      </c>
      <c r="F2230" s="127">
        <v>111</v>
      </c>
      <c r="G2230" s="391">
        <v>0.34062499999999996</v>
      </c>
      <c r="H2230">
        <v>1582.8240384000003</v>
      </c>
      <c r="I2230">
        <f t="shared" si="91"/>
        <v>3.0686936936936931E-3</v>
      </c>
      <c r="J2230" s="129" t="s">
        <v>17</v>
      </c>
    </row>
    <row r="2231" spans="3:10">
      <c r="C2231">
        <v>2018</v>
      </c>
      <c r="D2231" s="289">
        <v>2</v>
      </c>
      <c r="E2231" s="289">
        <v>2</v>
      </c>
      <c r="F2231" s="127">
        <v>111</v>
      </c>
      <c r="G2231" s="391">
        <v>0.39041999999999999</v>
      </c>
      <c r="H2231">
        <v>1738.0014079999999</v>
      </c>
      <c r="I2231">
        <f t="shared" si="91"/>
        <v>3.5172972972972974E-3</v>
      </c>
      <c r="J2231" s="129" t="s">
        <v>17</v>
      </c>
    </row>
    <row r="2232" spans="3:10">
      <c r="C2232">
        <v>2018</v>
      </c>
      <c r="D2232" s="289">
        <v>2</v>
      </c>
      <c r="E2232" s="289">
        <v>3</v>
      </c>
      <c r="F2232" s="127">
        <v>111</v>
      </c>
      <c r="G2232" s="391">
        <v>0.42837999999999998</v>
      </c>
      <c r="H2232">
        <v>1926.3478784000001</v>
      </c>
      <c r="I2232">
        <f t="shared" si="91"/>
        <v>3.8592792792792791E-3</v>
      </c>
      <c r="J2232" s="129" t="s">
        <v>17</v>
      </c>
    </row>
    <row r="2233" spans="3:10">
      <c r="C2233">
        <v>2018</v>
      </c>
      <c r="D2233" s="289">
        <v>2</v>
      </c>
      <c r="E2233" s="289">
        <v>4</v>
      </c>
      <c r="F2233" s="127">
        <v>111</v>
      </c>
      <c r="G2233" s="391">
        <v>0.54080499999999998</v>
      </c>
      <c r="H2233">
        <v>1614.6301952000003</v>
      </c>
      <c r="I2233">
        <f t="shared" si="91"/>
        <v>4.8721171171171168E-3</v>
      </c>
      <c r="J2233" s="129" t="s">
        <v>17</v>
      </c>
    </row>
    <row r="2234" spans="3:10">
      <c r="C2234">
        <v>2018</v>
      </c>
      <c r="D2234" s="289">
        <v>2</v>
      </c>
      <c r="E2234" s="289">
        <v>5</v>
      </c>
      <c r="F2234" s="127">
        <v>111</v>
      </c>
      <c r="G2234" s="391">
        <v>0.68615999999999999</v>
      </c>
      <c r="H2234">
        <v>2405.4381824000002</v>
      </c>
      <c r="I2234">
        <f t="shared" si="91"/>
        <v>6.1816216216216214E-3</v>
      </c>
      <c r="J2234" s="129" t="s">
        <v>17</v>
      </c>
    </row>
    <row r="2235" spans="3:10">
      <c r="C2235">
        <v>2018</v>
      </c>
      <c r="D2235" s="289">
        <v>2</v>
      </c>
      <c r="E2235" s="289">
        <v>6</v>
      </c>
      <c r="F2235" s="127">
        <v>111</v>
      </c>
      <c r="G2235" s="391">
        <v>0.55236499999999999</v>
      </c>
      <c r="H2235">
        <v>2220.4696448000004</v>
      </c>
      <c r="I2235">
        <f t="shared" si="91"/>
        <v>4.9762612612612609E-3</v>
      </c>
      <c r="J2235" s="129" t="s">
        <v>17</v>
      </c>
    </row>
    <row r="2236" spans="3:10">
      <c r="C2236">
        <v>2018</v>
      </c>
      <c r="D2236" s="289">
        <v>2</v>
      </c>
      <c r="E2236" s="289">
        <v>7</v>
      </c>
      <c r="F2236" s="127">
        <v>111</v>
      </c>
      <c r="G2236" s="391">
        <v>0.512235</v>
      </c>
      <c r="H2236">
        <v>2085.3043200000002</v>
      </c>
      <c r="I2236">
        <f t="shared" si="91"/>
        <v>4.6147297297297295E-3</v>
      </c>
      <c r="J2236" s="129" t="s">
        <v>17</v>
      </c>
    </row>
    <row r="2237" spans="3:10">
      <c r="C2237">
        <v>2018</v>
      </c>
      <c r="D2237" s="289">
        <v>2</v>
      </c>
      <c r="E2237" s="289">
        <v>8</v>
      </c>
      <c r="F2237" s="127">
        <v>111</v>
      </c>
      <c r="G2237" s="391">
        <v>0.42558499999999999</v>
      </c>
      <c r="H2237">
        <v>1623.3406464000002</v>
      </c>
      <c r="I2237">
        <f t="shared" si="91"/>
        <v>3.8340990990990988E-3</v>
      </c>
      <c r="J2237" s="129" t="s">
        <v>17</v>
      </c>
    </row>
    <row r="2238" spans="3:10">
      <c r="C2238">
        <v>2018</v>
      </c>
      <c r="D2238" s="289">
        <v>2</v>
      </c>
      <c r="E2238" s="289">
        <v>9</v>
      </c>
      <c r="F2238" s="127">
        <v>111</v>
      </c>
      <c r="G2238" s="391">
        <v>0.56528500000000004</v>
      </c>
      <c r="H2238">
        <v>2452.8531456000001</v>
      </c>
      <c r="I2238">
        <f t="shared" si="91"/>
        <v>5.0926576576576579E-3</v>
      </c>
      <c r="J2238" s="129" t="s">
        <v>17</v>
      </c>
    </row>
    <row r="2239" spans="3:10">
      <c r="C2239">
        <v>2018</v>
      </c>
      <c r="D2239" s="289">
        <v>2</v>
      </c>
      <c r="E2239" s="289">
        <v>10</v>
      </c>
      <c r="F2239" s="127">
        <v>111</v>
      </c>
      <c r="G2239" s="391">
        <v>0.64317000000000002</v>
      </c>
      <c r="H2239">
        <v>2595.4852352000007</v>
      </c>
      <c r="I2239">
        <f t="shared" si="91"/>
        <v>5.7943243243243243E-3</v>
      </c>
      <c r="J2239" s="129" t="s">
        <v>17</v>
      </c>
    </row>
    <row r="2240" spans="3:10">
      <c r="C2240">
        <v>2018</v>
      </c>
      <c r="D2240" s="289">
        <v>2</v>
      </c>
      <c r="E2240" s="289">
        <v>11</v>
      </c>
      <c r="F2240" s="127">
        <v>111</v>
      </c>
      <c r="G2240" s="391">
        <v>0.58506999999999998</v>
      </c>
      <c r="H2240">
        <v>2067.4714368</v>
      </c>
      <c r="I2240">
        <f t="shared" si="91"/>
        <v>5.270900900900901E-3</v>
      </c>
      <c r="J2240" s="129" t="s">
        <v>17</v>
      </c>
    </row>
    <row r="2241" spans="3:10">
      <c r="C2241">
        <v>2018</v>
      </c>
      <c r="D2241" s="289">
        <v>2</v>
      </c>
      <c r="E2241" s="289">
        <v>12</v>
      </c>
      <c r="F2241" s="127">
        <v>111</v>
      </c>
      <c r="G2241" s="391">
        <v>0.64539999999999997</v>
      </c>
      <c r="H2241">
        <v>2476.1285119999998</v>
      </c>
      <c r="I2241">
        <f t="shared" si="91"/>
        <v>5.8144144144144138E-3</v>
      </c>
      <c r="J2241" s="129" t="s">
        <v>17</v>
      </c>
    </row>
    <row r="2242" spans="3:10">
      <c r="C2242">
        <v>2018</v>
      </c>
      <c r="D2242" s="289">
        <v>2</v>
      </c>
      <c r="E2242" s="289">
        <v>13</v>
      </c>
      <c r="F2242" s="127">
        <v>111</v>
      </c>
      <c r="G2242" s="391">
        <v>0.63209000000000004</v>
      </c>
      <c r="H2242">
        <v>2355.1145728000006</v>
      </c>
      <c r="I2242">
        <f t="shared" si="91"/>
        <v>5.6945045045045046E-3</v>
      </c>
      <c r="J2242" s="129" t="s">
        <v>17</v>
      </c>
    </row>
    <row r="2243" spans="3:10">
      <c r="C2243">
        <v>2018</v>
      </c>
      <c r="D2243" s="289">
        <v>2</v>
      </c>
      <c r="E2243" s="289">
        <v>14</v>
      </c>
      <c r="F2243" s="127">
        <v>111</v>
      </c>
      <c r="G2243" s="391">
        <v>0.57450500000000004</v>
      </c>
      <c r="H2243">
        <v>2424.8787200000006</v>
      </c>
      <c r="I2243">
        <f t="shared" si="91"/>
        <v>5.1757207207207209E-3</v>
      </c>
      <c r="J2243" s="129" t="s">
        <v>17</v>
      </c>
    </row>
    <row r="2244" spans="3:10">
      <c r="C2244">
        <v>2018</v>
      </c>
      <c r="D2244" s="289">
        <v>3</v>
      </c>
      <c r="E2244" s="289">
        <v>1</v>
      </c>
      <c r="F2244" s="127">
        <v>111</v>
      </c>
      <c r="G2244" s="391">
        <v>0.37963000000000002</v>
      </c>
      <c r="H2244">
        <v>1695.6262400000001</v>
      </c>
      <c r="I2244">
        <f t="shared" si="91"/>
        <v>3.4200900900900901E-3</v>
      </c>
      <c r="J2244" s="129" t="s">
        <v>17</v>
      </c>
    </row>
    <row r="2245" spans="3:10">
      <c r="C2245">
        <v>2018</v>
      </c>
      <c r="D2245" s="289">
        <v>3</v>
      </c>
      <c r="E2245" s="289">
        <v>2</v>
      </c>
      <c r="F2245" s="127">
        <v>111</v>
      </c>
      <c r="G2245" s="391">
        <v>0.39449999999999996</v>
      </c>
      <c r="H2245">
        <v>1775.8540800000001</v>
      </c>
      <c r="I2245">
        <f t="shared" si="91"/>
        <v>3.5540540540540538E-3</v>
      </c>
      <c r="J2245" s="129" t="s">
        <v>17</v>
      </c>
    </row>
    <row r="2246" spans="3:10">
      <c r="C2246">
        <v>2018</v>
      </c>
      <c r="D2246" s="289">
        <v>3</v>
      </c>
      <c r="E2246" s="289">
        <v>3</v>
      </c>
      <c r="F2246" s="127">
        <v>111</v>
      </c>
      <c r="G2246" s="391">
        <v>0.48143999999999998</v>
      </c>
      <c r="H2246">
        <v>1890.1028607999999</v>
      </c>
      <c r="I2246">
        <f t="shared" si="91"/>
        <v>4.3372972972972974E-3</v>
      </c>
      <c r="J2246" s="129" t="s">
        <v>17</v>
      </c>
    </row>
    <row r="2247" spans="3:10">
      <c r="C2247">
        <v>2018</v>
      </c>
      <c r="D2247" s="289">
        <v>3</v>
      </c>
      <c r="E2247" s="289">
        <v>4</v>
      </c>
      <c r="F2247" s="127">
        <v>111</v>
      </c>
      <c r="G2247" s="391">
        <v>0.72599499999999995</v>
      </c>
      <c r="H2247">
        <v>2207.9692800000003</v>
      </c>
      <c r="I2247">
        <f t="shared" si="91"/>
        <v>6.5404954954954948E-3</v>
      </c>
      <c r="J2247" s="129" t="s">
        <v>17</v>
      </c>
    </row>
    <row r="2248" spans="3:10">
      <c r="C2248">
        <v>2018</v>
      </c>
      <c r="D2248" s="289">
        <v>3</v>
      </c>
      <c r="E2248" s="289">
        <v>5</v>
      </c>
      <c r="F2248" s="127">
        <v>111</v>
      </c>
      <c r="G2248" s="391">
        <v>0.62003000000000008</v>
      </c>
      <c r="H2248">
        <v>1368.9200447999999</v>
      </c>
      <c r="I2248">
        <f t="shared" si="91"/>
        <v>5.5858558558558565E-3</v>
      </c>
      <c r="J2248" s="129" t="s">
        <v>17</v>
      </c>
    </row>
    <row r="2249" spans="3:10">
      <c r="C2249">
        <v>2018</v>
      </c>
      <c r="D2249" s="289">
        <v>3</v>
      </c>
      <c r="E2249" s="289">
        <v>6</v>
      </c>
      <c r="F2249" s="127">
        <v>111</v>
      </c>
      <c r="G2249" s="391">
        <v>0.62742000000000009</v>
      </c>
      <c r="H2249">
        <v>1886.9897728000001</v>
      </c>
      <c r="I2249">
        <f t="shared" si="91"/>
        <v>5.6524324324324334E-3</v>
      </c>
      <c r="J2249" s="129" t="s">
        <v>17</v>
      </c>
    </row>
    <row r="2250" spans="3:10">
      <c r="C2250">
        <v>2018</v>
      </c>
      <c r="D2250" s="289">
        <v>3</v>
      </c>
      <c r="E2250" s="289">
        <v>7</v>
      </c>
      <c r="F2250" s="127">
        <v>111</v>
      </c>
      <c r="G2250" s="391">
        <v>0.50900000000000001</v>
      </c>
      <c r="H2250">
        <v>2081.5128576000002</v>
      </c>
      <c r="I2250">
        <f t="shared" si="91"/>
        <v>4.5855855855855858E-3</v>
      </c>
      <c r="J2250" s="129" t="s">
        <v>17</v>
      </c>
    </row>
    <row r="2251" spans="3:10">
      <c r="C2251">
        <v>2018</v>
      </c>
      <c r="D2251" s="289">
        <v>3</v>
      </c>
      <c r="E2251" s="289">
        <v>8</v>
      </c>
      <c r="F2251" s="127">
        <v>111</v>
      </c>
      <c r="G2251" s="391">
        <v>0.495305</v>
      </c>
      <c r="H2251">
        <v>2224.9131520000001</v>
      </c>
      <c r="I2251">
        <f t="shared" si="91"/>
        <v>4.4622072072072073E-3</v>
      </c>
      <c r="J2251" s="129" t="s">
        <v>17</v>
      </c>
    </row>
    <row r="2252" spans="3:10">
      <c r="C2252">
        <v>2018</v>
      </c>
      <c r="D2252" s="289">
        <v>3</v>
      </c>
      <c r="E2252" s="289">
        <v>9</v>
      </c>
      <c r="F2252" s="127">
        <v>111</v>
      </c>
      <c r="G2252" s="391">
        <v>0.5697350000000001</v>
      </c>
      <c r="H2252">
        <v>1748.9173504000003</v>
      </c>
      <c r="I2252">
        <f t="shared" si="91"/>
        <v>5.1327477477477483E-3</v>
      </c>
      <c r="J2252" s="129" t="s">
        <v>17</v>
      </c>
    </row>
    <row r="2253" spans="3:10">
      <c r="C2253">
        <v>2018</v>
      </c>
      <c r="D2253" s="289">
        <v>3</v>
      </c>
      <c r="E2253" s="289">
        <v>10</v>
      </c>
      <c r="F2253" s="127">
        <v>111</v>
      </c>
      <c r="G2253" s="391">
        <v>0.59901500000000008</v>
      </c>
      <c r="H2253">
        <v>2418.8414976000008</v>
      </c>
      <c r="I2253">
        <f t="shared" si="91"/>
        <v>5.3965315315315319E-3</v>
      </c>
      <c r="J2253" s="129" t="s">
        <v>17</v>
      </c>
    </row>
    <row r="2254" spans="3:10">
      <c r="C2254">
        <v>2018</v>
      </c>
      <c r="D2254" s="289">
        <v>3</v>
      </c>
      <c r="E2254" s="289">
        <v>11</v>
      </c>
      <c r="F2254" s="127">
        <v>111</v>
      </c>
      <c r="G2254" s="391">
        <v>0.60731000000000002</v>
      </c>
      <c r="H2254">
        <v>2460.8542464000002</v>
      </c>
      <c r="I2254">
        <f t="shared" si="91"/>
        <v>5.4712612612612616E-3</v>
      </c>
      <c r="J2254" s="129" t="s">
        <v>17</v>
      </c>
    </row>
    <row r="2255" spans="3:10">
      <c r="C2255">
        <v>2018</v>
      </c>
      <c r="D2255" s="289">
        <v>3</v>
      </c>
      <c r="E2255" s="289">
        <v>12</v>
      </c>
      <c r="F2255" s="127">
        <v>111</v>
      </c>
      <c r="G2255" s="391">
        <v>0.60149999999999992</v>
      </c>
      <c r="H2255">
        <v>1519.3170432000004</v>
      </c>
      <c r="I2255">
        <f t="shared" si="91"/>
        <v>5.4189189189189184E-3</v>
      </c>
      <c r="J2255" s="129" t="s">
        <v>17</v>
      </c>
    </row>
    <row r="2256" spans="3:10">
      <c r="C2256">
        <v>2018</v>
      </c>
      <c r="D2256" s="289">
        <v>3</v>
      </c>
      <c r="E2256" s="289">
        <v>13</v>
      </c>
      <c r="F2256" s="127">
        <v>111</v>
      </c>
      <c r="G2256" s="391">
        <v>0.50505</v>
      </c>
      <c r="H2256">
        <v>2164.5904895999997</v>
      </c>
      <c r="I2256">
        <f t="shared" si="91"/>
        <v>4.5500000000000002E-3</v>
      </c>
      <c r="J2256" s="129" t="s">
        <v>17</v>
      </c>
    </row>
    <row r="2257" spans="1:10">
      <c r="C2257">
        <v>2018</v>
      </c>
      <c r="D2257" s="289">
        <v>3</v>
      </c>
      <c r="E2257" s="289">
        <v>14</v>
      </c>
      <c r="F2257" s="127">
        <v>111</v>
      </c>
      <c r="G2257" s="391">
        <v>0.61263500000000004</v>
      </c>
      <c r="H2257">
        <v>1768.1271167999998</v>
      </c>
      <c r="I2257">
        <f t="shared" si="91"/>
        <v>5.5192342342342349E-3</v>
      </c>
      <c r="J2257" s="129" t="s">
        <v>17</v>
      </c>
    </row>
    <row r="2258" spans="1:10">
      <c r="C2258">
        <v>2018</v>
      </c>
      <c r="D2258" s="289">
        <v>4</v>
      </c>
      <c r="E2258" s="289">
        <v>1</v>
      </c>
      <c r="F2258" s="127">
        <v>111</v>
      </c>
      <c r="G2258" s="391">
        <v>0.39593</v>
      </c>
      <c r="H2258">
        <v>1903.3791744</v>
      </c>
      <c r="I2258">
        <f t="shared" si="91"/>
        <v>3.566936936936937E-3</v>
      </c>
      <c r="J2258" s="129" t="s">
        <v>17</v>
      </c>
    </row>
    <row r="2259" spans="1:10">
      <c r="C2259">
        <v>2018</v>
      </c>
      <c r="D2259" s="289">
        <v>4</v>
      </c>
      <c r="E2259" s="289">
        <v>2</v>
      </c>
      <c r="F2259" s="127">
        <v>111</v>
      </c>
      <c r="G2259" s="391">
        <v>0.40608500000000003</v>
      </c>
      <c r="H2259">
        <v>1824.46704</v>
      </c>
      <c r="I2259">
        <f t="shared" si="91"/>
        <v>3.6584234234234236E-3</v>
      </c>
      <c r="J2259" s="129" t="s">
        <v>17</v>
      </c>
    </row>
    <row r="2260" spans="1:10">
      <c r="C2260">
        <v>2018</v>
      </c>
      <c r="D2260" s="289">
        <v>4</v>
      </c>
      <c r="E2260" s="289">
        <v>3</v>
      </c>
      <c r="F2260" s="127">
        <v>111</v>
      </c>
      <c r="G2260" s="391">
        <v>0.45035000000000003</v>
      </c>
      <c r="H2260">
        <v>2043.5238912000002</v>
      </c>
      <c r="I2260">
        <f t="shared" si="91"/>
        <v>4.0572072072072073E-3</v>
      </c>
      <c r="J2260" s="129" t="s">
        <v>17</v>
      </c>
    </row>
    <row r="2261" spans="1:10">
      <c r="C2261">
        <v>2018</v>
      </c>
      <c r="D2261" s="289">
        <v>4</v>
      </c>
      <c r="E2261" s="289">
        <v>4</v>
      </c>
      <c r="F2261" s="127">
        <v>111</v>
      </c>
      <c r="G2261" s="391">
        <v>0.63261000000000001</v>
      </c>
      <c r="H2261">
        <v>2166.8068223999994</v>
      </c>
      <c r="I2261">
        <f t="shared" si="91"/>
        <v>5.699189189189189E-3</v>
      </c>
      <c r="J2261" s="129" t="s">
        <v>17</v>
      </c>
    </row>
    <row r="2262" spans="1:10">
      <c r="C2262">
        <v>2018</v>
      </c>
      <c r="D2262" s="289">
        <v>4</v>
      </c>
      <c r="E2262" s="289">
        <v>5</v>
      </c>
      <c r="F2262" s="127">
        <v>111</v>
      </c>
      <c r="G2262" s="391">
        <v>0.58426</v>
      </c>
      <c r="H2262">
        <v>1822.132224</v>
      </c>
      <c r="I2262">
        <f t="shared" si="91"/>
        <v>5.2636036036036032E-3</v>
      </c>
      <c r="J2262" s="129" t="s">
        <v>17</v>
      </c>
    </row>
    <row r="2263" spans="1:10">
      <c r="C2263">
        <v>2018</v>
      </c>
      <c r="D2263" s="289">
        <v>4</v>
      </c>
      <c r="E2263" s="289">
        <v>6</v>
      </c>
      <c r="F2263" s="127">
        <v>111</v>
      </c>
      <c r="G2263" s="391">
        <v>0.60963499999999993</v>
      </c>
      <c r="H2263">
        <v>2064.2143104000002</v>
      </c>
      <c r="I2263">
        <f t="shared" si="91"/>
        <v>5.4922072072072069E-3</v>
      </c>
      <c r="J2263" s="129" t="s">
        <v>17</v>
      </c>
    </row>
    <row r="2264" spans="1:10">
      <c r="C2264">
        <v>2018</v>
      </c>
      <c r="D2264" s="289">
        <v>4</v>
      </c>
      <c r="E2264" s="289">
        <v>7</v>
      </c>
      <c r="F2264" s="127">
        <v>111</v>
      </c>
      <c r="G2264" s="391">
        <v>0.59010499999999999</v>
      </c>
      <c r="H2264">
        <v>1963.4617728000001</v>
      </c>
      <c r="I2264">
        <f t="shared" ref="I2264:I2327" si="92">G2264/F2264</f>
        <v>5.316261261261261E-3</v>
      </c>
      <c r="J2264" s="129" t="s">
        <v>17</v>
      </c>
    </row>
    <row r="2265" spans="1:10">
      <c r="C2265">
        <v>2018</v>
      </c>
      <c r="D2265" s="289">
        <v>4</v>
      </c>
      <c r="E2265" s="289">
        <v>8</v>
      </c>
      <c r="F2265" s="127">
        <v>111</v>
      </c>
      <c r="G2265" s="391">
        <v>0.56278499999999998</v>
      </c>
      <c r="H2265">
        <v>2545.3327680000002</v>
      </c>
      <c r="I2265">
        <f t="shared" si="92"/>
        <v>5.0701351351351348E-3</v>
      </c>
      <c r="J2265" s="129" t="s">
        <v>17</v>
      </c>
    </row>
    <row r="2266" spans="1:10">
      <c r="C2266">
        <v>2018</v>
      </c>
      <c r="D2266" s="289">
        <v>4</v>
      </c>
      <c r="E2266" s="289">
        <v>9</v>
      </c>
      <c r="F2266" s="127">
        <v>111</v>
      </c>
      <c r="G2266" s="391">
        <v>0.611595</v>
      </c>
      <c r="H2266">
        <v>2534.5647360000003</v>
      </c>
      <c r="I2266">
        <f t="shared" si="92"/>
        <v>5.5098648648648652E-3</v>
      </c>
      <c r="J2266" s="129" t="s">
        <v>17</v>
      </c>
    </row>
    <row r="2267" spans="1:10">
      <c r="C2267">
        <v>2018</v>
      </c>
      <c r="D2267" s="289">
        <v>4</v>
      </c>
      <c r="E2267" s="289">
        <v>10</v>
      </c>
      <c r="F2267" s="127">
        <v>111</v>
      </c>
      <c r="G2267" s="391">
        <v>0.64247500000000002</v>
      </c>
      <c r="H2267">
        <v>2191.4652672000007</v>
      </c>
      <c r="I2267">
        <f t="shared" si="92"/>
        <v>5.788063063063063E-3</v>
      </c>
      <c r="J2267" s="129" t="s">
        <v>17</v>
      </c>
    </row>
    <row r="2268" spans="1:10">
      <c r="C2268">
        <v>2018</v>
      </c>
      <c r="D2268" s="289">
        <v>4</v>
      </c>
      <c r="E2268" s="289">
        <v>11</v>
      </c>
      <c r="F2268" s="127">
        <v>111</v>
      </c>
      <c r="G2268" s="391">
        <v>0.61665999999999999</v>
      </c>
      <c r="H2268">
        <v>2430.2321472000003</v>
      </c>
      <c r="I2268">
        <f t="shared" si="92"/>
        <v>5.555495495495495E-3</v>
      </c>
      <c r="J2268" s="129" t="s">
        <v>17</v>
      </c>
    </row>
    <row r="2269" spans="1:10">
      <c r="C2269">
        <v>2018</v>
      </c>
      <c r="D2269" s="289">
        <v>4</v>
      </c>
      <c r="E2269" s="289">
        <v>12</v>
      </c>
      <c r="F2269" s="127">
        <v>111</v>
      </c>
      <c r="G2269" s="391">
        <v>0.60458999999999996</v>
      </c>
      <c r="H2269">
        <v>2413.5027840000002</v>
      </c>
      <c r="I2269">
        <f t="shared" si="92"/>
        <v>5.4467567567567567E-3</v>
      </c>
      <c r="J2269" s="129" t="s">
        <v>17</v>
      </c>
    </row>
    <row r="2270" spans="1:10">
      <c r="C2270">
        <v>2018</v>
      </c>
      <c r="D2270" s="289">
        <v>4</v>
      </c>
      <c r="E2270" s="289">
        <v>13</v>
      </c>
      <c r="F2270" s="127">
        <v>111</v>
      </c>
      <c r="G2270" s="391">
        <v>0.64901500000000001</v>
      </c>
      <c r="H2270">
        <v>2022.8985216000003</v>
      </c>
      <c r="I2270">
        <f t="shared" si="92"/>
        <v>5.8469819819819821E-3</v>
      </c>
      <c r="J2270" s="129" t="s">
        <v>17</v>
      </c>
    </row>
    <row r="2271" spans="1:10">
      <c r="C2271">
        <v>2018</v>
      </c>
      <c r="D2271" s="289">
        <v>4</v>
      </c>
      <c r="E2271" s="289">
        <v>14</v>
      </c>
      <c r="F2271" s="127">
        <v>111</v>
      </c>
      <c r="G2271" s="391">
        <v>0.64876</v>
      </c>
      <c r="H2271">
        <v>2604.3792192000001</v>
      </c>
      <c r="I2271">
        <f t="shared" si="92"/>
        <v>5.844684684684685E-3</v>
      </c>
      <c r="J2271" s="129" t="s">
        <v>17</v>
      </c>
    </row>
    <row r="2272" spans="1:10" ht="15">
      <c r="A2272" s="402"/>
      <c r="C2272">
        <v>2018</v>
      </c>
      <c r="D2272" s="289">
        <v>1</v>
      </c>
      <c r="E2272" s="289">
        <v>1</v>
      </c>
      <c r="F2272" s="127">
        <v>113</v>
      </c>
      <c r="G2272" s="455">
        <v>0.36026499999999995</v>
      </c>
      <c r="H2272">
        <v>1703.6056576000001</v>
      </c>
      <c r="I2272">
        <f t="shared" si="92"/>
        <v>3.1881858407079642E-3</v>
      </c>
      <c r="J2272" s="129" t="s">
        <v>17</v>
      </c>
    </row>
    <row r="2273" spans="1:10" ht="15">
      <c r="A2273" s="402"/>
      <c r="C2273">
        <v>2018</v>
      </c>
      <c r="D2273" s="289">
        <v>1</v>
      </c>
      <c r="E2273" s="289">
        <v>2</v>
      </c>
      <c r="F2273" s="127">
        <v>113</v>
      </c>
      <c r="G2273" s="455">
        <v>0.31613000000000002</v>
      </c>
      <c r="H2273">
        <v>1427.7829632000003</v>
      </c>
      <c r="I2273">
        <f t="shared" si="92"/>
        <v>2.7976106194690267E-3</v>
      </c>
      <c r="J2273" s="129" t="s">
        <v>17</v>
      </c>
    </row>
    <row r="2274" spans="1:10" ht="15">
      <c r="A2274" s="402"/>
      <c r="C2274">
        <v>2018</v>
      </c>
      <c r="D2274" s="289">
        <v>1</v>
      </c>
      <c r="E2274" s="289">
        <v>3</v>
      </c>
      <c r="F2274" s="127">
        <v>113</v>
      </c>
      <c r="G2274" s="455">
        <v>0.44950000000000001</v>
      </c>
      <c r="H2274">
        <v>1887.9004672000001</v>
      </c>
      <c r="I2274">
        <f t="shared" si="92"/>
        <v>3.9778761061946902E-3</v>
      </c>
      <c r="J2274" s="129" t="s">
        <v>17</v>
      </c>
    </row>
    <row r="2275" spans="1:10" ht="15">
      <c r="A2275" s="402"/>
      <c r="C2275">
        <v>2018</v>
      </c>
      <c r="D2275" s="289">
        <v>1</v>
      </c>
      <c r="E2275" s="289">
        <v>4</v>
      </c>
      <c r="F2275" s="127">
        <v>113</v>
      </c>
      <c r="G2275" s="455">
        <v>0.46136500000000003</v>
      </c>
      <c r="H2275">
        <v>2277.4608384000007</v>
      </c>
      <c r="I2275">
        <f t="shared" si="92"/>
        <v>4.0828761061946902E-3</v>
      </c>
      <c r="J2275" s="129" t="s">
        <v>17</v>
      </c>
    </row>
    <row r="2276" spans="1:10" ht="15">
      <c r="A2276" s="402"/>
      <c r="C2276">
        <v>2018</v>
      </c>
      <c r="D2276" s="289">
        <v>1</v>
      </c>
      <c r="E2276" s="289">
        <v>5</v>
      </c>
      <c r="F2276" s="127">
        <v>113</v>
      </c>
      <c r="G2276" s="455">
        <v>0.56640500000000005</v>
      </c>
      <c r="H2276">
        <v>1955.6031616</v>
      </c>
      <c r="I2276">
        <f t="shared" si="92"/>
        <v>5.0124336283185848E-3</v>
      </c>
      <c r="J2276" s="129" t="s">
        <v>17</v>
      </c>
    </row>
    <row r="2277" spans="1:10" ht="15">
      <c r="A2277" s="402"/>
      <c r="C2277">
        <v>2018</v>
      </c>
      <c r="D2277" s="289">
        <v>1</v>
      </c>
      <c r="E2277" s="289">
        <v>6</v>
      </c>
      <c r="F2277" s="127">
        <v>113</v>
      </c>
      <c r="G2277" s="455">
        <v>0.63109499999999996</v>
      </c>
      <c r="H2277">
        <v>1968.1980032000004</v>
      </c>
      <c r="I2277">
        <f t="shared" si="92"/>
        <v>5.5849115044247786E-3</v>
      </c>
      <c r="J2277" s="129" t="s">
        <v>17</v>
      </c>
    </row>
    <row r="2278" spans="1:10" ht="15">
      <c r="A2278" s="402"/>
      <c r="C2278">
        <v>2018</v>
      </c>
      <c r="D2278" s="289">
        <v>1</v>
      </c>
      <c r="E2278" s="289">
        <v>7</v>
      </c>
      <c r="F2278" s="127">
        <v>113</v>
      </c>
      <c r="G2278" s="455">
        <v>0.50075500000000006</v>
      </c>
      <c r="H2278">
        <v>2196.3021696000001</v>
      </c>
      <c r="I2278">
        <f t="shared" si="92"/>
        <v>4.4314601769911508E-3</v>
      </c>
      <c r="J2278" s="129" t="s">
        <v>17</v>
      </c>
    </row>
    <row r="2279" spans="1:10" ht="15">
      <c r="A2279" s="402"/>
      <c r="C2279">
        <v>2018</v>
      </c>
      <c r="D2279" s="289">
        <v>1</v>
      </c>
      <c r="E2279" s="289">
        <v>8</v>
      </c>
      <c r="F2279" s="127">
        <v>113</v>
      </c>
      <c r="G2279" s="455">
        <v>0.35108</v>
      </c>
      <c r="H2279">
        <v>1542.4499200000002</v>
      </c>
      <c r="I2279">
        <f t="shared" si="92"/>
        <v>3.1069026548672567E-3</v>
      </c>
      <c r="J2279" s="129" t="s">
        <v>17</v>
      </c>
    </row>
    <row r="2280" spans="1:10" ht="15">
      <c r="A2280" s="402"/>
      <c r="C2280">
        <v>2018</v>
      </c>
      <c r="D2280" s="289">
        <v>1</v>
      </c>
      <c r="E2280" s="289">
        <v>9</v>
      </c>
      <c r="F2280" s="127">
        <v>113</v>
      </c>
      <c r="G2280" s="455">
        <v>0.55333500000000002</v>
      </c>
      <c r="H2280">
        <v>1847.1484416000001</v>
      </c>
      <c r="I2280">
        <f t="shared" si="92"/>
        <v>4.8967699115044254E-3</v>
      </c>
      <c r="J2280" s="129" t="s">
        <v>17</v>
      </c>
    </row>
    <row r="2281" spans="1:10" ht="15">
      <c r="A2281" s="402"/>
      <c r="C2281">
        <v>2018</v>
      </c>
      <c r="D2281" s="289">
        <v>1</v>
      </c>
      <c r="E2281" s="289">
        <v>10</v>
      </c>
      <c r="F2281" s="127">
        <v>113</v>
      </c>
      <c r="G2281" s="455">
        <v>0.54459999999999997</v>
      </c>
      <c r="H2281">
        <v>1899.0750592000004</v>
      </c>
      <c r="I2281">
        <f t="shared" si="92"/>
        <v>4.819469026548672E-3</v>
      </c>
      <c r="J2281" s="129" t="s">
        <v>17</v>
      </c>
    </row>
    <row r="2282" spans="1:10" ht="15">
      <c r="A2282" s="402"/>
      <c r="C2282">
        <v>2018</v>
      </c>
      <c r="D2282" s="289">
        <v>1</v>
      </c>
      <c r="E2282" s="289">
        <v>11</v>
      </c>
      <c r="F2282" s="127">
        <v>113</v>
      </c>
      <c r="G2282" s="455">
        <v>0.59529500000000002</v>
      </c>
      <c r="H2282">
        <v>2640.0023936000007</v>
      </c>
      <c r="I2282">
        <f t="shared" si="92"/>
        <v>5.2680973451327438E-3</v>
      </c>
      <c r="J2282" s="129" t="s">
        <v>17</v>
      </c>
    </row>
    <row r="2283" spans="1:10" ht="15">
      <c r="A2283" s="402"/>
      <c r="C2283">
        <v>2018</v>
      </c>
      <c r="D2283" s="289">
        <v>1</v>
      </c>
      <c r="E2283" s="289">
        <v>12</v>
      </c>
      <c r="F2283" s="127">
        <v>113</v>
      </c>
      <c r="G2283" s="455">
        <v>0.58359499999999997</v>
      </c>
      <c r="H2283">
        <v>2318.9392512000009</v>
      </c>
      <c r="I2283">
        <f t="shared" si="92"/>
        <v>5.1645575221238938E-3</v>
      </c>
      <c r="J2283" s="129" t="s">
        <v>17</v>
      </c>
    </row>
    <row r="2284" spans="1:10" ht="15">
      <c r="A2284" s="402"/>
      <c r="C2284">
        <v>2018</v>
      </c>
      <c r="D2284" s="289">
        <v>1</v>
      </c>
      <c r="E2284" s="289">
        <v>13</v>
      </c>
      <c r="F2284" s="127">
        <v>113</v>
      </c>
      <c r="G2284" s="455">
        <v>0.65779500000000002</v>
      </c>
      <c r="H2284">
        <v>2463.7536</v>
      </c>
      <c r="I2284">
        <f t="shared" si="92"/>
        <v>5.8211946902654872E-3</v>
      </c>
      <c r="J2284" s="129" t="s">
        <v>17</v>
      </c>
    </row>
    <row r="2285" spans="1:10" ht="15">
      <c r="A2285" s="402"/>
      <c r="C2285">
        <v>2018</v>
      </c>
      <c r="D2285" s="289">
        <v>1</v>
      </c>
      <c r="E2285" s="289">
        <v>14</v>
      </c>
      <c r="F2285" s="127">
        <v>113</v>
      </c>
      <c r="G2285" s="455">
        <v>0.51215500000000003</v>
      </c>
      <c r="H2285">
        <v>1859.2476672</v>
      </c>
      <c r="I2285">
        <f t="shared" si="92"/>
        <v>4.5323451327433633E-3</v>
      </c>
      <c r="J2285" s="129" t="s">
        <v>17</v>
      </c>
    </row>
    <row r="2286" spans="1:10" ht="15">
      <c r="A2286" s="402"/>
      <c r="C2286">
        <v>2018</v>
      </c>
      <c r="D2286" s="289">
        <v>2</v>
      </c>
      <c r="E2286" s="289">
        <v>1</v>
      </c>
      <c r="F2286" s="127">
        <v>113</v>
      </c>
      <c r="G2286" s="455">
        <v>0.32873999999999998</v>
      </c>
      <c r="H2286">
        <v>1582.8240384000003</v>
      </c>
      <c r="I2286">
        <f t="shared" si="92"/>
        <v>2.9092035398230087E-3</v>
      </c>
      <c r="J2286" s="129" t="s">
        <v>17</v>
      </c>
    </row>
    <row r="2287" spans="1:10" ht="15">
      <c r="A2287" s="402"/>
      <c r="C2287">
        <v>2018</v>
      </c>
      <c r="D2287" s="289">
        <v>2</v>
      </c>
      <c r="E2287" s="289">
        <v>2</v>
      </c>
      <c r="F2287" s="127">
        <v>113</v>
      </c>
      <c r="G2287" s="455">
        <v>0.400335</v>
      </c>
      <c r="H2287">
        <v>1738.0014079999999</v>
      </c>
      <c r="I2287">
        <f t="shared" si="92"/>
        <v>3.542787610619469E-3</v>
      </c>
      <c r="J2287" s="129" t="s">
        <v>17</v>
      </c>
    </row>
    <row r="2288" spans="1:10" ht="15">
      <c r="A2288" s="402"/>
      <c r="C2288">
        <v>2018</v>
      </c>
      <c r="D2288" s="289">
        <v>2</v>
      </c>
      <c r="E2288" s="289">
        <v>3</v>
      </c>
      <c r="F2288" s="127">
        <v>113</v>
      </c>
      <c r="G2288" s="455">
        <v>0.39896500000000001</v>
      </c>
      <c r="H2288">
        <v>1926.3478784000001</v>
      </c>
      <c r="I2288">
        <f t="shared" si="92"/>
        <v>3.5306637168141595E-3</v>
      </c>
      <c r="J2288" s="129" t="s">
        <v>17</v>
      </c>
    </row>
    <row r="2289" spans="1:10" ht="15">
      <c r="A2289" s="402"/>
      <c r="C2289">
        <v>2018</v>
      </c>
      <c r="D2289" s="289">
        <v>2</v>
      </c>
      <c r="E2289" s="289">
        <v>4</v>
      </c>
      <c r="F2289" s="127">
        <v>113</v>
      </c>
      <c r="G2289" s="455">
        <v>0.47408</v>
      </c>
      <c r="H2289">
        <v>1614.6301952000003</v>
      </c>
      <c r="I2289">
        <f t="shared" si="92"/>
        <v>4.1953982300884955E-3</v>
      </c>
      <c r="J2289" s="129" t="s">
        <v>17</v>
      </c>
    </row>
    <row r="2290" spans="1:10" ht="15">
      <c r="A2290" s="402"/>
      <c r="C2290">
        <v>2018</v>
      </c>
      <c r="D2290" s="289">
        <v>2</v>
      </c>
      <c r="E2290" s="289">
        <v>5</v>
      </c>
      <c r="F2290" s="127">
        <v>113</v>
      </c>
      <c r="G2290" s="455">
        <v>0.54137999999999997</v>
      </c>
      <c r="H2290">
        <v>2405.4381824000002</v>
      </c>
      <c r="I2290">
        <f t="shared" si="92"/>
        <v>4.7909734513274333E-3</v>
      </c>
      <c r="J2290" s="129" t="s">
        <v>17</v>
      </c>
    </row>
    <row r="2291" spans="1:10" ht="15">
      <c r="A2291" s="402"/>
      <c r="C2291">
        <v>2018</v>
      </c>
      <c r="D2291" s="289">
        <v>2</v>
      </c>
      <c r="E2291" s="289">
        <v>6</v>
      </c>
      <c r="F2291" s="127">
        <v>113</v>
      </c>
      <c r="G2291" s="455">
        <v>0.573855</v>
      </c>
      <c r="H2291">
        <v>2220.4696448000004</v>
      </c>
      <c r="I2291">
        <f t="shared" si="92"/>
        <v>5.0783628318584071E-3</v>
      </c>
      <c r="J2291" s="129" t="s">
        <v>17</v>
      </c>
    </row>
    <row r="2292" spans="1:10" ht="15">
      <c r="A2292" s="402"/>
      <c r="C2292">
        <v>2018</v>
      </c>
      <c r="D2292" s="289">
        <v>2</v>
      </c>
      <c r="E2292" s="289">
        <v>7</v>
      </c>
      <c r="F2292" s="127">
        <v>113</v>
      </c>
      <c r="G2292" s="455">
        <v>0.55500499999999997</v>
      </c>
      <c r="H2292">
        <v>2085.3043200000002</v>
      </c>
      <c r="I2292">
        <f t="shared" si="92"/>
        <v>4.9115486725663715E-3</v>
      </c>
      <c r="J2292" s="129" t="s">
        <v>17</v>
      </c>
    </row>
    <row r="2293" spans="1:10" ht="15">
      <c r="A2293" s="402"/>
      <c r="C2293">
        <v>2018</v>
      </c>
      <c r="D2293" s="289">
        <v>2</v>
      </c>
      <c r="E2293" s="289">
        <v>8</v>
      </c>
      <c r="F2293" s="127">
        <v>113</v>
      </c>
      <c r="G2293" s="455">
        <v>0.43120999999999998</v>
      </c>
      <c r="H2293">
        <v>1623.3406464000002</v>
      </c>
      <c r="I2293">
        <f t="shared" si="92"/>
        <v>3.8160176991150442E-3</v>
      </c>
      <c r="J2293" s="129" t="s">
        <v>17</v>
      </c>
    </row>
    <row r="2294" spans="1:10" ht="15">
      <c r="A2294" s="402"/>
      <c r="C2294">
        <v>2018</v>
      </c>
      <c r="D2294" s="289">
        <v>2</v>
      </c>
      <c r="E2294" s="289">
        <v>9</v>
      </c>
      <c r="F2294" s="127">
        <v>113</v>
      </c>
      <c r="G2294" s="455">
        <v>0.55867</v>
      </c>
      <c r="H2294">
        <v>2452.8531456000001</v>
      </c>
      <c r="I2294">
        <f t="shared" si="92"/>
        <v>4.9439823008849554E-3</v>
      </c>
      <c r="J2294" s="129" t="s">
        <v>17</v>
      </c>
    </row>
    <row r="2295" spans="1:10" ht="15">
      <c r="A2295" s="402"/>
      <c r="C2295">
        <v>2018</v>
      </c>
      <c r="D2295" s="289">
        <v>2</v>
      </c>
      <c r="E2295" s="289">
        <v>10</v>
      </c>
      <c r="F2295" s="127">
        <v>113</v>
      </c>
      <c r="G2295" s="455">
        <v>0.63402999999999998</v>
      </c>
      <c r="H2295">
        <v>2595.4852352000007</v>
      </c>
      <c r="I2295">
        <f t="shared" si="92"/>
        <v>5.6108849557522126E-3</v>
      </c>
      <c r="J2295" s="129" t="s">
        <v>17</v>
      </c>
    </row>
    <row r="2296" spans="1:10" ht="15">
      <c r="A2296" s="402"/>
      <c r="C2296">
        <v>2018</v>
      </c>
      <c r="D2296" s="289">
        <v>2</v>
      </c>
      <c r="E2296" s="289">
        <v>11</v>
      </c>
      <c r="F2296" s="127">
        <v>113</v>
      </c>
      <c r="G2296" s="455">
        <v>0.58384000000000003</v>
      </c>
      <c r="H2296">
        <v>2067.4714368</v>
      </c>
      <c r="I2296">
        <f t="shared" si="92"/>
        <v>5.1667256637168146E-3</v>
      </c>
      <c r="J2296" s="129" t="s">
        <v>17</v>
      </c>
    </row>
    <row r="2297" spans="1:10" ht="15">
      <c r="A2297" s="402"/>
      <c r="C2297">
        <v>2018</v>
      </c>
      <c r="D2297" s="289">
        <v>2</v>
      </c>
      <c r="E2297" s="289">
        <v>12</v>
      </c>
      <c r="F2297" s="127">
        <v>113</v>
      </c>
      <c r="G2297" s="455">
        <v>0.64214499999999997</v>
      </c>
      <c r="H2297">
        <v>2476.1285119999998</v>
      </c>
      <c r="I2297">
        <f t="shared" si="92"/>
        <v>5.6826991150442478E-3</v>
      </c>
      <c r="J2297" s="129" t="s">
        <v>17</v>
      </c>
    </row>
    <row r="2298" spans="1:10" ht="15">
      <c r="A2298" s="402"/>
      <c r="C2298">
        <v>2018</v>
      </c>
      <c r="D2298" s="289">
        <v>2</v>
      </c>
      <c r="E2298" s="289">
        <v>13</v>
      </c>
      <c r="F2298" s="127">
        <v>113</v>
      </c>
      <c r="G2298" s="455">
        <v>0.66911999999999994</v>
      </c>
      <c r="H2298">
        <v>2355.1145728000006</v>
      </c>
      <c r="I2298">
        <f t="shared" si="92"/>
        <v>5.921415929203539E-3</v>
      </c>
      <c r="J2298" s="129" t="s">
        <v>17</v>
      </c>
    </row>
    <row r="2299" spans="1:10" ht="15">
      <c r="A2299" s="402"/>
      <c r="C2299">
        <v>2018</v>
      </c>
      <c r="D2299" s="289">
        <v>2</v>
      </c>
      <c r="E2299" s="289">
        <v>14</v>
      </c>
      <c r="F2299" s="127">
        <v>113</v>
      </c>
      <c r="G2299" s="455">
        <v>0.57969499999999996</v>
      </c>
      <c r="H2299">
        <v>2424.8787200000006</v>
      </c>
      <c r="I2299">
        <f t="shared" si="92"/>
        <v>5.1300442477876101E-3</v>
      </c>
      <c r="J2299" s="129" t="s">
        <v>17</v>
      </c>
    </row>
    <row r="2300" spans="1:10" ht="15">
      <c r="A2300" s="402"/>
      <c r="C2300">
        <v>2018</v>
      </c>
      <c r="D2300" s="289">
        <v>3</v>
      </c>
      <c r="E2300" s="289">
        <v>1</v>
      </c>
      <c r="F2300" s="127">
        <v>113</v>
      </c>
      <c r="G2300" s="455">
        <v>0.38303500000000001</v>
      </c>
      <c r="H2300">
        <v>1695.6262400000001</v>
      </c>
      <c r="I2300">
        <f t="shared" si="92"/>
        <v>3.3896902654867258E-3</v>
      </c>
      <c r="J2300" s="129" t="s">
        <v>17</v>
      </c>
    </row>
    <row r="2301" spans="1:10" ht="15">
      <c r="A2301" s="402"/>
      <c r="C2301">
        <v>2018</v>
      </c>
      <c r="D2301" s="289">
        <v>3</v>
      </c>
      <c r="E2301" s="289">
        <v>2</v>
      </c>
      <c r="F2301" s="127">
        <v>113</v>
      </c>
      <c r="G2301" s="455">
        <v>0.3921</v>
      </c>
      <c r="H2301">
        <v>1775.8540800000001</v>
      </c>
      <c r="I2301">
        <f t="shared" si="92"/>
        <v>3.4699115044247789E-3</v>
      </c>
      <c r="J2301" s="129" t="s">
        <v>17</v>
      </c>
    </row>
    <row r="2302" spans="1:10" ht="15">
      <c r="A2302" s="402"/>
      <c r="C2302">
        <v>2018</v>
      </c>
      <c r="D2302" s="289">
        <v>3</v>
      </c>
      <c r="E2302" s="289">
        <v>3</v>
      </c>
      <c r="F2302" s="127">
        <v>113</v>
      </c>
      <c r="G2302" s="455">
        <v>0.47143999999999997</v>
      </c>
      <c r="H2302">
        <v>1890.1028607999999</v>
      </c>
      <c r="I2302">
        <f t="shared" si="92"/>
        <v>4.1720353982300879E-3</v>
      </c>
      <c r="J2302" s="129" t="s">
        <v>17</v>
      </c>
    </row>
    <row r="2303" spans="1:10" ht="15">
      <c r="A2303" s="402"/>
      <c r="C2303">
        <v>2018</v>
      </c>
      <c r="D2303" s="289">
        <v>3</v>
      </c>
      <c r="E2303" s="289">
        <v>4</v>
      </c>
      <c r="F2303" s="127">
        <v>113</v>
      </c>
      <c r="G2303" s="455">
        <v>0.74266999999999994</v>
      </c>
      <c r="H2303">
        <v>2207.9692800000003</v>
      </c>
      <c r="I2303">
        <f t="shared" si="92"/>
        <v>6.5723008849557516E-3</v>
      </c>
      <c r="J2303" s="129" t="s">
        <v>17</v>
      </c>
    </row>
    <row r="2304" spans="1:10" ht="15">
      <c r="A2304" s="402"/>
      <c r="C2304">
        <v>2018</v>
      </c>
      <c r="D2304" s="289">
        <v>3</v>
      </c>
      <c r="E2304" s="289">
        <v>5</v>
      </c>
      <c r="F2304" s="127">
        <v>113</v>
      </c>
      <c r="G2304" s="455">
        <v>0.61555500000000007</v>
      </c>
      <c r="H2304">
        <v>1368.9200447999999</v>
      </c>
      <c r="I2304">
        <f t="shared" si="92"/>
        <v>5.4473893805309743E-3</v>
      </c>
      <c r="J2304" s="129" t="s">
        <v>17</v>
      </c>
    </row>
    <row r="2305" spans="1:10" ht="15">
      <c r="A2305" s="402"/>
      <c r="C2305">
        <v>2018</v>
      </c>
      <c r="D2305" s="289">
        <v>3</v>
      </c>
      <c r="E2305" s="289">
        <v>6</v>
      </c>
      <c r="F2305" s="127">
        <v>113</v>
      </c>
      <c r="G2305" s="455">
        <v>0.63251499999999994</v>
      </c>
      <c r="H2305">
        <v>1886.9897728000001</v>
      </c>
      <c r="I2305">
        <f t="shared" si="92"/>
        <v>5.5974778761061945E-3</v>
      </c>
      <c r="J2305" s="129" t="s">
        <v>17</v>
      </c>
    </row>
    <row r="2306" spans="1:10" ht="15">
      <c r="A2306" s="402"/>
      <c r="C2306">
        <v>2018</v>
      </c>
      <c r="D2306" s="289">
        <v>3</v>
      </c>
      <c r="E2306" s="289">
        <v>7</v>
      </c>
      <c r="F2306" s="127">
        <v>113</v>
      </c>
      <c r="G2306" s="455">
        <v>0.52848499999999998</v>
      </c>
      <c r="H2306">
        <v>2081.5128576000002</v>
      </c>
      <c r="I2306">
        <f t="shared" si="92"/>
        <v>4.6768584070796459E-3</v>
      </c>
      <c r="J2306" s="129" t="s">
        <v>17</v>
      </c>
    </row>
    <row r="2307" spans="1:10" ht="15">
      <c r="A2307" s="402"/>
      <c r="C2307">
        <v>2018</v>
      </c>
      <c r="D2307" s="289">
        <v>3</v>
      </c>
      <c r="E2307" s="289">
        <v>8</v>
      </c>
      <c r="F2307" s="127">
        <v>113</v>
      </c>
      <c r="G2307" s="455">
        <v>0.50088500000000002</v>
      </c>
      <c r="H2307">
        <v>2224.9131520000001</v>
      </c>
      <c r="I2307">
        <f t="shared" si="92"/>
        <v>4.4326106194690264E-3</v>
      </c>
      <c r="J2307" s="129" t="s">
        <v>17</v>
      </c>
    </row>
    <row r="2308" spans="1:10" ht="15">
      <c r="A2308" s="402"/>
      <c r="C2308">
        <v>2018</v>
      </c>
      <c r="D2308" s="289">
        <v>3</v>
      </c>
      <c r="E2308" s="289">
        <v>9</v>
      </c>
      <c r="F2308" s="127">
        <v>113</v>
      </c>
      <c r="G2308" s="455">
        <v>0.615425</v>
      </c>
      <c r="H2308">
        <v>1748.9173504000003</v>
      </c>
      <c r="I2308">
        <f t="shared" si="92"/>
        <v>5.446238938053097E-3</v>
      </c>
      <c r="J2308" s="129" t="s">
        <v>17</v>
      </c>
    </row>
    <row r="2309" spans="1:10" ht="15">
      <c r="A2309" s="402"/>
      <c r="C2309">
        <v>2018</v>
      </c>
      <c r="D2309" s="289">
        <v>3</v>
      </c>
      <c r="E2309" s="289">
        <v>10</v>
      </c>
      <c r="F2309" s="127">
        <v>113</v>
      </c>
      <c r="G2309" s="455">
        <v>0.62311000000000005</v>
      </c>
      <c r="H2309">
        <v>2418.8414976000008</v>
      </c>
      <c r="I2309">
        <f t="shared" si="92"/>
        <v>5.5142477876106199E-3</v>
      </c>
      <c r="J2309" s="129" t="s">
        <v>17</v>
      </c>
    </row>
    <row r="2310" spans="1:10" ht="15">
      <c r="A2310" s="402"/>
      <c r="C2310">
        <v>2018</v>
      </c>
      <c r="D2310" s="289">
        <v>3</v>
      </c>
      <c r="E2310" s="289">
        <v>11</v>
      </c>
      <c r="F2310" s="127">
        <v>113</v>
      </c>
      <c r="G2310" s="455">
        <v>0.64681</v>
      </c>
      <c r="H2310">
        <v>2460.8542464000002</v>
      </c>
      <c r="I2310">
        <f t="shared" si="92"/>
        <v>5.7239823008849557E-3</v>
      </c>
      <c r="J2310" s="129" t="s">
        <v>17</v>
      </c>
    </row>
    <row r="2311" spans="1:10" ht="15">
      <c r="A2311" s="402"/>
      <c r="C2311">
        <v>2018</v>
      </c>
      <c r="D2311" s="289">
        <v>3</v>
      </c>
      <c r="E2311" s="289">
        <v>12</v>
      </c>
      <c r="F2311" s="127">
        <v>113</v>
      </c>
      <c r="G2311" s="455">
        <v>0.64664999999999995</v>
      </c>
      <c r="H2311">
        <v>1519.3170432000004</v>
      </c>
      <c r="I2311">
        <f t="shared" si="92"/>
        <v>5.7225663716814158E-3</v>
      </c>
      <c r="J2311" s="129" t="s">
        <v>17</v>
      </c>
    </row>
    <row r="2312" spans="1:10" ht="15">
      <c r="A2312" s="402"/>
      <c r="C2312">
        <v>2018</v>
      </c>
      <c r="D2312" s="289">
        <v>3</v>
      </c>
      <c r="E2312" s="289">
        <v>13</v>
      </c>
      <c r="F2312" s="127">
        <v>113</v>
      </c>
      <c r="G2312" s="455">
        <v>0.48290499999999997</v>
      </c>
      <c r="H2312">
        <v>2164.5904895999997</v>
      </c>
      <c r="I2312">
        <f t="shared" si="92"/>
        <v>4.2734955752212391E-3</v>
      </c>
      <c r="J2312" s="129" t="s">
        <v>17</v>
      </c>
    </row>
    <row r="2313" spans="1:10" ht="15">
      <c r="A2313" s="402"/>
      <c r="C2313">
        <v>2018</v>
      </c>
      <c r="D2313" s="289">
        <v>3</v>
      </c>
      <c r="E2313" s="289">
        <v>14</v>
      </c>
      <c r="F2313" s="127">
        <v>113</v>
      </c>
      <c r="G2313" s="455">
        <v>0.62505999999999995</v>
      </c>
      <c r="H2313">
        <v>1768.1271167999998</v>
      </c>
      <c r="I2313">
        <f t="shared" si="92"/>
        <v>5.5315044247787604E-3</v>
      </c>
      <c r="J2313" s="129" t="s">
        <v>17</v>
      </c>
    </row>
    <row r="2314" spans="1:10" ht="15">
      <c r="A2314" s="402"/>
      <c r="C2314">
        <v>2018</v>
      </c>
      <c r="D2314" s="289">
        <v>4</v>
      </c>
      <c r="E2314" s="289">
        <v>1</v>
      </c>
      <c r="F2314" s="127">
        <v>113</v>
      </c>
      <c r="G2314" s="455">
        <v>0.39443499999999998</v>
      </c>
      <c r="H2314">
        <v>1903.3791744</v>
      </c>
      <c r="I2314">
        <f t="shared" si="92"/>
        <v>3.4905752212389379E-3</v>
      </c>
      <c r="J2314" s="129" t="s">
        <v>17</v>
      </c>
    </row>
    <row r="2315" spans="1:10" ht="15">
      <c r="A2315" s="402"/>
      <c r="C2315">
        <v>2018</v>
      </c>
      <c r="D2315" s="289">
        <v>4</v>
      </c>
      <c r="E2315" s="289">
        <v>2</v>
      </c>
      <c r="F2315" s="127">
        <v>113</v>
      </c>
      <c r="G2315" s="455">
        <v>0.39700000000000002</v>
      </c>
      <c r="H2315">
        <v>1824.46704</v>
      </c>
      <c r="I2315">
        <f t="shared" si="92"/>
        <v>3.513274336283186E-3</v>
      </c>
      <c r="J2315" s="129" t="s">
        <v>17</v>
      </c>
    </row>
    <row r="2316" spans="1:10" ht="15">
      <c r="A2316" s="402"/>
      <c r="C2316">
        <v>2018</v>
      </c>
      <c r="D2316" s="289">
        <v>4</v>
      </c>
      <c r="E2316" s="289">
        <v>3</v>
      </c>
      <c r="F2316" s="127">
        <v>113</v>
      </c>
      <c r="G2316" s="455">
        <v>0.41885</v>
      </c>
      <c r="H2316">
        <v>2043.5238912000002</v>
      </c>
      <c r="I2316">
        <f t="shared" si="92"/>
        <v>3.7066371681415931E-3</v>
      </c>
      <c r="J2316" s="129" t="s">
        <v>17</v>
      </c>
    </row>
    <row r="2317" spans="1:10" ht="15">
      <c r="A2317" s="402"/>
      <c r="C2317">
        <v>2018</v>
      </c>
      <c r="D2317" s="289">
        <v>4</v>
      </c>
      <c r="E2317" s="289">
        <v>4</v>
      </c>
      <c r="F2317" s="127">
        <v>113</v>
      </c>
      <c r="G2317" s="455">
        <v>0.58318000000000003</v>
      </c>
      <c r="H2317">
        <v>2166.8068223999994</v>
      </c>
      <c r="I2317">
        <f t="shared" si="92"/>
        <v>5.1608849557522127E-3</v>
      </c>
      <c r="J2317" s="129" t="s">
        <v>17</v>
      </c>
    </row>
    <row r="2318" spans="1:10" ht="15">
      <c r="A2318" s="402"/>
      <c r="C2318">
        <v>2018</v>
      </c>
      <c r="D2318" s="289">
        <v>4</v>
      </c>
      <c r="E2318" s="289">
        <v>5</v>
      </c>
      <c r="F2318" s="127">
        <v>113</v>
      </c>
      <c r="G2318" s="455">
        <v>0.59471000000000007</v>
      </c>
      <c r="H2318">
        <v>1822.132224</v>
      </c>
      <c r="I2318">
        <f t="shared" si="92"/>
        <v>5.2629203539823017E-3</v>
      </c>
      <c r="J2318" s="129" t="s">
        <v>17</v>
      </c>
    </row>
    <row r="2319" spans="1:10" ht="15">
      <c r="A2319" s="402"/>
      <c r="C2319">
        <v>2018</v>
      </c>
      <c r="D2319" s="289">
        <v>4</v>
      </c>
      <c r="E2319" s="289">
        <v>6</v>
      </c>
      <c r="F2319" s="127">
        <v>113</v>
      </c>
      <c r="G2319" s="455">
        <v>0.63507999999999998</v>
      </c>
      <c r="H2319">
        <v>2064.2143104000002</v>
      </c>
      <c r="I2319">
        <f t="shared" si="92"/>
        <v>5.6201769911504423E-3</v>
      </c>
      <c r="J2319" s="129" t="s">
        <v>17</v>
      </c>
    </row>
    <row r="2320" spans="1:10" ht="15">
      <c r="A2320" s="402"/>
      <c r="C2320">
        <v>2018</v>
      </c>
      <c r="D2320" s="289">
        <v>4</v>
      </c>
      <c r="E2320" s="289">
        <v>7</v>
      </c>
      <c r="F2320" s="127">
        <v>113</v>
      </c>
      <c r="G2320" s="455">
        <v>0.64968000000000004</v>
      </c>
      <c r="H2320">
        <v>1963.4617728000001</v>
      </c>
      <c r="I2320">
        <f t="shared" si="92"/>
        <v>5.749380530973452E-3</v>
      </c>
      <c r="J2320" s="129" t="s">
        <v>17</v>
      </c>
    </row>
    <row r="2321" spans="1:10" ht="15">
      <c r="A2321" s="402"/>
      <c r="C2321">
        <v>2018</v>
      </c>
      <c r="D2321" s="289">
        <v>4</v>
      </c>
      <c r="E2321" s="289">
        <v>8</v>
      </c>
      <c r="F2321" s="127">
        <v>113</v>
      </c>
      <c r="G2321" s="455">
        <v>0.60333499999999995</v>
      </c>
      <c r="H2321">
        <v>2545.3327680000002</v>
      </c>
      <c r="I2321">
        <f t="shared" si="92"/>
        <v>5.3392477876106192E-3</v>
      </c>
      <c r="J2321" s="129" t="s">
        <v>17</v>
      </c>
    </row>
    <row r="2322" spans="1:10" ht="15">
      <c r="A2322" s="402"/>
      <c r="C2322">
        <v>2018</v>
      </c>
      <c r="D2322" s="289">
        <v>4</v>
      </c>
      <c r="E2322" s="289">
        <v>9</v>
      </c>
      <c r="F2322" s="127">
        <v>113</v>
      </c>
      <c r="G2322" s="455">
        <v>0.57199500000000003</v>
      </c>
      <c r="H2322">
        <v>2534.5647360000003</v>
      </c>
      <c r="I2322">
        <f t="shared" si="92"/>
        <v>5.0619026548672568E-3</v>
      </c>
      <c r="J2322" s="129" t="s">
        <v>17</v>
      </c>
    </row>
    <row r="2323" spans="1:10" ht="15">
      <c r="A2323" s="402"/>
      <c r="C2323">
        <v>2018</v>
      </c>
      <c r="D2323" s="289">
        <v>4</v>
      </c>
      <c r="E2323" s="289">
        <v>10</v>
      </c>
      <c r="F2323" s="127">
        <v>113</v>
      </c>
      <c r="G2323" s="455">
        <v>0.62677499999999997</v>
      </c>
      <c r="H2323">
        <v>2191.4652672000007</v>
      </c>
      <c r="I2323">
        <f t="shared" si="92"/>
        <v>5.5466814159292029E-3</v>
      </c>
      <c r="J2323" s="129" t="s">
        <v>17</v>
      </c>
    </row>
    <row r="2324" spans="1:10" ht="15">
      <c r="A2324" s="402"/>
      <c r="C2324">
        <v>2018</v>
      </c>
      <c r="D2324" s="289">
        <v>4</v>
      </c>
      <c r="E2324" s="289">
        <v>11</v>
      </c>
      <c r="F2324" s="127">
        <v>113</v>
      </c>
      <c r="G2324" s="455">
        <v>0.52764999999999995</v>
      </c>
      <c r="H2324">
        <v>2430.2321472000003</v>
      </c>
      <c r="I2324">
        <f t="shared" si="92"/>
        <v>4.669469026548672E-3</v>
      </c>
      <c r="J2324" s="129" t="s">
        <v>17</v>
      </c>
    </row>
    <row r="2325" spans="1:10" ht="15">
      <c r="A2325" s="402"/>
      <c r="C2325">
        <v>2018</v>
      </c>
      <c r="D2325" s="289">
        <v>4</v>
      </c>
      <c r="E2325" s="289">
        <v>12</v>
      </c>
      <c r="F2325" s="127">
        <v>113</v>
      </c>
      <c r="G2325" s="455">
        <v>0.60874500000000009</v>
      </c>
      <c r="H2325">
        <v>2413.5027840000002</v>
      </c>
      <c r="I2325">
        <f t="shared" si="92"/>
        <v>5.3871238938053108E-3</v>
      </c>
      <c r="J2325" s="129" t="s">
        <v>17</v>
      </c>
    </row>
    <row r="2326" spans="1:10" ht="15">
      <c r="A2326" s="402"/>
      <c r="C2326">
        <v>2018</v>
      </c>
      <c r="D2326" s="289">
        <v>4</v>
      </c>
      <c r="E2326" s="289">
        <v>13</v>
      </c>
      <c r="F2326" s="127">
        <v>113</v>
      </c>
      <c r="G2326" s="455">
        <v>0.67086000000000001</v>
      </c>
      <c r="H2326">
        <v>2022.8985216000003</v>
      </c>
      <c r="I2326">
        <f t="shared" si="92"/>
        <v>5.9368141592920356E-3</v>
      </c>
      <c r="J2326" s="129" t="s">
        <v>17</v>
      </c>
    </row>
    <row r="2327" spans="1:10" ht="15">
      <c r="A2327" s="402"/>
      <c r="C2327">
        <v>2018</v>
      </c>
      <c r="D2327" s="289">
        <v>4</v>
      </c>
      <c r="E2327" s="289">
        <v>14</v>
      </c>
      <c r="F2327" s="127">
        <v>113</v>
      </c>
      <c r="G2327" s="455">
        <v>0.61472499999999997</v>
      </c>
      <c r="H2327">
        <v>2604.3792192000001</v>
      </c>
      <c r="I2327">
        <f t="shared" si="92"/>
        <v>5.4400442477876105E-3</v>
      </c>
      <c r="J2327" s="129" t="s">
        <v>17</v>
      </c>
    </row>
    <row r="2328" spans="1:10" ht="15">
      <c r="C2328">
        <v>2019</v>
      </c>
      <c r="D2328" s="289">
        <v>1</v>
      </c>
      <c r="E2328" s="289">
        <v>1</v>
      </c>
      <c r="F2328" s="127">
        <v>78</v>
      </c>
      <c r="G2328" s="506">
        <v>0.39920500000000003</v>
      </c>
      <c r="H2328">
        <v>1934.9468160000001</v>
      </c>
      <c r="I2328">
        <f t="shared" ref="I2328:I2391" si="93">G2328/F2328</f>
        <v>5.1180128205128208E-3</v>
      </c>
      <c r="J2328" s="129" t="s">
        <v>17</v>
      </c>
    </row>
    <row r="2329" spans="1:10" ht="15">
      <c r="C2329">
        <v>2019</v>
      </c>
      <c r="D2329" s="289">
        <v>1</v>
      </c>
      <c r="E2329" s="289">
        <v>2</v>
      </c>
      <c r="F2329" s="127">
        <v>78</v>
      </c>
      <c r="G2329" s="506">
        <v>0.320905</v>
      </c>
      <c r="H2329">
        <v>1337.8286592000004</v>
      </c>
      <c r="I2329">
        <f t="shared" si="93"/>
        <v>4.114166666666667E-3</v>
      </c>
      <c r="J2329" s="129" t="s">
        <v>17</v>
      </c>
    </row>
    <row r="2330" spans="1:10" ht="15">
      <c r="C2330">
        <v>2019</v>
      </c>
      <c r="D2330" s="289">
        <v>1</v>
      </c>
      <c r="E2330" s="289">
        <v>3</v>
      </c>
      <c r="F2330" s="127">
        <v>78</v>
      </c>
      <c r="G2330" s="506">
        <v>0.45148500000000003</v>
      </c>
      <c r="H2330">
        <v>2989.6238592000009</v>
      </c>
      <c r="I2330">
        <f t="shared" si="93"/>
        <v>5.7882692307692314E-3</v>
      </c>
      <c r="J2330" s="129" t="s">
        <v>17</v>
      </c>
    </row>
    <row r="2331" spans="1:10" ht="15">
      <c r="C2331">
        <v>2019</v>
      </c>
      <c r="D2331" s="289">
        <v>1</v>
      </c>
      <c r="E2331" s="289">
        <v>4</v>
      </c>
      <c r="F2331" s="127">
        <v>78</v>
      </c>
      <c r="G2331" s="506">
        <v>0.46731500000000004</v>
      </c>
      <c r="H2331">
        <v>3809.6638976000008</v>
      </c>
      <c r="I2331">
        <f t="shared" si="93"/>
        <v>5.9912179487179489E-3</v>
      </c>
      <c r="J2331" s="129" t="s">
        <v>17</v>
      </c>
    </row>
    <row r="2332" spans="1:10" ht="15">
      <c r="C2332">
        <v>2019</v>
      </c>
      <c r="D2332" s="289">
        <v>1</v>
      </c>
      <c r="E2332" s="289">
        <v>5</v>
      </c>
      <c r="F2332" s="127">
        <v>78</v>
      </c>
      <c r="G2332" s="506">
        <v>0.50447500000000001</v>
      </c>
      <c r="H2332">
        <v>4473.9628032000001</v>
      </c>
      <c r="I2332">
        <f t="shared" si="93"/>
        <v>6.4676282051282048E-3</v>
      </c>
      <c r="J2332" s="129" t="s">
        <v>17</v>
      </c>
    </row>
    <row r="2333" spans="1:10" ht="15">
      <c r="C2333">
        <v>2019</v>
      </c>
      <c r="D2333" s="289">
        <v>1</v>
      </c>
      <c r="E2333" s="289">
        <v>6</v>
      </c>
      <c r="F2333" s="127">
        <v>78</v>
      </c>
      <c r="G2333" s="506">
        <v>0.50665500000000008</v>
      </c>
      <c r="H2333">
        <v>4809.8154368000005</v>
      </c>
      <c r="I2333">
        <f t="shared" si="93"/>
        <v>6.4955769230769242E-3</v>
      </c>
      <c r="J2333" s="129" t="s">
        <v>17</v>
      </c>
    </row>
    <row r="2334" spans="1:10" ht="15">
      <c r="C2334">
        <v>2019</v>
      </c>
      <c r="D2334" s="289">
        <v>1</v>
      </c>
      <c r="E2334" s="289">
        <v>7</v>
      </c>
      <c r="F2334" s="127">
        <v>78</v>
      </c>
      <c r="G2334" s="506">
        <v>0.45586500000000002</v>
      </c>
      <c r="H2334">
        <v>4971.8338560000002</v>
      </c>
      <c r="I2334">
        <f t="shared" si="93"/>
        <v>5.8444230769230769E-3</v>
      </c>
      <c r="J2334" s="129" t="s">
        <v>17</v>
      </c>
    </row>
    <row r="2335" spans="1:10" ht="15">
      <c r="C2335">
        <v>2019</v>
      </c>
      <c r="D2335" s="289">
        <v>1</v>
      </c>
      <c r="E2335" s="289">
        <v>8</v>
      </c>
      <c r="F2335" s="127">
        <v>78</v>
      </c>
      <c r="G2335" s="506">
        <v>0.37396499999999999</v>
      </c>
      <c r="H2335">
        <v>2817.4171238399999</v>
      </c>
      <c r="I2335">
        <f t="shared" si="93"/>
        <v>4.7944230769230772E-3</v>
      </c>
      <c r="J2335" s="129" t="s">
        <v>17</v>
      </c>
    </row>
    <row r="2336" spans="1:10" ht="15">
      <c r="C2336">
        <v>2019</v>
      </c>
      <c r="D2336" s="289">
        <v>1</v>
      </c>
      <c r="E2336" s="289">
        <v>9</v>
      </c>
      <c r="F2336" s="127">
        <v>78</v>
      </c>
      <c r="G2336" s="506">
        <v>0.44657999999999998</v>
      </c>
      <c r="H2336">
        <v>3721.4179200000012</v>
      </c>
      <c r="I2336">
        <f t="shared" si="93"/>
        <v>5.7253846153846148E-3</v>
      </c>
      <c r="J2336" s="129" t="s">
        <v>17</v>
      </c>
    </row>
    <row r="2337" spans="3:10" ht="15">
      <c r="C2337">
        <v>2019</v>
      </c>
      <c r="D2337" s="289">
        <v>1</v>
      </c>
      <c r="E2337" s="289">
        <v>10</v>
      </c>
      <c r="F2337" s="127">
        <v>78</v>
      </c>
      <c r="G2337" s="506">
        <v>0.49008499999999999</v>
      </c>
      <c r="H2337">
        <v>3144.3582720000004</v>
      </c>
      <c r="I2337">
        <f t="shared" si="93"/>
        <v>6.2831410256410257E-3</v>
      </c>
      <c r="J2337" s="129" t="s">
        <v>17</v>
      </c>
    </row>
    <row r="2338" spans="3:10" ht="15">
      <c r="C2338">
        <v>2019</v>
      </c>
      <c r="D2338" s="289">
        <v>1</v>
      </c>
      <c r="E2338" s="289">
        <v>11</v>
      </c>
      <c r="F2338" s="127">
        <v>78</v>
      </c>
      <c r="G2338" s="506">
        <v>0.47925499999999999</v>
      </c>
      <c r="H2338">
        <v>4715.8249600000008</v>
      </c>
      <c r="I2338">
        <f t="shared" si="93"/>
        <v>6.1442948717948713E-3</v>
      </c>
      <c r="J2338" s="129" t="s">
        <v>17</v>
      </c>
    </row>
    <row r="2339" spans="3:10" ht="15">
      <c r="C2339">
        <v>2019</v>
      </c>
      <c r="D2339" s="289">
        <v>1</v>
      </c>
      <c r="E2339" s="289">
        <v>12</v>
      </c>
      <c r="F2339" s="127">
        <v>78</v>
      </c>
      <c r="G2339" s="506">
        <v>0.47028500000000001</v>
      </c>
      <c r="H2339">
        <v>4933.1912960000018</v>
      </c>
      <c r="I2339">
        <f t="shared" si="93"/>
        <v>6.0292948717948717E-3</v>
      </c>
      <c r="J2339" s="129" t="s">
        <v>17</v>
      </c>
    </row>
    <row r="2340" spans="3:10" ht="15">
      <c r="C2340">
        <v>2019</v>
      </c>
      <c r="D2340" s="289">
        <v>1</v>
      </c>
      <c r="E2340" s="289">
        <v>13</v>
      </c>
      <c r="F2340" s="127">
        <v>78</v>
      </c>
      <c r="G2340" s="506">
        <v>0.47953999999999997</v>
      </c>
      <c r="H2340">
        <v>4484.5085824000007</v>
      </c>
      <c r="I2340">
        <f t="shared" si="93"/>
        <v>6.1479487179487173E-3</v>
      </c>
      <c r="J2340" s="129" t="s">
        <v>17</v>
      </c>
    </row>
    <row r="2341" spans="3:10" ht="15">
      <c r="C2341">
        <v>2019</v>
      </c>
      <c r="D2341" s="289">
        <v>1</v>
      </c>
      <c r="E2341" s="289">
        <v>14</v>
      </c>
      <c r="F2341" s="127">
        <v>78</v>
      </c>
      <c r="G2341" s="506">
        <v>0.50117999999999996</v>
      </c>
      <c r="H2341">
        <v>3769.5344896000001</v>
      </c>
      <c r="I2341">
        <f t="shared" si="93"/>
        <v>6.4253846153846149E-3</v>
      </c>
      <c r="J2341" s="129" t="s">
        <v>17</v>
      </c>
    </row>
    <row r="2342" spans="3:10" ht="15">
      <c r="C2342">
        <v>2019</v>
      </c>
      <c r="D2342" s="289">
        <v>2</v>
      </c>
      <c r="E2342" s="289">
        <v>1</v>
      </c>
      <c r="F2342" s="127">
        <v>78</v>
      </c>
      <c r="G2342" s="506">
        <v>0.33847000000000005</v>
      </c>
      <c r="H2342">
        <v>1330.0629759999999</v>
      </c>
      <c r="I2342">
        <f t="shared" si="93"/>
        <v>4.3393589743589752E-3</v>
      </c>
      <c r="J2342" s="129" t="s">
        <v>17</v>
      </c>
    </row>
    <row r="2343" spans="3:10" ht="15">
      <c r="C2343">
        <v>2019</v>
      </c>
      <c r="D2343" s="289">
        <v>2</v>
      </c>
      <c r="E2343" s="289">
        <v>2</v>
      </c>
      <c r="F2343" s="127">
        <v>78</v>
      </c>
      <c r="G2343" s="506">
        <v>0.43054499999999996</v>
      </c>
      <c r="H2343">
        <v>2514.4969344000001</v>
      </c>
      <c r="I2343">
        <f t="shared" si="93"/>
        <v>5.5198076923076919E-3</v>
      </c>
      <c r="J2343" s="129" t="s">
        <v>17</v>
      </c>
    </row>
    <row r="2344" spans="3:10" ht="15">
      <c r="C2344">
        <v>2019</v>
      </c>
      <c r="D2344" s="289">
        <v>2</v>
      </c>
      <c r="E2344" s="289">
        <v>3</v>
      </c>
      <c r="F2344" s="127">
        <v>78</v>
      </c>
      <c r="G2344" s="506">
        <v>0.40168499999999996</v>
      </c>
      <c r="H2344">
        <v>2740.7115648000008</v>
      </c>
      <c r="I2344">
        <f t="shared" si="93"/>
        <v>5.1498076923076914E-3</v>
      </c>
      <c r="J2344" s="129" t="s">
        <v>17</v>
      </c>
    </row>
    <row r="2345" spans="3:10" ht="15">
      <c r="C2345">
        <v>2019</v>
      </c>
      <c r="D2345" s="289">
        <v>2</v>
      </c>
      <c r="E2345" s="289">
        <v>4</v>
      </c>
      <c r="F2345" s="127">
        <v>78</v>
      </c>
      <c r="G2345" s="506">
        <v>0.52501500000000001</v>
      </c>
      <c r="H2345">
        <v>2721.2589465599995</v>
      </c>
      <c r="I2345">
        <f t="shared" si="93"/>
        <v>6.730961538461539E-3</v>
      </c>
      <c r="J2345" s="129" t="s">
        <v>17</v>
      </c>
    </row>
    <row r="2346" spans="3:10" ht="15">
      <c r="C2346">
        <v>2019</v>
      </c>
      <c r="D2346" s="289">
        <v>2</v>
      </c>
      <c r="E2346" s="289">
        <v>5</v>
      </c>
      <c r="F2346" s="127">
        <v>78</v>
      </c>
      <c r="G2346" s="506">
        <v>0.55841499999999999</v>
      </c>
      <c r="H2346">
        <v>3109.1602432</v>
      </c>
      <c r="I2346">
        <f t="shared" si="93"/>
        <v>7.159166666666667E-3</v>
      </c>
      <c r="J2346" s="129" t="s">
        <v>17</v>
      </c>
    </row>
    <row r="2347" spans="3:10" ht="15">
      <c r="C2347">
        <v>2019</v>
      </c>
      <c r="D2347" s="289">
        <v>2</v>
      </c>
      <c r="E2347" s="289">
        <v>6</v>
      </c>
      <c r="F2347" s="127">
        <v>78</v>
      </c>
      <c r="G2347" s="506">
        <v>0.43802000000000002</v>
      </c>
      <c r="H2347">
        <v>5388.3820672000002</v>
      </c>
      <c r="I2347">
        <f t="shared" si="93"/>
        <v>5.615641025641026E-3</v>
      </c>
      <c r="J2347" s="129" t="s">
        <v>17</v>
      </c>
    </row>
    <row r="2348" spans="3:10" ht="15">
      <c r="C2348">
        <v>2019</v>
      </c>
      <c r="D2348" s="289">
        <v>2</v>
      </c>
      <c r="E2348" s="289">
        <v>7</v>
      </c>
      <c r="F2348" s="127">
        <v>78</v>
      </c>
      <c r="G2348" s="506">
        <v>0.46229500000000001</v>
      </c>
      <c r="H2348">
        <v>4726.8400255999995</v>
      </c>
      <c r="I2348">
        <f t="shared" si="93"/>
        <v>5.9268589743589747E-3</v>
      </c>
      <c r="J2348" s="129" t="s">
        <v>17</v>
      </c>
    </row>
    <row r="2349" spans="3:10" ht="15">
      <c r="C2349">
        <v>2019</v>
      </c>
      <c r="D2349" s="289">
        <v>2</v>
      </c>
      <c r="E2349" s="289">
        <v>8</v>
      </c>
      <c r="F2349" s="127">
        <v>78</v>
      </c>
      <c r="G2349" s="506">
        <v>0.41230500000000003</v>
      </c>
      <c r="H2349">
        <v>2446.7121535999995</v>
      </c>
      <c r="I2349">
        <f t="shared" si="93"/>
        <v>5.2859615384615389E-3</v>
      </c>
      <c r="J2349" s="129" t="s">
        <v>17</v>
      </c>
    </row>
    <row r="2350" spans="3:10" ht="15">
      <c r="C2350">
        <v>2019</v>
      </c>
      <c r="D2350" s="289">
        <v>2</v>
      </c>
      <c r="E2350" s="289">
        <v>9</v>
      </c>
      <c r="F2350" s="127">
        <v>78</v>
      </c>
      <c r="G2350" s="506">
        <v>0.41513999999999995</v>
      </c>
      <c r="H2350">
        <v>4708.3132800000012</v>
      </c>
      <c r="I2350">
        <f t="shared" si="93"/>
        <v>5.3223076923076913E-3</v>
      </c>
      <c r="J2350" s="129" t="s">
        <v>17</v>
      </c>
    </row>
    <row r="2351" spans="3:10" ht="15">
      <c r="C2351">
        <v>2019</v>
      </c>
      <c r="D2351" s="289">
        <v>2</v>
      </c>
      <c r="E2351" s="289">
        <v>10</v>
      </c>
      <c r="F2351" s="127">
        <v>78</v>
      </c>
      <c r="G2351" s="506">
        <v>0.46087499999999998</v>
      </c>
      <c r="H2351">
        <v>4943.0571519999994</v>
      </c>
      <c r="I2351">
        <f t="shared" si="93"/>
        <v>5.9086538461538456E-3</v>
      </c>
      <c r="J2351" s="129" t="s">
        <v>17</v>
      </c>
    </row>
    <row r="2352" spans="3:10" ht="15">
      <c r="C2352">
        <v>2019</v>
      </c>
      <c r="D2352" s="289">
        <v>2</v>
      </c>
      <c r="E2352" s="289">
        <v>11</v>
      </c>
      <c r="F2352" s="127">
        <v>78</v>
      </c>
      <c r="G2352" s="506">
        <v>0.49787500000000001</v>
      </c>
      <c r="H2352">
        <v>4736.6516736000012</v>
      </c>
      <c r="I2352">
        <f t="shared" si="93"/>
        <v>6.3830128205128204E-3</v>
      </c>
      <c r="J2352" s="129" t="s">
        <v>17</v>
      </c>
    </row>
    <row r="2353" spans="3:10" ht="15">
      <c r="C2353">
        <v>2019</v>
      </c>
      <c r="D2353" s="289">
        <v>2</v>
      </c>
      <c r="E2353" s="289">
        <v>12</v>
      </c>
      <c r="F2353" s="127">
        <v>78</v>
      </c>
      <c r="G2353" s="506">
        <v>0.43642500000000001</v>
      </c>
      <c r="H2353">
        <v>5880.0346880000016</v>
      </c>
      <c r="I2353">
        <f t="shared" si="93"/>
        <v>5.595192307692308E-3</v>
      </c>
      <c r="J2353" s="129" t="s">
        <v>17</v>
      </c>
    </row>
    <row r="2354" spans="3:10" ht="15">
      <c r="C2354">
        <v>2019</v>
      </c>
      <c r="D2354" s="289">
        <v>2</v>
      </c>
      <c r="E2354" s="289">
        <v>13</v>
      </c>
      <c r="F2354" s="127">
        <v>78</v>
      </c>
      <c r="G2354" s="506">
        <v>0.47765000000000002</v>
      </c>
      <c r="H2354">
        <v>4736.6950400000005</v>
      </c>
      <c r="I2354">
        <f t="shared" si="93"/>
        <v>6.1237179487179487E-3</v>
      </c>
      <c r="J2354" s="129" t="s">
        <v>17</v>
      </c>
    </row>
    <row r="2355" spans="3:10" ht="15">
      <c r="C2355">
        <v>2019</v>
      </c>
      <c r="D2355" s="289">
        <v>2</v>
      </c>
      <c r="E2355" s="289">
        <v>14</v>
      </c>
      <c r="F2355" s="127">
        <v>78</v>
      </c>
      <c r="G2355" s="506">
        <v>0.43905</v>
      </c>
      <c r="H2355">
        <v>5140.9999872000008</v>
      </c>
      <c r="I2355">
        <f t="shared" si="93"/>
        <v>5.6288461538461535E-3</v>
      </c>
      <c r="J2355" s="129" t="s">
        <v>17</v>
      </c>
    </row>
    <row r="2356" spans="3:10" ht="15">
      <c r="C2356">
        <v>2019</v>
      </c>
      <c r="D2356" s="289">
        <v>3</v>
      </c>
      <c r="E2356" s="289">
        <v>1</v>
      </c>
      <c r="F2356" s="127">
        <v>78</v>
      </c>
      <c r="G2356" s="506">
        <v>0.37831999999999999</v>
      </c>
      <c r="H2356">
        <v>1929.6173951999999</v>
      </c>
      <c r="I2356">
        <f t="shared" si="93"/>
        <v>4.8502564102564103E-3</v>
      </c>
      <c r="J2356" s="129" t="s">
        <v>17</v>
      </c>
    </row>
    <row r="2357" spans="3:10" ht="15">
      <c r="C2357">
        <v>2019</v>
      </c>
      <c r="D2357" s="289">
        <v>3</v>
      </c>
      <c r="E2357" s="289">
        <v>2</v>
      </c>
      <c r="F2357" s="127">
        <v>78</v>
      </c>
      <c r="G2357" s="506">
        <v>0.39356000000000002</v>
      </c>
      <c r="H2357">
        <v>1948.7233920000003</v>
      </c>
      <c r="I2357">
        <f t="shared" si="93"/>
        <v>5.0456410256410258E-3</v>
      </c>
      <c r="J2357" s="129" t="s">
        <v>17</v>
      </c>
    </row>
    <row r="2358" spans="3:10" ht="15">
      <c r="C2358">
        <v>2019</v>
      </c>
      <c r="D2358" s="289">
        <v>3</v>
      </c>
      <c r="E2358" s="289">
        <v>3</v>
      </c>
      <c r="F2358" s="127">
        <v>78</v>
      </c>
      <c r="G2358" s="506">
        <v>0.473775</v>
      </c>
      <c r="H2358">
        <v>3386.0020480000003</v>
      </c>
      <c r="I2358">
        <f t="shared" si="93"/>
        <v>6.0740384615384614E-3</v>
      </c>
      <c r="J2358" s="129" t="s">
        <v>17</v>
      </c>
    </row>
    <row r="2359" spans="3:10" ht="15">
      <c r="C2359">
        <v>2019</v>
      </c>
      <c r="D2359" s="289">
        <v>3</v>
      </c>
      <c r="E2359" s="289">
        <v>4</v>
      </c>
      <c r="F2359" s="127">
        <v>78</v>
      </c>
      <c r="G2359" s="506">
        <v>0.48932500000000001</v>
      </c>
      <c r="H2359">
        <v>4750.0766720000001</v>
      </c>
      <c r="I2359">
        <f t="shared" si="93"/>
        <v>6.2733974358974362E-3</v>
      </c>
      <c r="J2359" s="129" t="s">
        <v>17</v>
      </c>
    </row>
    <row r="2360" spans="3:10" ht="15">
      <c r="C2360">
        <v>2019</v>
      </c>
      <c r="D2360" s="289">
        <v>3</v>
      </c>
      <c r="E2360" s="289">
        <v>5</v>
      </c>
      <c r="F2360" s="127">
        <v>78</v>
      </c>
      <c r="G2360" s="506">
        <v>0.56773499999999999</v>
      </c>
      <c r="H2360">
        <v>1888.3341312000005</v>
      </c>
      <c r="I2360">
        <f t="shared" si="93"/>
        <v>7.2786538461538462E-3</v>
      </c>
      <c r="J2360" s="129" t="s">
        <v>17</v>
      </c>
    </row>
    <row r="2361" spans="3:10" ht="15">
      <c r="C2361">
        <v>2019</v>
      </c>
      <c r="D2361" s="289">
        <v>3</v>
      </c>
      <c r="E2361" s="289">
        <v>6</v>
      </c>
      <c r="F2361" s="127">
        <v>78</v>
      </c>
      <c r="G2361" s="506">
        <v>0.61438999999999999</v>
      </c>
      <c r="H2361">
        <v>2865.7384448000007</v>
      </c>
      <c r="I2361">
        <f t="shared" si="93"/>
        <v>7.8767948717948719E-3</v>
      </c>
      <c r="J2361" s="129" t="s">
        <v>17</v>
      </c>
    </row>
    <row r="2362" spans="3:10" ht="15">
      <c r="C2362">
        <v>2019</v>
      </c>
      <c r="D2362" s="289">
        <v>3</v>
      </c>
      <c r="E2362" s="289">
        <v>7</v>
      </c>
      <c r="F2362" s="127">
        <v>78</v>
      </c>
      <c r="G2362" s="506">
        <v>0.49293999999999999</v>
      </c>
      <c r="H2362">
        <v>4791.7641728000008</v>
      </c>
      <c r="I2362">
        <f t="shared" si="93"/>
        <v>6.31974358974359E-3</v>
      </c>
      <c r="J2362" s="129" t="s">
        <v>17</v>
      </c>
    </row>
    <row r="2363" spans="3:10" ht="15">
      <c r="C2363">
        <v>2019</v>
      </c>
      <c r="D2363" s="289">
        <v>3</v>
      </c>
      <c r="E2363" s="289">
        <v>8</v>
      </c>
      <c r="F2363" s="127">
        <v>78</v>
      </c>
      <c r="G2363" s="506">
        <v>0.38963000000000003</v>
      </c>
      <c r="H2363">
        <v>4023.0141952000008</v>
      </c>
      <c r="I2363">
        <f t="shared" si="93"/>
        <v>4.9952564102564104E-3</v>
      </c>
      <c r="J2363" s="129" t="s">
        <v>17</v>
      </c>
    </row>
    <row r="2364" spans="3:10" ht="15">
      <c r="C2364">
        <v>2019</v>
      </c>
      <c r="D2364" s="289">
        <v>3</v>
      </c>
      <c r="E2364" s="289">
        <v>9</v>
      </c>
      <c r="F2364" s="127">
        <v>78</v>
      </c>
      <c r="G2364" s="506">
        <v>0.47494500000000001</v>
      </c>
      <c r="H2364">
        <v>4946.9136639999997</v>
      </c>
      <c r="I2364">
        <f t="shared" si="93"/>
        <v>6.0890384615384617E-3</v>
      </c>
      <c r="J2364" s="129" t="s">
        <v>17</v>
      </c>
    </row>
    <row r="2365" spans="3:10" ht="15">
      <c r="C2365">
        <v>2019</v>
      </c>
      <c r="D2365" s="289">
        <v>3</v>
      </c>
      <c r="E2365" s="289">
        <v>10</v>
      </c>
      <c r="F2365" s="127">
        <v>78</v>
      </c>
      <c r="G2365" s="506">
        <v>0.53580500000000009</v>
      </c>
      <c r="H2365">
        <v>3276.9014784000001</v>
      </c>
      <c r="I2365">
        <f t="shared" si="93"/>
        <v>6.869294871794873E-3</v>
      </c>
      <c r="J2365" s="129" t="s">
        <v>17</v>
      </c>
    </row>
    <row r="2366" spans="3:10" ht="15">
      <c r="C2366">
        <v>2019</v>
      </c>
      <c r="D2366" s="289">
        <v>3</v>
      </c>
      <c r="E2366" s="289">
        <v>11</v>
      </c>
      <c r="F2366" s="127">
        <v>78</v>
      </c>
      <c r="G2366" s="506">
        <v>0.48625499999999999</v>
      </c>
      <c r="H2366">
        <v>5253.3561344000009</v>
      </c>
      <c r="I2366">
        <f t="shared" si="93"/>
        <v>6.2340384615384619E-3</v>
      </c>
      <c r="J2366" s="129" t="s">
        <v>17</v>
      </c>
    </row>
    <row r="2367" spans="3:10" ht="15">
      <c r="C2367">
        <v>2019</v>
      </c>
      <c r="D2367" s="289">
        <v>3</v>
      </c>
      <c r="E2367" s="289">
        <v>12</v>
      </c>
      <c r="F2367" s="127">
        <v>78</v>
      </c>
      <c r="G2367" s="506">
        <v>0.53847500000000004</v>
      </c>
      <c r="H2367">
        <v>3355.7353983999992</v>
      </c>
      <c r="I2367">
        <f t="shared" si="93"/>
        <v>6.9035256410256412E-3</v>
      </c>
      <c r="J2367" s="129" t="s">
        <v>17</v>
      </c>
    </row>
    <row r="2368" spans="3:10" ht="15">
      <c r="C2368">
        <v>2019</v>
      </c>
      <c r="D2368" s="289">
        <v>3</v>
      </c>
      <c r="E2368" s="289">
        <v>13</v>
      </c>
      <c r="F2368" s="127">
        <v>78</v>
      </c>
      <c r="G2368" s="506">
        <v>0.490425</v>
      </c>
      <c r="H2368">
        <v>4784.3051520000008</v>
      </c>
      <c r="I2368">
        <f t="shared" si="93"/>
        <v>6.2874999999999997E-3</v>
      </c>
      <c r="J2368" s="129" t="s">
        <v>17</v>
      </c>
    </row>
    <row r="2369" spans="3:10" ht="15">
      <c r="C2369">
        <v>2019</v>
      </c>
      <c r="D2369" s="289">
        <v>3</v>
      </c>
      <c r="E2369" s="289">
        <v>14</v>
      </c>
      <c r="F2369" s="127">
        <v>78</v>
      </c>
      <c r="G2369" s="506">
        <v>0.52510499999999993</v>
      </c>
      <c r="H2369">
        <v>4949.5543680000001</v>
      </c>
      <c r="I2369">
        <f t="shared" si="93"/>
        <v>6.7321153846153841E-3</v>
      </c>
      <c r="J2369" s="129" t="s">
        <v>17</v>
      </c>
    </row>
    <row r="2370" spans="3:10" ht="15">
      <c r="C2370">
        <v>2019</v>
      </c>
      <c r="D2370" s="289">
        <v>4</v>
      </c>
      <c r="E2370" s="289">
        <v>1</v>
      </c>
      <c r="F2370" s="127">
        <v>78</v>
      </c>
      <c r="G2370" s="506">
        <v>0.41974</v>
      </c>
      <c r="H2370">
        <v>3023.691264</v>
      </c>
      <c r="I2370">
        <f t="shared" si="93"/>
        <v>5.3812820512820509E-3</v>
      </c>
      <c r="J2370" s="129" t="s">
        <v>17</v>
      </c>
    </row>
    <row r="2371" spans="3:10" ht="15">
      <c r="C2371">
        <v>2019</v>
      </c>
      <c r="D2371" s="289">
        <v>4</v>
      </c>
      <c r="E2371" s="289">
        <v>2</v>
      </c>
      <c r="F2371" s="127">
        <v>78</v>
      </c>
      <c r="G2371" s="506">
        <v>0.41986000000000001</v>
      </c>
      <c r="H2371">
        <v>2141.0053632000004</v>
      </c>
      <c r="I2371">
        <f t="shared" si="93"/>
        <v>5.3828205128205126E-3</v>
      </c>
      <c r="J2371" s="129" t="s">
        <v>17</v>
      </c>
    </row>
    <row r="2372" spans="3:10" ht="15">
      <c r="C2372">
        <v>2019</v>
      </c>
      <c r="D2372" s="289">
        <v>4</v>
      </c>
      <c r="E2372" s="289">
        <v>3</v>
      </c>
      <c r="F2372" s="127">
        <v>78</v>
      </c>
      <c r="G2372" s="506">
        <v>0.46582499999999999</v>
      </c>
      <c r="H2372">
        <v>3017.5022592000009</v>
      </c>
      <c r="I2372">
        <f t="shared" si="93"/>
        <v>5.9721153846153847E-3</v>
      </c>
      <c r="J2372" s="129" t="s">
        <v>17</v>
      </c>
    </row>
    <row r="2373" spans="3:10" ht="15">
      <c r="C2373">
        <v>2019</v>
      </c>
      <c r="D2373" s="289">
        <v>4</v>
      </c>
      <c r="E2373" s="289">
        <v>4</v>
      </c>
      <c r="F2373" s="127">
        <v>78</v>
      </c>
      <c r="G2373" s="506">
        <v>0.52988000000000002</v>
      </c>
      <c r="H2373">
        <v>3703.8467839999998</v>
      </c>
      <c r="I2373">
        <f t="shared" si="93"/>
        <v>6.7933333333333335E-3</v>
      </c>
      <c r="J2373" s="129" t="s">
        <v>17</v>
      </c>
    </row>
    <row r="2374" spans="3:10" ht="15">
      <c r="C2374">
        <v>2019</v>
      </c>
      <c r="D2374" s="289">
        <v>4</v>
      </c>
      <c r="E2374" s="289">
        <v>5</v>
      </c>
      <c r="F2374" s="127">
        <v>78</v>
      </c>
      <c r="G2374" s="506">
        <v>0.52893999999999997</v>
      </c>
      <c r="H2374">
        <v>4263.1788672000002</v>
      </c>
      <c r="I2374">
        <f t="shared" si="93"/>
        <v>6.7812820512820511E-3</v>
      </c>
      <c r="J2374" s="129" t="s">
        <v>17</v>
      </c>
    </row>
    <row r="2375" spans="3:10" ht="15">
      <c r="C2375">
        <v>2019</v>
      </c>
      <c r="D2375" s="289">
        <v>4</v>
      </c>
      <c r="E2375" s="289">
        <v>6</v>
      </c>
      <c r="F2375" s="127">
        <v>78</v>
      </c>
      <c r="G2375" s="506">
        <v>0.48985500000000004</v>
      </c>
      <c r="H2375">
        <v>4885.1320320000013</v>
      </c>
      <c r="I2375">
        <f t="shared" si="93"/>
        <v>6.2801923076923078E-3</v>
      </c>
      <c r="J2375" s="129" t="s">
        <v>17</v>
      </c>
    </row>
    <row r="2376" spans="3:10" ht="15">
      <c r="C2376">
        <v>2019</v>
      </c>
      <c r="D2376" s="289">
        <v>4</v>
      </c>
      <c r="E2376" s="289">
        <v>7</v>
      </c>
      <c r="F2376" s="127">
        <v>78</v>
      </c>
      <c r="G2376" s="506">
        <v>0.48738999999999999</v>
      </c>
      <c r="H2376">
        <v>4651.3809408000006</v>
      </c>
      <c r="I2376">
        <f t="shared" si="93"/>
        <v>6.2485897435897433E-3</v>
      </c>
      <c r="J2376" s="129" t="s">
        <v>17</v>
      </c>
    </row>
    <row r="2377" spans="3:10" ht="15">
      <c r="C2377">
        <v>2019</v>
      </c>
      <c r="D2377" s="289">
        <v>4</v>
      </c>
      <c r="E2377" s="289">
        <v>8</v>
      </c>
      <c r="F2377" s="127">
        <v>78</v>
      </c>
      <c r="G2377" s="506">
        <v>0.43189500000000003</v>
      </c>
      <c r="H2377">
        <v>4154.2595072000004</v>
      </c>
      <c r="I2377">
        <f t="shared" si="93"/>
        <v>5.5371153846153851E-3</v>
      </c>
      <c r="J2377" s="129" t="s">
        <v>17</v>
      </c>
    </row>
    <row r="2378" spans="3:10" ht="15">
      <c r="C2378">
        <v>2019</v>
      </c>
      <c r="D2378" s="289">
        <v>4</v>
      </c>
      <c r="E2378" s="289">
        <v>9</v>
      </c>
      <c r="F2378" s="127">
        <v>78</v>
      </c>
      <c r="G2378" s="506">
        <v>0.47531999999999996</v>
      </c>
      <c r="H2378">
        <v>3891.3135360000001</v>
      </c>
      <c r="I2378">
        <f t="shared" si="93"/>
        <v>6.0938461538461537E-3</v>
      </c>
      <c r="J2378" s="129" t="s">
        <v>17</v>
      </c>
    </row>
    <row r="2379" spans="3:10" ht="15">
      <c r="C2379">
        <v>2019</v>
      </c>
      <c r="D2379" s="289">
        <v>4</v>
      </c>
      <c r="E2379" s="289">
        <v>10</v>
      </c>
      <c r="F2379" s="127">
        <v>78</v>
      </c>
      <c r="G2379" s="506">
        <v>0.493755</v>
      </c>
      <c r="H2379">
        <v>4673.3862911999995</v>
      </c>
      <c r="I2379">
        <f t="shared" si="93"/>
        <v>6.3301923076923075E-3</v>
      </c>
      <c r="J2379" s="129" t="s">
        <v>17</v>
      </c>
    </row>
    <row r="2380" spans="3:10" ht="15">
      <c r="C2380">
        <v>2019</v>
      </c>
      <c r="D2380" s="289">
        <v>4</v>
      </c>
      <c r="E2380" s="289">
        <v>11</v>
      </c>
      <c r="F2380" s="127">
        <v>78</v>
      </c>
      <c r="G2380" s="506">
        <v>0.46984000000000004</v>
      </c>
      <c r="H2380">
        <v>4717.396991999999</v>
      </c>
      <c r="I2380">
        <f t="shared" si="93"/>
        <v>6.0235897435897438E-3</v>
      </c>
      <c r="J2380" s="129" t="s">
        <v>17</v>
      </c>
    </row>
    <row r="2381" spans="3:10" ht="15">
      <c r="C2381">
        <v>2019</v>
      </c>
      <c r="D2381" s="289">
        <v>4</v>
      </c>
      <c r="E2381" s="289">
        <v>12</v>
      </c>
      <c r="F2381" s="127">
        <v>78</v>
      </c>
      <c r="G2381" s="506">
        <v>0.48582999999999998</v>
      </c>
      <c r="H2381">
        <v>4037.5558784000018</v>
      </c>
      <c r="I2381">
        <f t="shared" si="93"/>
        <v>6.2285897435897433E-3</v>
      </c>
      <c r="J2381" s="129" t="s">
        <v>17</v>
      </c>
    </row>
    <row r="2382" spans="3:10" ht="15">
      <c r="C2382">
        <v>2019</v>
      </c>
      <c r="D2382" s="289">
        <v>4</v>
      </c>
      <c r="E2382" s="289">
        <v>13</v>
      </c>
      <c r="F2382" s="127">
        <v>78</v>
      </c>
      <c r="G2382" s="506">
        <v>0.52754999999999996</v>
      </c>
      <c r="H2382">
        <v>5234.5227264000005</v>
      </c>
      <c r="I2382">
        <f t="shared" si="93"/>
        <v>6.7634615384615376E-3</v>
      </c>
      <c r="J2382" s="129" t="s">
        <v>17</v>
      </c>
    </row>
    <row r="2383" spans="3:10" ht="15">
      <c r="C2383">
        <v>2019</v>
      </c>
      <c r="D2383" s="289">
        <v>4</v>
      </c>
      <c r="E2383" s="289">
        <v>14</v>
      </c>
      <c r="F2383" s="127">
        <v>78</v>
      </c>
      <c r="G2383" s="506">
        <v>0.48684499999999997</v>
      </c>
      <c r="H2383">
        <v>4419.2529920000015</v>
      </c>
      <c r="I2383">
        <f t="shared" si="93"/>
        <v>6.2416025641025639E-3</v>
      </c>
      <c r="J2383" s="129" t="s">
        <v>17</v>
      </c>
    </row>
    <row r="2384" spans="3:10" ht="15">
      <c r="C2384">
        <v>2019</v>
      </c>
      <c r="D2384" s="289">
        <v>1</v>
      </c>
      <c r="E2384" s="289">
        <v>1</v>
      </c>
      <c r="F2384" s="127">
        <v>97</v>
      </c>
      <c r="G2384" s="506">
        <v>0.40798499999999999</v>
      </c>
      <c r="H2384">
        <v>1934.9468160000001</v>
      </c>
      <c r="I2384">
        <f t="shared" si="93"/>
        <v>4.2060309278350513E-3</v>
      </c>
      <c r="J2384" s="129" t="s">
        <v>17</v>
      </c>
    </row>
    <row r="2385" spans="3:10" ht="15">
      <c r="C2385">
        <v>2019</v>
      </c>
      <c r="D2385" s="289">
        <v>1</v>
      </c>
      <c r="E2385" s="289">
        <v>2</v>
      </c>
      <c r="F2385" s="127">
        <v>97</v>
      </c>
      <c r="G2385" s="506">
        <v>0.28859000000000001</v>
      </c>
      <c r="H2385">
        <v>1337.8286592000004</v>
      </c>
      <c r="I2385">
        <f t="shared" si="93"/>
        <v>2.9751546391752577E-3</v>
      </c>
      <c r="J2385" s="129" t="s">
        <v>17</v>
      </c>
    </row>
    <row r="2386" spans="3:10" ht="15">
      <c r="C2386">
        <v>2019</v>
      </c>
      <c r="D2386" s="289">
        <v>1</v>
      </c>
      <c r="E2386" s="289">
        <v>3</v>
      </c>
      <c r="F2386" s="127">
        <v>97</v>
      </c>
      <c r="G2386" s="506">
        <v>0.45005499999999998</v>
      </c>
      <c r="H2386">
        <v>2989.6238592000009</v>
      </c>
      <c r="I2386">
        <f t="shared" si="93"/>
        <v>4.6397422680412373E-3</v>
      </c>
      <c r="J2386" s="129" t="s">
        <v>17</v>
      </c>
    </row>
    <row r="2387" spans="3:10" ht="15">
      <c r="C2387">
        <v>2019</v>
      </c>
      <c r="D2387" s="289">
        <v>1</v>
      </c>
      <c r="E2387" s="289">
        <v>4</v>
      </c>
      <c r="F2387" s="127">
        <v>97</v>
      </c>
      <c r="G2387" s="506">
        <v>0.47029500000000002</v>
      </c>
      <c r="H2387">
        <v>3809.6638976000008</v>
      </c>
      <c r="I2387">
        <f t="shared" si="93"/>
        <v>4.8484020618556707E-3</v>
      </c>
      <c r="J2387" s="129" t="s">
        <v>17</v>
      </c>
    </row>
    <row r="2388" spans="3:10" ht="15">
      <c r="C2388">
        <v>2019</v>
      </c>
      <c r="D2388" s="289">
        <v>1</v>
      </c>
      <c r="E2388" s="289">
        <v>5</v>
      </c>
      <c r="F2388" s="127">
        <v>97</v>
      </c>
      <c r="G2388" s="506">
        <v>0.60572000000000004</v>
      </c>
      <c r="H2388">
        <v>4473.9628032000001</v>
      </c>
      <c r="I2388">
        <f t="shared" si="93"/>
        <v>6.2445360824742273E-3</v>
      </c>
      <c r="J2388" s="129" t="s">
        <v>17</v>
      </c>
    </row>
    <row r="2389" spans="3:10" ht="15">
      <c r="C2389">
        <v>2019</v>
      </c>
      <c r="D2389" s="289">
        <v>1</v>
      </c>
      <c r="E2389" s="289">
        <v>6</v>
      </c>
      <c r="F2389" s="127">
        <v>97</v>
      </c>
      <c r="G2389" s="506">
        <v>0.70960999999999996</v>
      </c>
      <c r="H2389">
        <v>4809.8154368000005</v>
      </c>
      <c r="I2389">
        <f t="shared" si="93"/>
        <v>7.315567010309278E-3</v>
      </c>
      <c r="J2389" s="129" t="s">
        <v>17</v>
      </c>
    </row>
    <row r="2390" spans="3:10" ht="15">
      <c r="C2390">
        <v>2019</v>
      </c>
      <c r="D2390" s="289">
        <v>1</v>
      </c>
      <c r="E2390" s="289">
        <v>7</v>
      </c>
      <c r="F2390" s="127">
        <v>97</v>
      </c>
      <c r="G2390" s="506">
        <v>0.71041500000000002</v>
      </c>
      <c r="H2390">
        <v>4971.8338560000002</v>
      </c>
      <c r="I2390">
        <f t="shared" si="93"/>
        <v>7.3238659793814437E-3</v>
      </c>
      <c r="J2390" s="129" t="s">
        <v>17</v>
      </c>
    </row>
    <row r="2391" spans="3:10" ht="15">
      <c r="C2391">
        <v>2019</v>
      </c>
      <c r="D2391" s="289">
        <v>1</v>
      </c>
      <c r="E2391" s="289">
        <v>8</v>
      </c>
      <c r="F2391" s="127">
        <v>97</v>
      </c>
      <c r="G2391" s="506">
        <v>0.48179500000000003</v>
      </c>
      <c r="H2391">
        <v>2817.4171238399999</v>
      </c>
      <c r="I2391">
        <f t="shared" si="93"/>
        <v>4.9669587628865981E-3</v>
      </c>
      <c r="J2391" s="129" t="s">
        <v>17</v>
      </c>
    </row>
    <row r="2392" spans="3:10" ht="15">
      <c r="C2392">
        <v>2019</v>
      </c>
      <c r="D2392" s="289">
        <v>1</v>
      </c>
      <c r="E2392" s="289">
        <v>9</v>
      </c>
      <c r="F2392" s="127">
        <v>97</v>
      </c>
      <c r="G2392" s="506">
        <v>0.59492499999999993</v>
      </c>
      <c r="H2392">
        <v>3721.4179200000012</v>
      </c>
      <c r="I2392">
        <f t="shared" ref="I2392:I2455" si="94">G2392/F2392</f>
        <v>6.133247422680412E-3</v>
      </c>
      <c r="J2392" s="129" t="s">
        <v>17</v>
      </c>
    </row>
    <row r="2393" spans="3:10" ht="15">
      <c r="C2393">
        <v>2019</v>
      </c>
      <c r="D2393" s="289">
        <v>1</v>
      </c>
      <c r="E2393" s="289">
        <v>10</v>
      </c>
      <c r="F2393" s="127">
        <v>97</v>
      </c>
      <c r="G2393" s="506">
        <v>0.60809500000000005</v>
      </c>
      <c r="H2393">
        <v>3144.3582720000004</v>
      </c>
      <c r="I2393">
        <f t="shared" si="94"/>
        <v>6.2690206185567017E-3</v>
      </c>
      <c r="J2393" s="129" t="s">
        <v>17</v>
      </c>
    </row>
    <row r="2394" spans="3:10" ht="15">
      <c r="C2394">
        <v>2019</v>
      </c>
      <c r="D2394" s="289">
        <v>1</v>
      </c>
      <c r="E2394" s="289">
        <v>11</v>
      </c>
      <c r="F2394" s="127">
        <v>97</v>
      </c>
      <c r="G2394" s="506">
        <v>0.65940500000000002</v>
      </c>
      <c r="H2394">
        <v>4715.8249600000008</v>
      </c>
      <c r="I2394">
        <f t="shared" si="94"/>
        <v>6.79798969072165E-3</v>
      </c>
      <c r="J2394" s="129" t="s">
        <v>17</v>
      </c>
    </row>
    <row r="2395" spans="3:10" ht="15">
      <c r="C2395">
        <v>2019</v>
      </c>
      <c r="D2395" s="289">
        <v>1</v>
      </c>
      <c r="E2395" s="289">
        <v>12</v>
      </c>
      <c r="F2395" s="127">
        <v>97</v>
      </c>
      <c r="G2395" s="506">
        <v>0.64549499999999993</v>
      </c>
      <c r="H2395">
        <v>4933.1912960000018</v>
      </c>
      <c r="I2395">
        <f t="shared" si="94"/>
        <v>6.6545876288659784E-3</v>
      </c>
      <c r="J2395" s="129" t="s">
        <v>17</v>
      </c>
    </row>
    <row r="2396" spans="3:10" ht="15">
      <c r="C2396">
        <v>2019</v>
      </c>
      <c r="D2396" s="289">
        <v>1</v>
      </c>
      <c r="E2396" s="289">
        <v>13</v>
      </c>
      <c r="F2396" s="127">
        <v>97</v>
      </c>
      <c r="G2396" s="506">
        <v>0.71924500000000002</v>
      </c>
      <c r="H2396">
        <v>4484.5085824000007</v>
      </c>
      <c r="I2396">
        <f t="shared" si="94"/>
        <v>7.4148969072164953E-3</v>
      </c>
      <c r="J2396" s="129" t="s">
        <v>17</v>
      </c>
    </row>
    <row r="2397" spans="3:10" ht="15">
      <c r="C2397">
        <v>2019</v>
      </c>
      <c r="D2397" s="289">
        <v>1</v>
      </c>
      <c r="E2397" s="289">
        <v>14</v>
      </c>
      <c r="F2397" s="127">
        <v>97</v>
      </c>
      <c r="G2397" s="506">
        <v>0.61375500000000005</v>
      </c>
      <c r="H2397">
        <v>3769.5344896000001</v>
      </c>
      <c r="I2397">
        <f t="shared" si="94"/>
        <v>6.3273711340206193E-3</v>
      </c>
      <c r="J2397" s="129" t="s">
        <v>17</v>
      </c>
    </row>
    <row r="2398" spans="3:10" ht="15">
      <c r="C2398">
        <v>2019</v>
      </c>
      <c r="D2398" s="289">
        <v>2</v>
      </c>
      <c r="E2398" s="289">
        <v>1</v>
      </c>
      <c r="F2398" s="127">
        <v>97</v>
      </c>
      <c r="G2398" s="506">
        <v>0.32410499999999998</v>
      </c>
      <c r="H2398">
        <v>1330.0629759999999</v>
      </c>
      <c r="I2398">
        <f t="shared" si="94"/>
        <v>3.3412886597938142E-3</v>
      </c>
      <c r="J2398" s="129" t="s">
        <v>17</v>
      </c>
    </row>
    <row r="2399" spans="3:10" ht="15">
      <c r="C2399">
        <v>2019</v>
      </c>
      <c r="D2399" s="289">
        <v>2</v>
      </c>
      <c r="E2399" s="289">
        <v>2</v>
      </c>
      <c r="F2399" s="127">
        <v>97</v>
      </c>
      <c r="G2399" s="506">
        <v>0.479605</v>
      </c>
      <c r="H2399">
        <v>2514.4969344000001</v>
      </c>
      <c r="I2399">
        <f t="shared" si="94"/>
        <v>4.944381443298969E-3</v>
      </c>
      <c r="J2399" s="129" t="s">
        <v>17</v>
      </c>
    </row>
    <row r="2400" spans="3:10" ht="15">
      <c r="C2400">
        <v>2019</v>
      </c>
      <c r="D2400" s="289">
        <v>2</v>
      </c>
      <c r="E2400" s="289">
        <v>3</v>
      </c>
      <c r="F2400" s="127">
        <v>97</v>
      </c>
      <c r="G2400" s="506">
        <v>0.35265000000000002</v>
      </c>
      <c r="H2400">
        <v>2740.7115648000008</v>
      </c>
      <c r="I2400">
        <f t="shared" si="94"/>
        <v>3.6355670103092787E-3</v>
      </c>
      <c r="J2400" s="129" t="s">
        <v>17</v>
      </c>
    </row>
    <row r="2401" spans="3:10" ht="15">
      <c r="C2401">
        <v>2019</v>
      </c>
      <c r="D2401" s="289">
        <v>2</v>
      </c>
      <c r="E2401" s="289">
        <v>4</v>
      </c>
      <c r="F2401" s="127">
        <v>97</v>
      </c>
      <c r="G2401" s="506">
        <v>0.55410999999999999</v>
      </c>
      <c r="H2401">
        <v>2721.2589465599995</v>
      </c>
      <c r="I2401">
        <f t="shared" si="94"/>
        <v>5.7124742268041236E-3</v>
      </c>
      <c r="J2401" s="129" t="s">
        <v>17</v>
      </c>
    </row>
    <row r="2402" spans="3:10" ht="15">
      <c r="C2402">
        <v>2019</v>
      </c>
      <c r="D2402" s="289">
        <v>2</v>
      </c>
      <c r="E2402" s="289">
        <v>5</v>
      </c>
      <c r="F2402" s="127">
        <v>97</v>
      </c>
      <c r="G2402" s="506">
        <v>0.70896999999999999</v>
      </c>
      <c r="H2402">
        <v>3109.1602432</v>
      </c>
      <c r="I2402">
        <f t="shared" si="94"/>
        <v>7.3089690721649487E-3</v>
      </c>
      <c r="J2402" s="129" t="s">
        <v>17</v>
      </c>
    </row>
    <row r="2403" spans="3:10" ht="15">
      <c r="C2403">
        <v>2019</v>
      </c>
      <c r="D2403" s="289">
        <v>2</v>
      </c>
      <c r="E2403" s="289">
        <v>6</v>
      </c>
      <c r="F2403" s="127">
        <v>97</v>
      </c>
      <c r="G2403" s="506">
        <v>0.65997499999999998</v>
      </c>
      <c r="H2403">
        <v>5388.3820672000002</v>
      </c>
      <c r="I2403">
        <f t="shared" si="94"/>
        <v>6.8038659793814432E-3</v>
      </c>
      <c r="J2403" s="129" t="s">
        <v>17</v>
      </c>
    </row>
    <row r="2404" spans="3:10" ht="15">
      <c r="C2404">
        <v>2019</v>
      </c>
      <c r="D2404" s="289">
        <v>2</v>
      </c>
      <c r="E2404" s="289">
        <v>7</v>
      </c>
      <c r="F2404" s="127">
        <v>97</v>
      </c>
      <c r="G2404" s="506">
        <v>0.67945500000000003</v>
      </c>
      <c r="H2404">
        <v>4726.8400255999995</v>
      </c>
      <c r="I2404">
        <f t="shared" si="94"/>
        <v>7.004690721649485E-3</v>
      </c>
      <c r="J2404" s="129" t="s">
        <v>17</v>
      </c>
    </row>
    <row r="2405" spans="3:10" ht="15">
      <c r="C2405">
        <v>2019</v>
      </c>
      <c r="D2405" s="289">
        <v>2</v>
      </c>
      <c r="E2405" s="289">
        <v>8</v>
      </c>
      <c r="F2405" s="127">
        <v>97</v>
      </c>
      <c r="G2405" s="506">
        <v>0.51297999999999999</v>
      </c>
      <c r="H2405">
        <v>2446.7121535999995</v>
      </c>
      <c r="I2405">
        <f t="shared" si="94"/>
        <v>5.2884536082474223E-3</v>
      </c>
      <c r="J2405" s="129" t="s">
        <v>17</v>
      </c>
    </row>
    <row r="2406" spans="3:10" ht="15">
      <c r="C2406">
        <v>2019</v>
      </c>
      <c r="D2406" s="289">
        <v>2</v>
      </c>
      <c r="E2406" s="289">
        <v>9</v>
      </c>
      <c r="F2406" s="127">
        <v>97</v>
      </c>
      <c r="G2406" s="506">
        <v>0.61621000000000004</v>
      </c>
      <c r="H2406">
        <v>4708.3132800000012</v>
      </c>
      <c r="I2406">
        <f t="shared" si="94"/>
        <v>6.3526804123711341E-3</v>
      </c>
      <c r="J2406" s="129" t="s">
        <v>17</v>
      </c>
    </row>
    <row r="2407" spans="3:10" ht="15">
      <c r="C2407">
        <v>2019</v>
      </c>
      <c r="D2407" s="289">
        <v>2</v>
      </c>
      <c r="E2407" s="289">
        <v>10</v>
      </c>
      <c r="F2407" s="127">
        <v>97</v>
      </c>
      <c r="G2407" s="506">
        <v>0.65886500000000003</v>
      </c>
      <c r="H2407">
        <v>4943.0571519999994</v>
      </c>
      <c r="I2407">
        <f t="shared" si="94"/>
        <v>6.7924226804123716E-3</v>
      </c>
      <c r="J2407" s="129" t="s">
        <v>17</v>
      </c>
    </row>
    <row r="2408" spans="3:10" ht="15">
      <c r="C2408">
        <v>2019</v>
      </c>
      <c r="D2408" s="289">
        <v>2</v>
      </c>
      <c r="E2408" s="289">
        <v>11</v>
      </c>
      <c r="F2408" s="127">
        <v>97</v>
      </c>
      <c r="G2408" s="506">
        <v>0.61572499999999997</v>
      </c>
      <c r="H2408">
        <v>4736.6516736000012</v>
      </c>
      <c r="I2408">
        <f t="shared" si="94"/>
        <v>6.3476804123711334E-3</v>
      </c>
      <c r="J2408" s="129" t="s">
        <v>17</v>
      </c>
    </row>
    <row r="2409" spans="3:10" ht="15">
      <c r="C2409">
        <v>2019</v>
      </c>
      <c r="D2409" s="289">
        <v>2</v>
      </c>
      <c r="E2409" s="289">
        <v>12</v>
      </c>
      <c r="F2409" s="127">
        <v>97</v>
      </c>
      <c r="G2409" s="506">
        <v>0.62236500000000006</v>
      </c>
      <c r="H2409">
        <v>5880.0346880000016</v>
      </c>
      <c r="I2409">
        <f t="shared" si="94"/>
        <v>6.4161340206185576E-3</v>
      </c>
      <c r="J2409" s="129" t="s">
        <v>17</v>
      </c>
    </row>
    <row r="2410" spans="3:10" ht="15">
      <c r="C2410">
        <v>2019</v>
      </c>
      <c r="D2410" s="289">
        <v>2</v>
      </c>
      <c r="E2410" s="289">
        <v>13</v>
      </c>
      <c r="F2410" s="127">
        <v>97</v>
      </c>
      <c r="G2410" s="506">
        <v>0.73927500000000002</v>
      </c>
      <c r="H2410">
        <v>4736.6950400000005</v>
      </c>
      <c r="I2410">
        <f t="shared" si="94"/>
        <v>7.6213917525773198E-3</v>
      </c>
      <c r="J2410" s="129" t="s">
        <v>17</v>
      </c>
    </row>
    <row r="2411" spans="3:10" ht="15">
      <c r="C2411">
        <v>2019</v>
      </c>
      <c r="D2411" s="289">
        <v>2</v>
      </c>
      <c r="E2411" s="289">
        <v>14</v>
      </c>
      <c r="F2411" s="127">
        <v>97</v>
      </c>
      <c r="G2411" s="506">
        <v>0.62908499999999989</v>
      </c>
      <c r="H2411">
        <v>5140.9999872000008</v>
      </c>
      <c r="I2411">
        <f t="shared" si="94"/>
        <v>6.4854123711340196E-3</v>
      </c>
      <c r="J2411" s="129" t="s">
        <v>17</v>
      </c>
    </row>
    <row r="2412" spans="3:10" ht="15">
      <c r="C2412">
        <v>2019</v>
      </c>
      <c r="D2412" s="289">
        <v>3</v>
      </c>
      <c r="E2412" s="289">
        <v>1</v>
      </c>
      <c r="F2412" s="127">
        <v>97</v>
      </c>
      <c r="G2412" s="506">
        <v>0.36908000000000002</v>
      </c>
      <c r="H2412">
        <v>1929.6173951999999</v>
      </c>
      <c r="I2412">
        <f t="shared" si="94"/>
        <v>3.8049484536082476E-3</v>
      </c>
      <c r="J2412" s="129" t="s">
        <v>17</v>
      </c>
    </row>
    <row r="2413" spans="3:10" ht="15">
      <c r="C2413">
        <v>2019</v>
      </c>
      <c r="D2413" s="289">
        <v>3</v>
      </c>
      <c r="E2413" s="289">
        <v>2</v>
      </c>
      <c r="F2413" s="127">
        <v>97</v>
      </c>
      <c r="G2413" s="506">
        <v>0.37097000000000002</v>
      </c>
      <c r="H2413">
        <v>1948.7233920000003</v>
      </c>
      <c r="I2413">
        <f t="shared" si="94"/>
        <v>3.8244329896907217E-3</v>
      </c>
      <c r="J2413" s="129" t="s">
        <v>17</v>
      </c>
    </row>
    <row r="2414" spans="3:10" ht="15">
      <c r="C2414">
        <v>2019</v>
      </c>
      <c r="D2414" s="289">
        <v>3</v>
      </c>
      <c r="E2414" s="289">
        <v>3</v>
      </c>
      <c r="F2414" s="127">
        <v>97</v>
      </c>
      <c r="G2414" s="506">
        <v>0.54339000000000004</v>
      </c>
      <c r="H2414">
        <v>3386.0020480000003</v>
      </c>
      <c r="I2414">
        <f t="shared" si="94"/>
        <v>5.6019587628865983E-3</v>
      </c>
      <c r="J2414" s="129" t="s">
        <v>17</v>
      </c>
    </row>
    <row r="2415" spans="3:10" ht="15">
      <c r="C2415">
        <v>2019</v>
      </c>
      <c r="D2415" s="289">
        <v>3</v>
      </c>
      <c r="E2415" s="289">
        <v>4</v>
      </c>
      <c r="F2415" s="127">
        <v>97</v>
      </c>
      <c r="G2415" s="506">
        <v>0.66454000000000002</v>
      </c>
      <c r="H2415">
        <v>4750.0766720000001</v>
      </c>
      <c r="I2415">
        <f t="shared" si="94"/>
        <v>6.8509278350515467E-3</v>
      </c>
      <c r="J2415" s="129" t="s">
        <v>17</v>
      </c>
    </row>
    <row r="2416" spans="3:10" ht="15">
      <c r="C2416">
        <v>2019</v>
      </c>
      <c r="D2416" s="289">
        <v>3</v>
      </c>
      <c r="E2416" s="289">
        <v>5</v>
      </c>
      <c r="F2416" s="127">
        <v>97</v>
      </c>
      <c r="G2416" s="506">
        <v>0.68498999999999999</v>
      </c>
      <c r="H2416">
        <v>1888.3341312000005</v>
      </c>
      <c r="I2416">
        <f t="shared" si="94"/>
        <v>7.0617525773195872E-3</v>
      </c>
      <c r="J2416" s="129" t="s">
        <v>17</v>
      </c>
    </row>
    <row r="2417" spans="3:10" ht="15">
      <c r="C2417">
        <v>2019</v>
      </c>
      <c r="D2417" s="289">
        <v>3</v>
      </c>
      <c r="E2417" s="289">
        <v>6</v>
      </c>
      <c r="F2417" s="127">
        <v>97</v>
      </c>
      <c r="G2417" s="506">
        <v>0.77838499999999999</v>
      </c>
      <c r="H2417">
        <v>2865.7384448000007</v>
      </c>
      <c r="I2417">
        <f t="shared" si="94"/>
        <v>8.0245876288659798E-3</v>
      </c>
      <c r="J2417" s="129" t="s">
        <v>17</v>
      </c>
    </row>
    <row r="2418" spans="3:10" ht="15">
      <c r="C2418">
        <v>2019</v>
      </c>
      <c r="D2418" s="289">
        <v>3</v>
      </c>
      <c r="E2418" s="289">
        <v>7</v>
      </c>
      <c r="F2418" s="127">
        <v>97</v>
      </c>
      <c r="G2418" s="506">
        <v>0.72126999999999997</v>
      </c>
      <c r="H2418">
        <v>4791.7641728000008</v>
      </c>
      <c r="I2418">
        <f t="shared" si="94"/>
        <v>7.435773195876288E-3</v>
      </c>
      <c r="J2418" s="129" t="s">
        <v>17</v>
      </c>
    </row>
    <row r="2419" spans="3:10" ht="15">
      <c r="C2419">
        <v>2019</v>
      </c>
      <c r="D2419" s="289">
        <v>3</v>
      </c>
      <c r="E2419" s="289">
        <v>8</v>
      </c>
      <c r="F2419" s="127">
        <v>97</v>
      </c>
      <c r="G2419" s="506">
        <v>0.53103499999999992</v>
      </c>
      <c r="H2419">
        <v>4023.0141952000008</v>
      </c>
      <c r="I2419">
        <f t="shared" si="94"/>
        <v>5.4745876288659788E-3</v>
      </c>
      <c r="J2419" s="129" t="s">
        <v>17</v>
      </c>
    </row>
    <row r="2420" spans="3:10" ht="15">
      <c r="C2420">
        <v>2019</v>
      </c>
      <c r="D2420" s="289">
        <v>3</v>
      </c>
      <c r="E2420" s="289">
        <v>9</v>
      </c>
      <c r="F2420" s="127">
        <v>97</v>
      </c>
      <c r="G2420" s="506">
        <v>0.56012499999999998</v>
      </c>
      <c r="H2420">
        <v>4946.9136639999997</v>
      </c>
      <c r="I2420">
        <f t="shared" si="94"/>
        <v>5.7744845360824743E-3</v>
      </c>
      <c r="J2420" s="129" t="s">
        <v>17</v>
      </c>
    </row>
    <row r="2421" spans="3:10" ht="15">
      <c r="C2421">
        <v>2019</v>
      </c>
      <c r="D2421" s="289">
        <v>3</v>
      </c>
      <c r="E2421" s="289">
        <v>10</v>
      </c>
      <c r="F2421" s="127">
        <v>97</v>
      </c>
      <c r="G2421" s="506">
        <v>0.70228500000000005</v>
      </c>
      <c r="H2421">
        <v>3276.9014784000001</v>
      </c>
      <c r="I2421">
        <f t="shared" si="94"/>
        <v>7.240051546391753E-3</v>
      </c>
      <c r="J2421" s="129" t="s">
        <v>17</v>
      </c>
    </row>
    <row r="2422" spans="3:10" ht="15">
      <c r="C2422">
        <v>2019</v>
      </c>
      <c r="D2422" s="289">
        <v>3</v>
      </c>
      <c r="E2422" s="289">
        <v>11</v>
      </c>
      <c r="F2422" s="127">
        <v>97</v>
      </c>
      <c r="G2422" s="506">
        <v>0.63397000000000003</v>
      </c>
      <c r="H2422">
        <v>5253.3561344000009</v>
      </c>
      <c r="I2422">
        <f t="shared" si="94"/>
        <v>6.5357731958762891E-3</v>
      </c>
      <c r="J2422" s="129" t="s">
        <v>17</v>
      </c>
    </row>
    <row r="2423" spans="3:10" ht="15">
      <c r="C2423">
        <v>2019</v>
      </c>
      <c r="D2423" s="289">
        <v>3</v>
      </c>
      <c r="E2423" s="289">
        <v>12</v>
      </c>
      <c r="F2423" s="127">
        <v>97</v>
      </c>
      <c r="G2423" s="506">
        <v>0.63070999999999999</v>
      </c>
      <c r="H2423">
        <v>3355.7353983999992</v>
      </c>
      <c r="I2423">
        <f t="shared" si="94"/>
        <v>6.5021649484536086E-3</v>
      </c>
      <c r="J2423" s="129" t="s">
        <v>17</v>
      </c>
    </row>
    <row r="2424" spans="3:10" ht="15">
      <c r="C2424">
        <v>2019</v>
      </c>
      <c r="D2424" s="289">
        <v>3</v>
      </c>
      <c r="E2424" s="289">
        <v>13</v>
      </c>
      <c r="F2424" s="127">
        <v>97</v>
      </c>
      <c r="G2424" s="506">
        <v>0.66170499999999999</v>
      </c>
      <c r="H2424">
        <v>4784.3051520000008</v>
      </c>
      <c r="I2424">
        <f t="shared" si="94"/>
        <v>6.8217010309278353E-3</v>
      </c>
      <c r="J2424" s="129" t="s">
        <v>17</v>
      </c>
    </row>
    <row r="2425" spans="3:10" ht="15">
      <c r="C2425">
        <v>2019</v>
      </c>
      <c r="D2425" s="289">
        <v>3</v>
      </c>
      <c r="E2425" s="289">
        <v>14</v>
      </c>
      <c r="F2425" s="127">
        <v>97</v>
      </c>
      <c r="G2425" s="506">
        <v>0.64595999999999998</v>
      </c>
      <c r="H2425">
        <v>4949.5543680000001</v>
      </c>
      <c r="I2425">
        <f t="shared" si="94"/>
        <v>6.6593814432989685E-3</v>
      </c>
      <c r="J2425" s="129" t="s">
        <v>17</v>
      </c>
    </row>
    <row r="2426" spans="3:10" ht="15">
      <c r="C2426">
        <v>2019</v>
      </c>
      <c r="D2426" s="289">
        <v>4</v>
      </c>
      <c r="E2426" s="289">
        <v>1</v>
      </c>
      <c r="F2426" s="127">
        <v>97</v>
      </c>
      <c r="G2426" s="506">
        <v>0.44878000000000001</v>
      </c>
      <c r="H2426">
        <v>3023.691264</v>
      </c>
      <c r="I2426">
        <f t="shared" si="94"/>
        <v>4.6265979381443301E-3</v>
      </c>
      <c r="J2426" s="129" t="s">
        <v>17</v>
      </c>
    </row>
    <row r="2427" spans="3:10" ht="15">
      <c r="C2427">
        <v>2019</v>
      </c>
      <c r="D2427" s="289">
        <v>4</v>
      </c>
      <c r="E2427" s="289">
        <v>2</v>
      </c>
      <c r="F2427" s="127">
        <v>97</v>
      </c>
      <c r="G2427" s="506">
        <v>0.421375</v>
      </c>
      <c r="H2427">
        <v>2141.0053632000004</v>
      </c>
      <c r="I2427">
        <f t="shared" si="94"/>
        <v>4.3440721649484534E-3</v>
      </c>
      <c r="J2427" s="129" t="s">
        <v>17</v>
      </c>
    </row>
    <row r="2428" spans="3:10" ht="15">
      <c r="C2428">
        <v>2019</v>
      </c>
      <c r="D2428" s="289">
        <v>4</v>
      </c>
      <c r="E2428" s="289">
        <v>3</v>
      </c>
      <c r="F2428" s="127">
        <v>97</v>
      </c>
      <c r="G2428" s="506">
        <v>0.43284499999999998</v>
      </c>
      <c r="H2428">
        <v>3017.5022592000009</v>
      </c>
      <c r="I2428">
        <f t="shared" si="94"/>
        <v>4.4623195876288659E-3</v>
      </c>
      <c r="J2428" s="129" t="s">
        <v>17</v>
      </c>
    </row>
    <row r="2429" spans="3:10" ht="15">
      <c r="C2429">
        <v>2019</v>
      </c>
      <c r="D2429" s="289">
        <v>4</v>
      </c>
      <c r="E2429" s="289">
        <v>4</v>
      </c>
      <c r="F2429" s="127">
        <v>97</v>
      </c>
      <c r="G2429" s="506">
        <v>0.61072499999999996</v>
      </c>
      <c r="H2429">
        <v>3703.8467839999998</v>
      </c>
      <c r="I2429">
        <f t="shared" si="94"/>
        <v>6.2961340206185564E-3</v>
      </c>
      <c r="J2429" s="129" t="s">
        <v>17</v>
      </c>
    </row>
    <row r="2430" spans="3:10" ht="15">
      <c r="C2430">
        <v>2019</v>
      </c>
      <c r="D2430" s="289">
        <v>4</v>
      </c>
      <c r="E2430" s="289">
        <v>5</v>
      </c>
      <c r="F2430" s="127">
        <v>97</v>
      </c>
      <c r="G2430" s="506">
        <v>0.64324500000000007</v>
      </c>
      <c r="H2430">
        <v>4263.1788672000002</v>
      </c>
      <c r="I2430">
        <f t="shared" si="94"/>
        <v>6.6313917525773203E-3</v>
      </c>
      <c r="J2430" s="129" t="s">
        <v>17</v>
      </c>
    </row>
    <row r="2431" spans="3:10" ht="15">
      <c r="C2431">
        <v>2019</v>
      </c>
      <c r="D2431" s="289">
        <v>4</v>
      </c>
      <c r="E2431" s="289">
        <v>6</v>
      </c>
      <c r="F2431" s="127">
        <v>97</v>
      </c>
      <c r="G2431" s="506">
        <v>0.68016499999999991</v>
      </c>
      <c r="H2431">
        <v>4885.1320320000013</v>
      </c>
      <c r="I2431">
        <f t="shared" si="94"/>
        <v>7.0120103092783494E-3</v>
      </c>
      <c r="J2431" s="129" t="s">
        <v>17</v>
      </c>
    </row>
    <row r="2432" spans="3:10" ht="15">
      <c r="C2432">
        <v>2019</v>
      </c>
      <c r="D2432" s="289">
        <v>4</v>
      </c>
      <c r="E2432" s="289">
        <v>7</v>
      </c>
      <c r="F2432" s="127">
        <v>97</v>
      </c>
      <c r="G2432" s="506">
        <v>0.71249999999999991</v>
      </c>
      <c r="H2432">
        <v>4651.3809408000006</v>
      </c>
      <c r="I2432">
        <f t="shared" si="94"/>
        <v>7.3453608247422671E-3</v>
      </c>
      <c r="J2432" s="129" t="s">
        <v>17</v>
      </c>
    </row>
    <row r="2433" spans="3:10" ht="15">
      <c r="C2433">
        <v>2019</v>
      </c>
      <c r="D2433" s="289">
        <v>4</v>
      </c>
      <c r="E2433" s="289">
        <v>8</v>
      </c>
      <c r="F2433" s="127">
        <v>97</v>
      </c>
      <c r="G2433" s="506">
        <v>0.56373000000000006</v>
      </c>
      <c r="H2433">
        <v>4154.2595072000004</v>
      </c>
      <c r="I2433">
        <f t="shared" si="94"/>
        <v>5.8116494845360835E-3</v>
      </c>
      <c r="J2433" s="129" t="s">
        <v>17</v>
      </c>
    </row>
    <row r="2434" spans="3:10" ht="15">
      <c r="C2434">
        <v>2019</v>
      </c>
      <c r="D2434" s="289">
        <v>4</v>
      </c>
      <c r="E2434" s="289">
        <v>9</v>
      </c>
      <c r="F2434" s="127">
        <v>97</v>
      </c>
      <c r="G2434" s="506">
        <v>0.61736499999999994</v>
      </c>
      <c r="H2434">
        <v>3891.3135360000001</v>
      </c>
      <c r="I2434">
        <f t="shared" si="94"/>
        <v>6.3645876288659789E-3</v>
      </c>
      <c r="J2434" s="129" t="s">
        <v>17</v>
      </c>
    </row>
    <row r="2435" spans="3:10" ht="15">
      <c r="C2435">
        <v>2019</v>
      </c>
      <c r="D2435" s="289">
        <v>4</v>
      </c>
      <c r="E2435" s="289">
        <v>10</v>
      </c>
      <c r="F2435" s="127">
        <v>97</v>
      </c>
      <c r="G2435" s="506">
        <v>0.64754500000000004</v>
      </c>
      <c r="H2435">
        <v>4673.3862911999995</v>
      </c>
      <c r="I2435">
        <f t="shared" si="94"/>
        <v>6.6757216494845364E-3</v>
      </c>
      <c r="J2435" s="129" t="s">
        <v>17</v>
      </c>
    </row>
    <row r="2436" spans="3:10" ht="15">
      <c r="C2436">
        <v>2019</v>
      </c>
      <c r="D2436" s="289">
        <v>4</v>
      </c>
      <c r="E2436" s="289">
        <v>11</v>
      </c>
      <c r="F2436" s="127">
        <v>97</v>
      </c>
      <c r="G2436" s="506">
        <v>0.54488500000000006</v>
      </c>
      <c r="H2436">
        <v>4717.396991999999</v>
      </c>
      <c r="I2436">
        <f t="shared" si="94"/>
        <v>5.6173711340206196E-3</v>
      </c>
      <c r="J2436" s="129" t="s">
        <v>17</v>
      </c>
    </row>
    <row r="2437" spans="3:10" ht="15">
      <c r="C2437">
        <v>2019</v>
      </c>
      <c r="D2437" s="289">
        <v>4</v>
      </c>
      <c r="E2437" s="289">
        <v>12</v>
      </c>
      <c r="F2437" s="127">
        <v>97</v>
      </c>
      <c r="G2437" s="506">
        <v>0.62824000000000002</v>
      </c>
      <c r="H2437">
        <v>4037.5558784000018</v>
      </c>
      <c r="I2437">
        <f t="shared" si="94"/>
        <v>6.4767010309278355E-3</v>
      </c>
      <c r="J2437" s="129" t="s">
        <v>17</v>
      </c>
    </row>
    <row r="2438" spans="3:10" ht="15">
      <c r="C2438">
        <v>2019</v>
      </c>
      <c r="D2438" s="289">
        <v>4</v>
      </c>
      <c r="E2438" s="289">
        <v>13</v>
      </c>
      <c r="F2438" s="127">
        <v>97</v>
      </c>
      <c r="G2438" s="506">
        <v>0.71345999999999998</v>
      </c>
      <c r="H2438">
        <v>5234.5227264000005</v>
      </c>
      <c r="I2438">
        <f t="shared" si="94"/>
        <v>7.3552577319587623E-3</v>
      </c>
      <c r="J2438" s="129" t="s">
        <v>17</v>
      </c>
    </row>
    <row r="2439" spans="3:10" ht="15">
      <c r="C2439">
        <v>2019</v>
      </c>
      <c r="D2439" s="289">
        <v>4</v>
      </c>
      <c r="E2439" s="289">
        <v>14</v>
      </c>
      <c r="F2439" s="127">
        <v>97</v>
      </c>
      <c r="G2439" s="506">
        <v>0.67294000000000009</v>
      </c>
      <c r="H2439">
        <v>4419.2529920000015</v>
      </c>
      <c r="I2439">
        <f t="shared" si="94"/>
        <v>6.9375257731958771E-3</v>
      </c>
      <c r="J2439" s="129" t="s">
        <v>17</v>
      </c>
    </row>
    <row r="2440" spans="3:10" ht="15">
      <c r="C2440">
        <v>2019</v>
      </c>
      <c r="D2440" s="289">
        <v>1</v>
      </c>
      <c r="E2440" s="289">
        <v>1</v>
      </c>
      <c r="F2440" s="127">
        <v>104</v>
      </c>
      <c r="G2440" s="506">
        <v>0.34155000000000002</v>
      </c>
      <c r="H2440">
        <v>1934.9468160000001</v>
      </c>
      <c r="I2440">
        <f t="shared" si="94"/>
        <v>3.2841346153846154E-3</v>
      </c>
      <c r="J2440" s="129" t="s">
        <v>17</v>
      </c>
    </row>
    <row r="2441" spans="3:10" ht="15">
      <c r="C2441">
        <v>2019</v>
      </c>
      <c r="D2441" s="289">
        <v>1</v>
      </c>
      <c r="E2441" s="289">
        <v>2</v>
      </c>
      <c r="F2441" s="127">
        <v>104</v>
      </c>
      <c r="G2441" s="506">
        <v>0.26374500000000001</v>
      </c>
      <c r="H2441">
        <v>1337.8286592000004</v>
      </c>
      <c r="I2441">
        <f t="shared" si="94"/>
        <v>2.5360096153846153E-3</v>
      </c>
      <c r="J2441" s="129" t="s">
        <v>17</v>
      </c>
    </row>
    <row r="2442" spans="3:10" ht="15">
      <c r="C2442">
        <v>2019</v>
      </c>
      <c r="D2442" s="289">
        <v>1</v>
      </c>
      <c r="E2442" s="289">
        <v>3</v>
      </c>
      <c r="F2442" s="127">
        <v>104</v>
      </c>
      <c r="G2442" s="506">
        <v>0.40654999999999997</v>
      </c>
      <c r="H2442">
        <v>2989.6238592000009</v>
      </c>
      <c r="I2442">
        <f t="shared" si="94"/>
        <v>3.9091346153846147E-3</v>
      </c>
      <c r="J2442" s="129" t="s">
        <v>17</v>
      </c>
    </row>
    <row r="2443" spans="3:10" ht="15">
      <c r="C2443">
        <v>2019</v>
      </c>
      <c r="D2443" s="289">
        <v>1</v>
      </c>
      <c r="E2443" s="289">
        <v>4</v>
      </c>
      <c r="F2443" s="127">
        <v>104</v>
      </c>
      <c r="G2443" s="506">
        <v>0.45499999999999996</v>
      </c>
      <c r="H2443">
        <v>3809.6638976000008</v>
      </c>
      <c r="I2443">
        <f t="shared" si="94"/>
        <v>4.3749999999999995E-3</v>
      </c>
      <c r="J2443" s="129" t="s">
        <v>17</v>
      </c>
    </row>
    <row r="2444" spans="3:10" ht="15">
      <c r="C2444">
        <v>2019</v>
      </c>
      <c r="D2444" s="289">
        <v>1</v>
      </c>
      <c r="E2444" s="289">
        <v>5</v>
      </c>
      <c r="F2444" s="127">
        <v>104</v>
      </c>
      <c r="G2444" s="506">
        <v>0.58959000000000006</v>
      </c>
      <c r="H2444">
        <v>4473.9628032000001</v>
      </c>
      <c r="I2444">
        <f t="shared" si="94"/>
        <v>5.6691346153846158E-3</v>
      </c>
      <c r="J2444" s="129" t="s">
        <v>17</v>
      </c>
    </row>
    <row r="2445" spans="3:10" ht="15">
      <c r="C2445">
        <v>2019</v>
      </c>
      <c r="D2445" s="289">
        <v>1</v>
      </c>
      <c r="E2445" s="289">
        <v>6</v>
      </c>
      <c r="F2445" s="127">
        <v>104</v>
      </c>
      <c r="G2445" s="506">
        <v>0.74070999999999998</v>
      </c>
      <c r="H2445">
        <v>4809.8154368000005</v>
      </c>
      <c r="I2445">
        <f t="shared" si="94"/>
        <v>7.1222115384615382E-3</v>
      </c>
      <c r="J2445" s="129" t="s">
        <v>17</v>
      </c>
    </row>
    <row r="2446" spans="3:10" ht="15">
      <c r="C2446">
        <v>2019</v>
      </c>
      <c r="D2446" s="289">
        <v>1</v>
      </c>
      <c r="E2446" s="289">
        <v>7</v>
      </c>
      <c r="F2446" s="127">
        <v>104</v>
      </c>
      <c r="G2446" s="506">
        <v>0.71435000000000004</v>
      </c>
      <c r="H2446">
        <v>4971.8338560000002</v>
      </c>
      <c r="I2446">
        <f t="shared" si="94"/>
        <v>6.8687500000000007E-3</v>
      </c>
      <c r="J2446" s="129" t="s">
        <v>17</v>
      </c>
    </row>
    <row r="2447" spans="3:10" ht="15">
      <c r="C2447">
        <v>2019</v>
      </c>
      <c r="D2447" s="289">
        <v>1</v>
      </c>
      <c r="E2447" s="289">
        <v>8</v>
      </c>
      <c r="F2447" s="127">
        <v>104</v>
      </c>
      <c r="G2447" s="506">
        <v>0.42719499999999999</v>
      </c>
      <c r="H2447">
        <v>2817.4171238399999</v>
      </c>
      <c r="I2447">
        <f t="shared" si="94"/>
        <v>4.1076442307692307E-3</v>
      </c>
      <c r="J2447" s="129" t="s">
        <v>17</v>
      </c>
    </row>
    <row r="2448" spans="3:10" ht="15">
      <c r="C2448">
        <v>2019</v>
      </c>
      <c r="D2448" s="289">
        <v>1</v>
      </c>
      <c r="E2448" s="289">
        <v>9</v>
      </c>
      <c r="F2448" s="127">
        <v>104</v>
      </c>
      <c r="G2448" s="506">
        <v>0.59302500000000002</v>
      </c>
      <c r="H2448">
        <v>3721.4179200000012</v>
      </c>
      <c r="I2448">
        <f t="shared" si="94"/>
        <v>5.7021634615384616E-3</v>
      </c>
      <c r="J2448" s="129" t="s">
        <v>17</v>
      </c>
    </row>
    <row r="2449" spans="3:10" ht="15">
      <c r="C2449">
        <v>2019</v>
      </c>
      <c r="D2449" s="289">
        <v>1</v>
      </c>
      <c r="E2449" s="289">
        <v>10</v>
      </c>
      <c r="F2449" s="127">
        <v>104</v>
      </c>
      <c r="G2449" s="506">
        <v>0.58471499999999998</v>
      </c>
      <c r="H2449">
        <v>3144.3582720000004</v>
      </c>
      <c r="I2449">
        <f t="shared" si="94"/>
        <v>5.6222596153846149E-3</v>
      </c>
      <c r="J2449" s="129" t="s">
        <v>17</v>
      </c>
    </row>
    <row r="2450" spans="3:10" ht="15">
      <c r="C2450">
        <v>2019</v>
      </c>
      <c r="D2450" s="289">
        <v>1</v>
      </c>
      <c r="E2450" s="289">
        <v>11</v>
      </c>
      <c r="F2450" s="127">
        <v>104</v>
      </c>
      <c r="G2450" s="506">
        <v>0.66253499999999999</v>
      </c>
      <c r="H2450">
        <v>4715.8249600000008</v>
      </c>
      <c r="I2450">
        <f t="shared" si="94"/>
        <v>6.3705288461538461E-3</v>
      </c>
      <c r="J2450" s="129" t="s">
        <v>17</v>
      </c>
    </row>
    <row r="2451" spans="3:10" ht="15">
      <c r="C2451">
        <v>2019</v>
      </c>
      <c r="D2451" s="289">
        <v>1</v>
      </c>
      <c r="E2451" s="289">
        <v>12</v>
      </c>
      <c r="F2451" s="127">
        <v>104</v>
      </c>
      <c r="G2451" s="506">
        <v>0.65713500000000002</v>
      </c>
      <c r="H2451">
        <v>4933.1912960000018</v>
      </c>
      <c r="I2451">
        <f t="shared" si="94"/>
        <v>6.3186057692307691E-3</v>
      </c>
      <c r="J2451" s="129" t="s">
        <v>17</v>
      </c>
    </row>
    <row r="2452" spans="3:10" ht="15">
      <c r="C2452">
        <v>2019</v>
      </c>
      <c r="D2452" s="289">
        <v>1</v>
      </c>
      <c r="E2452" s="289">
        <v>13</v>
      </c>
      <c r="F2452" s="127">
        <v>104</v>
      </c>
      <c r="G2452" s="506">
        <v>0.74593500000000001</v>
      </c>
      <c r="H2452">
        <v>4484.5085824000007</v>
      </c>
      <c r="I2452">
        <f t="shared" si="94"/>
        <v>7.1724519230769229E-3</v>
      </c>
      <c r="J2452" s="129" t="s">
        <v>17</v>
      </c>
    </row>
    <row r="2453" spans="3:10" ht="15">
      <c r="C2453">
        <v>2019</v>
      </c>
      <c r="D2453" s="289">
        <v>1</v>
      </c>
      <c r="E2453" s="289">
        <v>14</v>
      </c>
      <c r="F2453" s="127">
        <v>104</v>
      </c>
      <c r="G2453" s="506">
        <v>0.56838500000000003</v>
      </c>
      <c r="H2453">
        <v>3769.5344896000001</v>
      </c>
      <c r="I2453">
        <f t="shared" si="94"/>
        <v>5.4652403846153852E-3</v>
      </c>
      <c r="J2453" s="129" t="s">
        <v>17</v>
      </c>
    </row>
    <row r="2454" spans="3:10" ht="15">
      <c r="C2454">
        <v>2019</v>
      </c>
      <c r="D2454" s="289">
        <v>2</v>
      </c>
      <c r="E2454" s="289">
        <v>1</v>
      </c>
      <c r="F2454" s="127">
        <v>104</v>
      </c>
      <c r="G2454" s="506">
        <v>0.26594000000000001</v>
      </c>
      <c r="H2454">
        <v>1330.0629759999999</v>
      </c>
      <c r="I2454">
        <f t="shared" si="94"/>
        <v>2.5571153846153847E-3</v>
      </c>
      <c r="J2454" s="129" t="s">
        <v>17</v>
      </c>
    </row>
    <row r="2455" spans="3:10" ht="15">
      <c r="C2455">
        <v>2019</v>
      </c>
      <c r="D2455" s="289">
        <v>2</v>
      </c>
      <c r="E2455" s="289">
        <v>2</v>
      </c>
      <c r="F2455" s="127">
        <v>104</v>
      </c>
      <c r="G2455" s="506">
        <v>0.41149000000000002</v>
      </c>
      <c r="H2455">
        <v>2514.4969344000001</v>
      </c>
      <c r="I2455">
        <f t="shared" si="94"/>
        <v>3.9566346153846153E-3</v>
      </c>
      <c r="J2455" s="129" t="s">
        <v>17</v>
      </c>
    </row>
    <row r="2456" spans="3:10" ht="15">
      <c r="C2456">
        <v>2019</v>
      </c>
      <c r="D2456" s="289">
        <v>2</v>
      </c>
      <c r="E2456" s="289">
        <v>3</v>
      </c>
      <c r="F2456" s="127">
        <v>104</v>
      </c>
      <c r="G2456" s="506">
        <v>0.30916500000000002</v>
      </c>
      <c r="H2456">
        <v>2740.7115648000008</v>
      </c>
      <c r="I2456">
        <f t="shared" ref="I2456:I2495" si="95">G2456/F2456</f>
        <v>2.9727403846153849E-3</v>
      </c>
      <c r="J2456" s="129" t="s">
        <v>17</v>
      </c>
    </row>
    <row r="2457" spans="3:10" ht="15">
      <c r="C2457">
        <v>2019</v>
      </c>
      <c r="D2457" s="289">
        <v>2</v>
      </c>
      <c r="E2457" s="289">
        <v>4</v>
      </c>
      <c r="F2457" s="127">
        <v>104</v>
      </c>
      <c r="G2457" s="506">
        <v>0.41105000000000003</v>
      </c>
      <c r="H2457">
        <v>2721.2589465599995</v>
      </c>
      <c r="I2457">
        <f t="shared" si="95"/>
        <v>3.9524038461538468E-3</v>
      </c>
      <c r="J2457" s="129" t="s">
        <v>17</v>
      </c>
    </row>
    <row r="2458" spans="3:10" ht="15">
      <c r="C2458">
        <v>2019</v>
      </c>
      <c r="D2458" s="289">
        <v>2</v>
      </c>
      <c r="E2458" s="289">
        <v>5</v>
      </c>
      <c r="F2458" s="127">
        <v>104</v>
      </c>
      <c r="G2458" s="506">
        <v>0.67966499999999996</v>
      </c>
      <c r="H2458">
        <v>3109.1602432</v>
      </c>
      <c r="I2458">
        <f t="shared" si="95"/>
        <v>6.5352403846153841E-3</v>
      </c>
      <c r="J2458" s="129" t="s">
        <v>17</v>
      </c>
    </row>
    <row r="2459" spans="3:10" ht="15">
      <c r="C2459">
        <v>2019</v>
      </c>
      <c r="D2459" s="289">
        <v>2</v>
      </c>
      <c r="E2459" s="289">
        <v>6</v>
      </c>
      <c r="F2459" s="127">
        <v>104</v>
      </c>
      <c r="G2459" s="506">
        <v>0.67601500000000003</v>
      </c>
      <c r="H2459">
        <v>5388.3820672000002</v>
      </c>
      <c r="I2459">
        <f t="shared" si="95"/>
        <v>6.5001442307692312E-3</v>
      </c>
      <c r="J2459" s="129" t="s">
        <v>17</v>
      </c>
    </row>
    <row r="2460" spans="3:10" ht="15">
      <c r="C2460">
        <v>2019</v>
      </c>
      <c r="D2460" s="289">
        <v>2</v>
      </c>
      <c r="E2460" s="289">
        <v>7</v>
      </c>
      <c r="F2460" s="127">
        <v>104</v>
      </c>
      <c r="G2460" s="506">
        <v>0.68978499999999998</v>
      </c>
      <c r="H2460">
        <v>4726.8400255999995</v>
      </c>
      <c r="I2460">
        <f t="shared" si="95"/>
        <v>6.6325480769230767E-3</v>
      </c>
      <c r="J2460" s="129" t="s">
        <v>17</v>
      </c>
    </row>
    <row r="2461" spans="3:10" ht="15">
      <c r="C2461">
        <v>2019</v>
      </c>
      <c r="D2461" s="289">
        <v>2</v>
      </c>
      <c r="E2461" s="289">
        <v>8</v>
      </c>
      <c r="F2461" s="127">
        <v>104</v>
      </c>
      <c r="G2461" s="506">
        <v>0.45457999999999998</v>
      </c>
      <c r="H2461">
        <v>2446.7121535999995</v>
      </c>
      <c r="I2461">
        <f t="shared" si="95"/>
        <v>4.370961538461538E-3</v>
      </c>
      <c r="J2461" s="129" t="s">
        <v>17</v>
      </c>
    </row>
    <row r="2462" spans="3:10" ht="15">
      <c r="C2462">
        <v>2019</v>
      </c>
      <c r="D2462" s="289">
        <v>2</v>
      </c>
      <c r="E2462" s="289">
        <v>9</v>
      </c>
      <c r="F2462" s="127">
        <v>104</v>
      </c>
      <c r="G2462" s="506">
        <v>0.61799000000000004</v>
      </c>
      <c r="H2462">
        <v>4708.3132800000012</v>
      </c>
      <c r="I2462">
        <f t="shared" si="95"/>
        <v>5.9422115384615386E-3</v>
      </c>
      <c r="J2462" s="129" t="s">
        <v>17</v>
      </c>
    </row>
    <row r="2463" spans="3:10" ht="15">
      <c r="C2463">
        <v>2019</v>
      </c>
      <c r="D2463" s="289">
        <v>2</v>
      </c>
      <c r="E2463" s="289">
        <v>10</v>
      </c>
      <c r="F2463" s="127">
        <v>104</v>
      </c>
      <c r="G2463" s="506">
        <v>0.65639000000000003</v>
      </c>
      <c r="H2463">
        <v>4943.0571519999994</v>
      </c>
      <c r="I2463">
        <f t="shared" si="95"/>
        <v>6.3114423076923078E-3</v>
      </c>
      <c r="J2463" s="129" t="s">
        <v>17</v>
      </c>
    </row>
    <row r="2464" spans="3:10" ht="15">
      <c r="C2464">
        <v>2019</v>
      </c>
      <c r="D2464" s="289">
        <v>2</v>
      </c>
      <c r="E2464" s="289">
        <v>11</v>
      </c>
      <c r="F2464" s="127">
        <v>104</v>
      </c>
      <c r="G2464" s="506">
        <v>0.55350999999999995</v>
      </c>
      <c r="H2464">
        <v>4736.6516736000012</v>
      </c>
      <c r="I2464">
        <f t="shared" si="95"/>
        <v>5.3222115384615378E-3</v>
      </c>
      <c r="J2464" s="129" t="s">
        <v>17</v>
      </c>
    </row>
    <row r="2465" spans="3:10" ht="15">
      <c r="C2465">
        <v>2019</v>
      </c>
      <c r="D2465" s="289">
        <v>2</v>
      </c>
      <c r="E2465" s="289">
        <v>12</v>
      </c>
      <c r="F2465" s="127">
        <v>104</v>
      </c>
      <c r="G2465" s="506">
        <v>0.66542000000000001</v>
      </c>
      <c r="H2465">
        <v>5880.0346880000016</v>
      </c>
      <c r="I2465">
        <f t="shared" si="95"/>
        <v>6.3982692307692308E-3</v>
      </c>
      <c r="J2465" s="129" t="s">
        <v>17</v>
      </c>
    </row>
    <row r="2466" spans="3:10" ht="15">
      <c r="C2466">
        <v>2019</v>
      </c>
      <c r="D2466" s="289">
        <v>2</v>
      </c>
      <c r="E2466" s="289">
        <v>13</v>
      </c>
      <c r="F2466" s="127">
        <v>104</v>
      </c>
      <c r="G2466" s="506">
        <v>0.74879499999999999</v>
      </c>
      <c r="H2466">
        <v>4736.6950400000005</v>
      </c>
      <c r="I2466">
        <f t="shared" si="95"/>
        <v>7.1999519230769226E-3</v>
      </c>
      <c r="J2466" s="129" t="s">
        <v>17</v>
      </c>
    </row>
    <row r="2467" spans="3:10" ht="15">
      <c r="C2467">
        <v>2019</v>
      </c>
      <c r="D2467" s="289">
        <v>2</v>
      </c>
      <c r="E2467" s="289">
        <v>14</v>
      </c>
      <c r="F2467" s="127">
        <v>104</v>
      </c>
      <c r="G2467" s="506">
        <v>0.63968000000000003</v>
      </c>
      <c r="H2467">
        <v>5140.9999872000008</v>
      </c>
      <c r="I2467">
        <f t="shared" si="95"/>
        <v>6.1507692307692314E-3</v>
      </c>
      <c r="J2467" s="129" t="s">
        <v>17</v>
      </c>
    </row>
    <row r="2468" spans="3:10" ht="15">
      <c r="C2468">
        <v>2019</v>
      </c>
      <c r="D2468" s="289">
        <v>3</v>
      </c>
      <c r="E2468" s="289">
        <v>1</v>
      </c>
      <c r="F2468" s="127">
        <v>104</v>
      </c>
      <c r="G2468" s="506">
        <v>0.308195</v>
      </c>
      <c r="H2468">
        <v>1929.6173951999999</v>
      </c>
      <c r="I2468">
        <f t="shared" si="95"/>
        <v>2.9634134615384613E-3</v>
      </c>
      <c r="J2468" s="129" t="s">
        <v>17</v>
      </c>
    </row>
    <row r="2469" spans="3:10" ht="15">
      <c r="C2469">
        <v>2019</v>
      </c>
      <c r="D2469" s="289">
        <v>3</v>
      </c>
      <c r="E2469" s="289">
        <v>2</v>
      </c>
      <c r="F2469" s="127">
        <v>104</v>
      </c>
      <c r="G2469" s="506">
        <v>0.330845</v>
      </c>
      <c r="H2469">
        <v>1948.7233920000003</v>
      </c>
      <c r="I2469">
        <f t="shared" si="95"/>
        <v>3.1812019230769229E-3</v>
      </c>
      <c r="J2469" s="129" t="s">
        <v>17</v>
      </c>
    </row>
    <row r="2470" spans="3:10" ht="15">
      <c r="C2470">
        <v>2019</v>
      </c>
      <c r="D2470" s="289">
        <v>3</v>
      </c>
      <c r="E2470" s="289">
        <v>3</v>
      </c>
      <c r="F2470" s="127">
        <v>104</v>
      </c>
      <c r="G2470" s="506">
        <v>0.50600500000000004</v>
      </c>
      <c r="H2470">
        <v>3386.0020480000003</v>
      </c>
      <c r="I2470">
        <f t="shared" si="95"/>
        <v>4.8654326923076923E-3</v>
      </c>
      <c r="J2470" s="129" t="s">
        <v>17</v>
      </c>
    </row>
    <row r="2471" spans="3:10" ht="15">
      <c r="C2471">
        <v>2019</v>
      </c>
      <c r="D2471" s="289">
        <v>3</v>
      </c>
      <c r="E2471" s="289">
        <v>4</v>
      </c>
      <c r="F2471" s="127">
        <v>104</v>
      </c>
      <c r="G2471" s="506">
        <v>0.68996499999999994</v>
      </c>
      <c r="H2471">
        <v>4750.0766720000001</v>
      </c>
      <c r="I2471">
        <f t="shared" si="95"/>
        <v>6.6342788461538453E-3</v>
      </c>
      <c r="J2471" s="129" t="s">
        <v>17</v>
      </c>
    </row>
    <row r="2472" spans="3:10" ht="15">
      <c r="C2472">
        <v>2019</v>
      </c>
      <c r="D2472" s="289">
        <v>3</v>
      </c>
      <c r="E2472" s="289">
        <v>5</v>
      </c>
      <c r="F2472" s="127">
        <v>104</v>
      </c>
      <c r="G2472" s="506">
        <v>0.65439500000000006</v>
      </c>
      <c r="H2472">
        <v>1888.3341312000005</v>
      </c>
      <c r="I2472">
        <f t="shared" si="95"/>
        <v>6.2922596153846162E-3</v>
      </c>
      <c r="J2472" s="129" t="s">
        <v>17</v>
      </c>
    </row>
    <row r="2473" spans="3:10" ht="15">
      <c r="C2473">
        <v>2019</v>
      </c>
      <c r="D2473" s="289">
        <v>3</v>
      </c>
      <c r="E2473" s="289">
        <v>6</v>
      </c>
      <c r="F2473" s="127">
        <v>104</v>
      </c>
      <c r="G2473" s="506">
        <v>0.7797400000000001</v>
      </c>
      <c r="H2473">
        <v>2865.7384448000007</v>
      </c>
      <c r="I2473">
        <f t="shared" si="95"/>
        <v>7.4975000000000007E-3</v>
      </c>
      <c r="J2473" s="129" t="s">
        <v>17</v>
      </c>
    </row>
    <row r="2474" spans="3:10" ht="15">
      <c r="C2474">
        <v>2019</v>
      </c>
      <c r="D2474" s="289">
        <v>3</v>
      </c>
      <c r="E2474" s="289">
        <v>7</v>
      </c>
      <c r="F2474" s="127">
        <v>104</v>
      </c>
      <c r="G2474" s="506">
        <v>0.745645</v>
      </c>
      <c r="H2474">
        <v>4791.7641728000008</v>
      </c>
      <c r="I2474">
        <f t="shared" si="95"/>
        <v>7.1696634615384617E-3</v>
      </c>
      <c r="J2474" s="129" t="s">
        <v>17</v>
      </c>
    </row>
    <row r="2475" spans="3:10" ht="15">
      <c r="C2475">
        <v>2019</v>
      </c>
      <c r="D2475" s="289">
        <v>3</v>
      </c>
      <c r="E2475" s="289">
        <v>8</v>
      </c>
      <c r="F2475" s="127">
        <v>104</v>
      </c>
      <c r="G2475" s="506">
        <v>0.56950999999999996</v>
      </c>
      <c r="H2475">
        <v>4023.0141952000008</v>
      </c>
      <c r="I2475">
        <f t="shared" si="95"/>
        <v>5.4760576923076915E-3</v>
      </c>
      <c r="J2475" s="129" t="s">
        <v>17</v>
      </c>
    </row>
    <row r="2476" spans="3:10" ht="15">
      <c r="C2476">
        <v>2019</v>
      </c>
      <c r="D2476" s="289">
        <v>3</v>
      </c>
      <c r="E2476" s="289">
        <v>9</v>
      </c>
      <c r="F2476" s="127">
        <v>104</v>
      </c>
      <c r="G2476" s="506">
        <v>0.55115500000000006</v>
      </c>
      <c r="H2476">
        <v>4946.9136639999997</v>
      </c>
      <c r="I2476">
        <f t="shared" si="95"/>
        <v>5.2995673076923081E-3</v>
      </c>
      <c r="J2476" s="129" t="s">
        <v>17</v>
      </c>
    </row>
    <row r="2477" spans="3:10" ht="15">
      <c r="C2477">
        <v>2019</v>
      </c>
      <c r="D2477" s="289">
        <v>3</v>
      </c>
      <c r="E2477" s="289">
        <v>10</v>
      </c>
      <c r="F2477" s="127">
        <v>104</v>
      </c>
      <c r="G2477" s="506">
        <v>0.70157500000000006</v>
      </c>
      <c r="H2477">
        <v>3276.9014784000001</v>
      </c>
      <c r="I2477">
        <f t="shared" si="95"/>
        <v>6.745913461538462E-3</v>
      </c>
      <c r="J2477" s="129" t="s">
        <v>17</v>
      </c>
    </row>
    <row r="2478" spans="3:10" ht="15">
      <c r="C2478">
        <v>2019</v>
      </c>
      <c r="D2478" s="289">
        <v>3</v>
      </c>
      <c r="E2478" s="289">
        <v>11</v>
      </c>
      <c r="F2478" s="127">
        <v>104</v>
      </c>
      <c r="G2478" s="506">
        <v>0.66074499999999992</v>
      </c>
      <c r="H2478">
        <v>5253.3561344000009</v>
      </c>
      <c r="I2478">
        <f t="shared" si="95"/>
        <v>6.3533173076923072E-3</v>
      </c>
      <c r="J2478" s="129" t="s">
        <v>17</v>
      </c>
    </row>
    <row r="2479" spans="3:10" ht="15">
      <c r="C2479">
        <v>2019</v>
      </c>
      <c r="D2479" s="289">
        <v>3</v>
      </c>
      <c r="E2479" s="289">
        <v>12</v>
      </c>
      <c r="F2479" s="127">
        <v>104</v>
      </c>
      <c r="G2479" s="506">
        <v>0.65317000000000003</v>
      </c>
      <c r="H2479">
        <v>3355.7353983999992</v>
      </c>
      <c r="I2479">
        <f t="shared" si="95"/>
        <v>6.2804807692307691E-3</v>
      </c>
      <c r="J2479" s="129" t="s">
        <v>17</v>
      </c>
    </row>
    <row r="2480" spans="3:10" ht="15">
      <c r="C2480">
        <v>2019</v>
      </c>
      <c r="D2480" s="289">
        <v>3</v>
      </c>
      <c r="E2480" s="289">
        <v>13</v>
      </c>
      <c r="F2480" s="127">
        <v>104</v>
      </c>
      <c r="G2480" s="506">
        <v>0.66637999999999997</v>
      </c>
      <c r="H2480">
        <v>4784.3051520000008</v>
      </c>
      <c r="I2480">
        <f t="shared" si="95"/>
        <v>6.4075E-3</v>
      </c>
      <c r="J2480" s="129" t="s">
        <v>17</v>
      </c>
    </row>
    <row r="2481" spans="3:10" ht="15">
      <c r="C2481">
        <v>2019</v>
      </c>
      <c r="D2481" s="289">
        <v>3</v>
      </c>
      <c r="E2481" s="289">
        <v>14</v>
      </c>
      <c r="F2481" s="127">
        <v>104</v>
      </c>
      <c r="G2481" s="506">
        <v>0.65097499999999997</v>
      </c>
      <c r="H2481">
        <v>4949.5543680000001</v>
      </c>
      <c r="I2481">
        <f t="shared" si="95"/>
        <v>6.2593749999999993E-3</v>
      </c>
      <c r="J2481" s="129" t="s">
        <v>17</v>
      </c>
    </row>
    <row r="2482" spans="3:10" ht="15">
      <c r="C2482">
        <v>2019</v>
      </c>
      <c r="D2482" s="289">
        <v>4</v>
      </c>
      <c r="E2482" s="289">
        <v>1</v>
      </c>
      <c r="F2482" s="127">
        <v>104</v>
      </c>
      <c r="G2482" s="506">
        <v>0.38938</v>
      </c>
      <c r="H2482">
        <v>3023.691264</v>
      </c>
      <c r="I2482">
        <f t="shared" si="95"/>
        <v>3.7440384615384614E-3</v>
      </c>
      <c r="J2482" s="129" t="s">
        <v>17</v>
      </c>
    </row>
    <row r="2483" spans="3:10" ht="15">
      <c r="C2483">
        <v>2019</v>
      </c>
      <c r="D2483" s="289">
        <v>4</v>
      </c>
      <c r="E2483" s="289">
        <v>2</v>
      </c>
      <c r="F2483" s="127">
        <v>104</v>
      </c>
      <c r="G2483" s="506">
        <v>0.39339999999999997</v>
      </c>
      <c r="H2483">
        <v>2141.0053632000004</v>
      </c>
      <c r="I2483">
        <f t="shared" si="95"/>
        <v>3.7826923076923072E-3</v>
      </c>
      <c r="J2483" s="129" t="s">
        <v>17</v>
      </c>
    </row>
    <row r="2484" spans="3:10" ht="15">
      <c r="C2484">
        <v>2019</v>
      </c>
      <c r="D2484" s="289">
        <v>4</v>
      </c>
      <c r="E2484" s="289">
        <v>3</v>
      </c>
      <c r="F2484" s="127">
        <v>104</v>
      </c>
      <c r="G2484" s="506">
        <v>0.36651</v>
      </c>
      <c r="H2484">
        <v>3017.5022592000009</v>
      </c>
      <c r="I2484">
        <f t="shared" si="95"/>
        <v>3.5241346153846156E-3</v>
      </c>
      <c r="J2484" s="129" t="s">
        <v>17</v>
      </c>
    </row>
    <row r="2485" spans="3:10" ht="15">
      <c r="C2485">
        <v>2019</v>
      </c>
      <c r="D2485" s="289">
        <v>4</v>
      </c>
      <c r="E2485" s="289">
        <v>4</v>
      </c>
      <c r="F2485" s="127">
        <v>104</v>
      </c>
      <c r="G2485" s="506">
        <v>0.57091999999999998</v>
      </c>
      <c r="H2485">
        <v>3703.8467839999998</v>
      </c>
      <c r="I2485">
        <f t="shared" si="95"/>
        <v>5.4896153846153845E-3</v>
      </c>
      <c r="J2485" s="129" t="s">
        <v>17</v>
      </c>
    </row>
    <row r="2486" spans="3:10" ht="15">
      <c r="C2486">
        <v>2019</v>
      </c>
      <c r="D2486" s="289">
        <v>4</v>
      </c>
      <c r="E2486" s="289">
        <v>5</v>
      </c>
      <c r="F2486" s="127">
        <v>104</v>
      </c>
      <c r="G2486" s="506">
        <v>0.54048499999999999</v>
      </c>
      <c r="H2486">
        <v>4263.1788672000002</v>
      </c>
      <c r="I2486">
        <f t="shared" si="95"/>
        <v>5.1969711538461536E-3</v>
      </c>
      <c r="J2486" s="129" t="s">
        <v>17</v>
      </c>
    </row>
    <row r="2487" spans="3:10" ht="15">
      <c r="C2487">
        <v>2019</v>
      </c>
      <c r="D2487" s="289">
        <v>4</v>
      </c>
      <c r="E2487" s="289">
        <v>6</v>
      </c>
      <c r="F2487" s="127">
        <v>104</v>
      </c>
      <c r="G2487" s="506">
        <v>0.69662000000000002</v>
      </c>
      <c r="H2487">
        <v>4885.1320320000013</v>
      </c>
      <c r="I2487">
        <f t="shared" si="95"/>
        <v>6.6982692307692307E-3</v>
      </c>
      <c r="J2487" s="129" t="s">
        <v>17</v>
      </c>
    </row>
    <row r="2488" spans="3:10" ht="15">
      <c r="C2488">
        <v>2019</v>
      </c>
      <c r="D2488" s="289">
        <v>4</v>
      </c>
      <c r="E2488" s="289">
        <v>7</v>
      </c>
      <c r="F2488" s="127">
        <v>104</v>
      </c>
      <c r="G2488" s="506">
        <v>0.67325000000000002</v>
      </c>
      <c r="H2488">
        <v>4651.3809408000006</v>
      </c>
      <c r="I2488">
        <f t="shared" si="95"/>
        <v>6.4735576923076925E-3</v>
      </c>
      <c r="J2488" s="129" t="s">
        <v>17</v>
      </c>
    </row>
    <row r="2489" spans="3:10" ht="15">
      <c r="C2489">
        <v>2019</v>
      </c>
      <c r="D2489" s="289">
        <v>4</v>
      </c>
      <c r="E2489" s="289">
        <v>8</v>
      </c>
      <c r="F2489" s="127">
        <v>104</v>
      </c>
      <c r="G2489" s="506">
        <v>0.51880499999999996</v>
      </c>
      <c r="H2489">
        <v>4154.2595072000004</v>
      </c>
      <c r="I2489">
        <f t="shared" si="95"/>
        <v>4.9885096153846151E-3</v>
      </c>
      <c r="J2489" s="129" t="s">
        <v>17</v>
      </c>
    </row>
    <row r="2490" spans="3:10" ht="15">
      <c r="C2490">
        <v>2019</v>
      </c>
      <c r="D2490" s="289">
        <v>4</v>
      </c>
      <c r="E2490" s="289">
        <v>9</v>
      </c>
      <c r="F2490" s="127">
        <v>104</v>
      </c>
      <c r="G2490" s="506">
        <v>0.58396000000000003</v>
      </c>
      <c r="H2490">
        <v>3891.3135360000001</v>
      </c>
      <c r="I2490">
        <f t="shared" si="95"/>
        <v>5.6150000000000002E-3</v>
      </c>
      <c r="J2490" s="129" t="s">
        <v>17</v>
      </c>
    </row>
    <row r="2491" spans="3:10" ht="15">
      <c r="C2491">
        <v>2019</v>
      </c>
      <c r="D2491" s="289">
        <v>4</v>
      </c>
      <c r="E2491" s="289">
        <v>10</v>
      </c>
      <c r="F2491" s="127">
        <v>104</v>
      </c>
      <c r="G2491" s="506">
        <v>0.64429000000000003</v>
      </c>
      <c r="H2491">
        <v>4673.3862911999995</v>
      </c>
      <c r="I2491">
        <f t="shared" si="95"/>
        <v>6.1950961538461543E-3</v>
      </c>
      <c r="J2491" s="129" t="s">
        <v>17</v>
      </c>
    </row>
    <row r="2492" spans="3:10" ht="15">
      <c r="C2492">
        <v>2019</v>
      </c>
      <c r="D2492" s="289">
        <v>4</v>
      </c>
      <c r="E2492" s="289">
        <v>11</v>
      </c>
      <c r="F2492" s="127">
        <v>104</v>
      </c>
      <c r="G2492" s="506">
        <v>0.52790500000000007</v>
      </c>
      <c r="H2492">
        <v>4717.396991999999</v>
      </c>
      <c r="I2492">
        <f t="shared" si="95"/>
        <v>5.0760096153846159E-3</v>
      </c>
      <c r="J2492" s="129" t="s">
        <v>17</v>
      </c>
    </row>
    <row r="2493" spans="3:10" ht="15">
      <c r="C2493">
        <v>2019</v>
      </c>
      <c r="D2493" s="289">
        <v>4</v>
      </c>
      <c r="E2493" s="289">
        <v>12</v>
      </c>
      <c r="F2493" s="127">
        <v>104</v>
      </c>
      <c r="G2493" s="506">
        <v>0.61955000000000005</v>
      </c>
      <c r="H2493">
        <v>4037.5558784000018</v>
      </c>
      <c r="I2493">
        <f t="shared" si="95"/>
        <v>5.9572115384615388E-3</v>
      </c>
      <c r="J2493" s="129" t="s">
        <v>17</v>
      </c>
    </row>
    <row r="2494" spans="3:10" ht="15">
      <c r="C2494">
        <v>2019</v>
      </c>
      <c r="D2494" s="289">
        <v>4</v>
      </c>
      <c r="E2494" s="289">
        <v>13</v>
      </c>
      <c r="F2494" s="127">
        <v>104</v>
      </c>
      <c r="G2494" s="506">
        <v>0.71476499999999998</v>
      </c>
      <c r="H2494">
        <v>5234.5227264000005</v>
      </c>
      <c r="I2494">
        <f t="shared" si="95"/>
        <v>6.8727403846153843E-3</v>
      </c>
      <c r="J2494" s="129" t="s">
        <v>17</v>
      </c>
    </row>
    <row r="2495" spans="3:10" ht="15">
      <c r="C2495">
        <v>2019</v>
      </c>
      <c r="D2495" s="289">
        <v>4</v>
      </c>
      <c r="E2495" s="289">
        <v>14</v>
      </c>
      <c r="F2495" s="127">
        <v>104</v>
      </c>
      <c r="G2495" s="506">
        <v>0.639845</v>
      </c>
      <c r="H2495">
        <v>4419.2529920000015</v>
      </c>
      <c r="I2495">
        <f t="shared" si="95"/>
        <v>6.1523557692307693E-3</v>
      </c>
      <c r="J2495" s="129" t="s">
        <v>17</v>
      </c>
    </row>
    <row r="2496" spans="3:10">
      <c r="C2496">
        <v>2020</v>
      </c>
      <c r="D2496" s="289">
        <v>1</v>
      </c>
      <c r="E2496" s="289">
        <v>1</v>
      </c>
      <c r="H2496">
        <v>1060.0231257</v>
      </c>
    </row>
    <row r="2497" spans="3:8">
      <c r="C2497">
        <v>2020</v>
      </c>
      <c r="D2497" s="289">
        <v>1</v>
      </c>
      <c r="E2497" s="289">
        <v>2</v>
      </c>
      <c r="H2497">
        <v>1398.8941381800003</v>
      </c>
    </row>
    <row r="2498" spans="3:8">
      <c r="C2498">
        <v>2020</v>
      </c>
      <c r="D2498" s="289">
        <v>1</v>
      </c>
      <c r="E2498" s="289">
        <v>3</v>
      </c>
      <c r="H2498">
        <v>1589.3894015999997</v>
      </c>
    </row>
    <row r="2499" spans="3:8">
      <c r="C2499">
        <v>2020</v>
      </c>
      <c r="D2499" s="289">
        <v>1</v>
      </c>
      <c r="E2499" s="289">
        <v>4</v>
      </c>
      <c r="H2499">
        <v>1753.5746428200002</v>
      </c>
    </row>
    <row r="2500" spans="3:8">
      <c r="C2500">
        <v>2020</v>
      </c>
      <c r="D2500" s="289">
        <v>1</v>
      </c>
      <c r="E2500" s="289">
        <v>5</v>
      </c>
      <c r="H2500">
        <v>2169.1002564000005</v>
      </c>
    </row>
    <row r="2501" spans="3:8">
      <c r="C2501">
        <v>2020</v>
      </c>
      <c r="D2501" s="289">
        <v>1</v>
      </c>
      <c r="E2501" s="289">
        <v>6</v>
      </c>
      <c r="H2501">
        <v>2742.46511616</v>
      </c>
    </row>
    <row r="2502" spans="3:8">
      <c r="C2502">
        <v>2020</v>
      </c>
      <c r="D2502" s="289">
        <v>1</v>
      </c>
      <c r="E2502" s="289">
        <v>7</v>
      </c>
      <c r="H2502">
        <v>2909.2770907200002</v>
      </c>
    </row>
    <row r="2503" spans="3:8">
      <c r="C2503">
        <v>2020</v>
      </c>
      <c r="D2503" s="289">
        <v>1</v>
      </c>
      <c r="E2503" s="289">
        <v>8</v>
      </c>
      <c r="H2503">
        <v>2554.4932182000002</v>
      </c>
    </row>
    <row r="2504" spans="3:8">
      <c r="C2504">
        <v>2020</v>
      </c>
      <c r="D2504" s="289">
        <v>1</v>
      </c>
      <c r="E2504" s="289">
        <v>9</v>
      </c>
      <c r="H2504">
        <v>2223.9416430000001</v>
      </c>
    </row>
    <row r="2505" spans="3:8">
      <c r="C2505">
        <v>2020</v>
      </c>
      <c r="D2505" s="289">
        <v>1</v>
      </c>
      <c r="E2505" s="289">
        <v>10</v>
      </c>
      <c r="H2505">
        <v>2282.3993808000005</v>
      </c>
    </row>
    <row r="2506" spans="3:8">
      <c r="C2506">
        <v>2020</v>
      </c>
      <c r="D2506" s="289">
        <v>1</v>
      </c>
      <c r="E2506" s="289">
        <v>11</v>
      </c>
      <c r="H2506">
        <v>2376.5214765599999</v>
      </c>
    </row>
    <row r="2507" spans="3:8">
      <c r="C2507">
        <v>2020</v>
      </c>
      <c r="D2507" s="289">
        <v>1</v>
      </c>
      <c r="E2507" s="289">
        <v>12</v>
      </c>
      <c r="H2507">
        <v>2612.9204640000003</v>
      </c>
    </row>
    <row r="2508" spans="3:8">
      <c r="C2508">
        <v>2020</v>
      </c>
      <c r="D2508" s="289">
        <v>1</v>
      </c>
      <c r="E2508" s="289">
        <v>13</v>
      </c>
      <c r="H2508">
        <v>3364.9733224800002</v>
      </c>
    </row>
    <row r="2509" spans="3:8">
      <c r="C2509">
        <v>2020</v>
      </c>
      <c r="D2509" s="289">
        <v>1</v>
      </c>
      <c r="E2509" s="289">
        <v>14</v>
      </c>
      <c r="H2509">
        <v>2653.708697640001</v>
      </c>
    </row>
    <row r="2510" spans="3:8">
      <c r="C2510">
        <v>2020</v>
      </c>
      <c r="D2510" s="289">
        <v>2</v>
      </c>
      <c r="E2510" s="289">
        <v>1</v>
      </c>
      <c r="H2510">
        <v>1106.6620118400003</v>
      </c>
    </row>
    <row r="2511" spans="3:8">
      <c r="C2511">
        <v>2020</v>
      </c>
      <c r="D2511" s="289">
        <v>2</v>
      </c>
      <c r="E2511" s="289">
        <v>2</v>
      </c>
      <c r="H2511">
        <v>867.8697073200002</v>
      </c>
    </row>
    <row r="2512" spans="3:8">
      <c r="C2512">
        <v>2020</v>
      </c>
      <c r="D2512" s="289">
        <v>2</v>
      </c>
      <c r="E2512" s="289">
        <v>3</v>
      </c>
      <c r="H2512">
        <v>1488.9810751200002</v>
      </c>
    </row>
    <row r="2513" spans="3:8">
      <c r="C2513">
        <v>2020</v>
      </c>
      <c r="D2513" s="289">
        <v>2</v>
      </c>
      <c r="E2513" s="289">
        <v>4</v>
      </c>
      <c r="H2513">
        <v>2129.78478636</v>
      </c>
    </row>
    <row r="2514" spans="3:8">
      <c r="C2514">
        <v>2020</v>
      </c>
      <c r="D2514" s="289">
        <v>2</v>
      </c>
      <c r="E2514" s="289">
        <v>5</v>
      </c>
      <c r="H2514">
        <v>2107.14966</v>
      </c>
    </row>
    <row r="2515" spans="3:8">
      <c r="C2515">
        <v>2020</v>
      </c>
      <c r="D2515" s="289">
        <v>2</v>
      </c>
      <c r="E2515" s="289">
        <v>6</v>
      </c>
      <c r="H2515">
        <v>2693.2174869599999</v>
      </c>
    </row>
    <row r="2516" spans="3:8">
      <c r="C2516">
        <v>2020</v>
      </c>
      <c r="D2516" s="289">
        <v>2</v>
      </c>
      <c r="E2516" s="289">
        <v>7</v>
      </c>
      <c r="H2516">
        <v>3640.5618479999998</v>
      </c>
    </row>
    <row r="2517" spans="3:8">
      <c r="C2517">
        <v>2020</v>
      </c>
      <c r="D2517" s="289">
        <v>2</v>
      </c>
      <c r="E2517" s="289">
        <v>8</v>
      </c>
      <c r="H2517">
        <v>3063.9630067200001</v>
      </c>
    </row>
    <row r="2518" spans="3:8">
      <c r="C2518">
        <v>2020</v>
      </c>
      <c r="D2518" s="289">
        <v>2</v>
      </c>
      <c r="E2518" s="289">
        <v>9</v>
      </c>
      <c r="H2518">
        <v>2902.3962660000002</v>
      </c>
    </row>
    <row r="2519" spans="3:8">
      <c r="C2519">
        <v>2020</v>
      </c>
      <c r="D2519" s="289">
        <v>2</v>
      </c>
      <c r="E2519" s="289">
        <v>10</v>
      </c>
      <c r="H2519">
        <v>2596.7964468600007</v>
      </c>
    </row>
    <row r="2520" spans="3:8">
      <c r="C2520">
        <v>2020</v>
      </c>
      <c r="D2520" s="289">
        <v>2</v>
      </c>
      <c r="E2520" s="289">
        <v>11</v>
      </c>
      <c r="H2520">
        <v>2379.8786457600004</v>
      </c>
    </row>
    <row r="2521" spans="3:8">
      <c r="C2521">
        <v>2020</v>
      </c>
      <c r="D2521" s="289">
        <v>2</v>
      </c>
      <c r="E2521" s="289">
        <v>12</v>
      </c>
      <c r="H2521">
        <v>2819.8025855999999</v>
      </c>
    </row>
    <row r="2522" spans="3:8">
      <c r="C2522">
        <v>2020</v>
      </c>
      <c r="D2522" s="289">
        <v>2</v>
      </c>
      <c r="E2522" s="289">
        <v>13</v>
      </c>
      <c r="H2522">
        <v>3308.3136979200003</v>
      </c>
    </row>
    <row r="2523" spans="3:8">
      <c r="C2523">
        <v>2020</v>
      </c>
      <c r="D2523" s="289">
        <v>2</v>
      </c>
      <c r="E2523" s="289">
        <v>14</v>
      </c>
      <c r="H2523">
        <v>2681.5518576000004</v>
      </c>
    </row>
    <row r="2524" spans="3:8">
      <c r="C2524">
        <v>2020</v>
      </c>
      <c r="D2524" s="289">
        <v>3</v>
      </c>
      <c r="E2524" s="289">
        <v>1</v>
      </c>
      <c r="H2524">
        <v>828.73596959999998</v>
      </c>
    </row>
    <row r="2525" spans="3:8">
      <c r="C2525">
        <v>2020</v>
      </c>
      <c r="D2525" s="289">
        <v>3</v>
      </c>
      <c r="E2525" s="289">
        <v>2</v>
      </c>
      <c r="H2525">
        <v>928.63142063999987</v>
      </c>
    </row>
    <row r="2526" spans="3:8">
      <c r="C2526">
        <v>2020</v>
      </c>
      <c r="D2526" s="289">
        <v>3</v>
      </c>
      <c r="E2526" s="289">
        <v>3</v>
      </c>
      <c r="H2526">
        <v>1498.0567140000001</v>
      </c>
    </row>
    <row r="2527" spans="3:8">
      <c r="C2527">
        <v>2020</v>
      </c>
      <c r="D2527" s="289">
        <v>3</v>
      </c>
      <c r="E2527" s="289">
        <v>4</v>
      </c>
      <c r="H2527">
        <v>2442.0743978400005</v>
      </c>
    </row>
    <row r="2528" spans="3:8">
      <c r="C2528">
        <v>2020</v>
      </c>
      <c r="D2528" s="289">
        <v>3</v>
      </c>
      <c r="E2528" s="289">
        <v>5</v>
      </c>
      <c r="H2528">
        <v>2397.6210257999996</v>
      </c>
    </row>
    <row r="2529" spans="3:8">
      <c r="C2529">
        <v>2020</v>
      </c>
      <c r="D2529" s="289">
        <v>3</v>
      </c>
      <c r="E2529" s="289">
        <v>6</v>
      </c>
      <c r="H2529">
        <v>3081.6604110600006</v>
      </c>
    </row>
    <row r="2530" spans="3:8">
      <c r="C2530">
        <v>2020</v>
      </c>
      <c r="D2530" s="289">
        <v>3</v>
      </c>
      <c r="E2530" s="289">
        <v>7</v>
      </c>
      <c r="H2530">
        <v>3683.1860049600004</v>
      </c>
    </row>
    <row r="2531" spans="3:8">
      <c r="C2531">
        <v>2020</v>
      </c>
      <c r="D2531" s="289">
        <v>3</v>
      </c>
      <c r="E2531" s="289">
        <v>8</v>
      </c>
      <c r="H2531">
        <v>3223.9499569200002</v>
      </c>
    </row>
    <row r="2532" spans="3:8">
      <c r="C2532">
        <v>2020</v>
      </c>
      <c r="D2532" s="289">
        <v>3</v>
      </c>
      <c r="E2532" s="289">
        <v>9</v>
      </c>
      <c r="H2532">
        <v>3048.1294258800003</v>
      </c>
    </row>
    <row r="2533" spans="3:8">
      <c r="C2533">
        <v>2020</v>
      </c>
      <c r="D2533" s="289">
        <v>3</v>
      </c>
      <c r="E2533" s="289">
        <v>10</v>
      </c>
      <c r="H2533">
        <v>2369.7399032999997</v>
      </c>
    </row>
    <row r="2534" spans="3:8">
      <c r="C2534">
        <v>2020</v>
      </c>
      <c r="D2534" s="289">
        <v>3</v>
      </c>
      <c r="E2534" s="289">
        <v>11</v>
      </c>
      <c r="H2534">
        <v>3240.7458652800005</v>
      </c>
    </row>
    <row r="2535" spans="3:8">
      <c r="C2535">
        <v>2020</v>
      </c>
      <c r="D2535" s="289">
        <v>3</v>
      </c>
      <c r="E2535" s="289">
        <v>12</v>
      </c>
      <c r="H2535">
        <v>2238.4634580000006</v>
      </c>
    </row>
    <row r="2536" spans="3:8">
      <c r="C2536">
        <v>2020</v>
      </c>
      <c r="D2536" s="289">
        <v>3</v>
      </c>
      <c r="E2536" s="289">
        <v>13</v>
      </c>
      <c r="H2536">
        <v>3195.3649266000002</v>
      </c>
    </row>
    <row r="2537" spans="3:8">
      <c r="C2537">
        <v>2020</v>
      </c>
      <c r="D2537" s="289">
        <v>3</v>
      </c>
      <c r="E2537" s="289">
        <v>14</v>
      </c>
      <c r="H2537">
        <v>2515.6532709000003</v>
      </c>
    </row>
    <row r="2538" spans="3:8">
      <c r="C2538">
        <v>2020</v>
      </c>
      <c r="D2538" s="289">
        <v>4</v>
      </c>
      <c r="E2538" s="289">
        <v>1</v>
      </c>
      <c r="H2538">
        <v>1023.9030647999999</v>
      </c>
    </row>
    <row r="2539" spans="3:8">
      <c r="C2539">
        <v>2020</v>
      </c>
      <c r="D2539" s="289">
        <v>4</v>
      </c>
      <c r="E2539" s="289">
        <v>2</v>
      </c>
      <c r="H2539">
        <v>1436.2730613000001</v>
      </c>
    </row>
    <row r="2540" spans="3:8">
      <c r="C2540">
        <v>2020</v>
      </c>
      <c r="D2540" s="289">
        <v>4</v>
      </c>
      <c r="E2540" s="289">
        <v>3</v>
      </c>
      <c r="H2540">
        <v>1574.7419595600002</v>
      </c>
    </row>
    <row r="2541" spans="3:8">
      <c r="C2541">
        <v>2020</v>
      </c>
      <c r="D2541" s="289">
        <v>4</v>
      </c>
      <c r="E2541" s="289">
        <v>4</v>
      </c>
      <c r="H2541">
        <v>2080.3778364600003</v>
      </c>
    </row>
    <row r="2542" spans="3:8">
      <c r="C2542">
        <v>2020</v>
      </c>
      <c r="D2542" s="289">
        <v>4</v>
      </c>
      <c r="E2542" s="289">
        <v>5</v>
      </c>
      <c r="H2542">
        <v>2854.9507139999996</v>
      </c>
    </row>
    <row r="2543" spans="3:8">
      <c r="C2543">
        <v>2020</v>
      </c>
      <c r="D2543" s="289">
        <v>4</v>
      </c>
      <c r="E2543" s="289">
        <v>6</v>
      </c>
      <c r="H2543">
        <v>3365.3901481200005</v>
      </c>
    </row>
    <row r="2544" spans="3:8">
      <c r="C2544">
        <v>2020</v>
      </c>
      <c r="D2544" s="289">
        <v>4</v>
      </c>
      <c r="E2544" s="289">
        <v>7</v>
      </c>
      <c r="H2544">
        <v>3721.6255923000003</v>
      </c>
    </row>
    <row r="2545" spans="3:8">
      <c r="C2545">
        <v>2020</v>
      </c>
      <c r="D2545" s="289">
        <v>4</v>
      </c>
      <c r="E2545" s="289">
        <v>8</v>
      </c>
      <c r="H2545">
        <v>3303.6593990400006</v>
      </c>
    </row>
    <row r="2546" spans="3:8">
      <c r="C2546">
        <v>2020</v>
      </c>
      <c r="D2546" s="289">
        <v>4</v>
      </c>
      <c r="E2546" s="289">
        <v>9</v>
      </c>
      <c r="H2546">
        <v>2306.170944</v>
      </c>
    </row>
    <row r="2547" spans="3:8">
      <c r="C2547">
        <v>2020</v>
      </c>
      <c r="D2547" s="289">
        <v>4</v>
      </c>
      <c r="E2547" s="289">
        <v>10</v>
      </c>
      <c r="H2547">
        <v>2722.1647622400001</v>
      </c>
    </row>
    <row r="2548" spans="3:8">
      <c r="C2548">
        <v>2020</v>
      </c>
      <c r="D2548" s="289">
        <v>4</v>
      </c>
      <c r="E2548" s="289">
        <v>11</v>
      </c>
      <c r="H2548">
        <v>2304.4069818000003</v>
      </c>
    </row>
    <row r="2549" spans="3:8">
      <c r="C2549">
        <v>2020</v>
      </c>
      <c r="D2549" s="289">
        <v>4</v>
      </c>
      <c r="E2549" s="289">
        <v>12</v>
      </c>
      <c r="H2549">
        <v>2921.81646834</v>
      </c>
    </row>
    <row r="2550" spans="3:8">
      <c r="C2550">
        <v>2020</v>
      </c>
      <c r="D2550" s="289">
        <v>4</v>
      </c>
      <c r="E2550" s="289">
        <v>13</v>
      </c>
      <c r="H2550">
        <v>3379.6690943400008</v>
      </c>
    </row>
    <row r="2551" spans="3:8">
      <c r="C2551">
        <v>2020</v>
      </c>
      <c r="D2551" s="289">
        <v>4</v>
      </c>
      <c r="E2551" s="289">
        <v>14</v>
      </c>
      <c r="H2551">
        <v>2675.9734986599992</v>
      </c>
    </row>
  </sheetData>
  <sortState ref="C4:J1879">
    <sortCondition ref="C4"/>
  </sortState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D123"/>
  <sheetViews>
    <sheetView topLeftCell="G1" zoomScale="85" zoomScaleNormal="85" workbookViewId="0">
      <selection activeCell="V58" sqref="V58:V83"/>
    </sheetView>
  </sheetViews>
  <sheetFormatPr defaultColWidth="12.5703125" defaultRowHeight="15.75"/>
  <cols>
    <col min="1" max="1" width="10.85546875" style="546" customWidth="1"/>
    <col min="2" max="2" width="10" style="359" customWidth="1"/>
    <col min="3" max="3" width="7.85546875" style="359" customWidth="1"/>
    <col min="4" max="4" width="8.5703125" style="356" customWidth="1"/>
    <col min="5" max="5" width="8.28515625" style="359" customWidth="1"/>
    <col min="6" max="6" width="10.85546875" style="359" customWidth="1"/>
    <col min="7" max="7" width="16.42578125" style="523" customWidth="1"/>
    <col min="8" max="11" width="12.5703125" style="356"/>
    <col min="12" max="12" width="15.5703125" style="356" customWidth="1"/>
    <col min="13" max="13" width="17.28515625" style="356" customWidth="1"/>
    <col min="14" max="17" width="12.5703125" style="356"/>
    <col min="18" max="18" width="13.7109375" style="356" customWidth="1"/>
    <col min="19" max="20" width="12.5703125" style="356"/>
    <col min="21" max="21" width="12.5703125" style="410"/>
    <col min="22" max="22" width="15.7109375" style="356" customWidth="1"/>
    <col min="23" max="23" width="19.42578125" style="356" customWidth="1"/>
    <col min="24" max="24" width="14.28515625" style="356" customWidth="1"/>
    <col min="25" max="25" width="12.5703125" style="356"/>
    <col min="26" max="26" width="14.140625" style="356" customWidth="1"/>
    <col min="27" max="16384" width="12.5703125" style="356"/>
  </cols>
  <sheetData>
    <row r="1" spans="1:27">
      <c r="A1" s="546" t="s">
        <v>681</v>
      </c>
      <c r="V1" s="512" t="s">
        <v>807</v>
      </c>
      <c r="W1" s="512"/>
    </row>
    <row r="2" spans="1:27">
      <c r="A2" s="546" t="s">
        <v>680</v>
      </c>
      <c r="L2" s="365" t="s">
        <v>675</v>
      </c>
      <c r="M2" s="365" t="s">
        <v>674</v>
      </c>
      <c r="U2" s="529"/>
      <c r="V2" s="509" t="s">
        <v>803</v>
      </c>
      <c r="W2" s="509" t="s">
        <v>806</v>
      </c>
    </row>
    <row r="3" spans="1:27" ht="16.5" thickBot="1">
      <c r="I3" s="364" t="s">
        <v>0</v>
      </c>
      <c r="J3" s="364" t="s">
        <v>669</v>
      </c>
      <c r="K3" s="364" t="s">
        <v>696</v>
      </c>
      <c r="L3" s="392" t="s">
        <v>800</v>
      </c>
      <c r="M3" s="363" t="s">
        <v>801</v>
      </c>
      <c r="U3" s="530" t="s">
        <v>0</v>
      </c>
      <c r="V3" s="405" t="s">
        <v>143</v>
      </c>
      <c r="W3" s="405" t="s">
        <v>143</v>
      </c>
      <c r="Y3" s="262"/>
      <c r="Z3" s="262"/>
      <c r="AA3" s="262"/>
    </row>
    <row r="4" spans="1:27">
      <c r="B4" s="359" t="s">
        <v>679</v>
      </c>
      <c r="C4" s="359" t="s">
        <v>678</v>
      </c>
      <c r="D4" s="356" t="s">
        <v>677</v>
      </c>
      <c r="E4" s="359" t="s">
        <v>676</v>
      </c>
      <c r="I4" s="356">
        <v>1993</v>
      </c>
      <c r="J4" s="356">
        <v>34.630000000000003</v>
      </c>
      <c r="K4" s="356">
        <f>J4*25.4</f>
        <v>879.60199999999998</v>
      </c>
      <c r="L4" s="356">
        <v>57.54621848739496</v>
      </c>
      <c r="M4" s="356">
        <f>(L4-32)*5/9</f>
        <v>14.192343604108309</v>
      </c>
      <c r="U4" s="552">
        <v>1971</v>
      </c>
      <c r="V4" s="279">
        <v>35.375</v>
      </c>
      <c r="W4" s="279">
        <v>36.004199999999997</v>
      </c>
      <c r="Y4" s="262"/>
      <c r="Z4" s="262"/>
      <c r="AA4" s="262"/>
    </row>
    <row r="5" spans="1:27">
      <c r="A5" s="547" t="s">
        <v>673</v>
      </c>
      <c r="B5" s="359">
        <v>44.4</v>
      </c>
      <c r="C5" s="409" t="s">
        <v>672</v>
      </c>
      <c r="D5" s="357" t="s">
        <v>671</v>
      </c>
      <c r="E5" s="409" t="s">
        <v>670</v>
      </c>
      <c r="F5" s="409"/>
      <c r="H5" s="356">
        <v>35.11</v>
      </c>
      <c r="I5" s="356">
        <v>1994</v>
      </c>
      <c r="J5" s="361">
        <v>31.26</v>
      </c>
      <c r="K5" s="356">
        <f t="shared" ref="K5:K28" si="0">J5*25.4</f>
        <v>794.00400000000002</v>
      </c>
      <c r="L5" s="356">
        <v>56.481132075471699</v>
      </c>
      <c r="M5" s="356">
        <f t="shared" ref="M5:M30" si="1">(L5-32)*5/9</f>
        <v>13.60062893081761</v>
      </c>
      <c r="U5" s="552">
        <v>1972</v>
      </c>
      <c r="V5" s="262">
        <v>25.430714300000002</v>
      </c>
      <c r="W5" s="262">
        <v>25.131699999999999</v>
      </c>
      <c r="Y5" s="262"/>
      <c r="Z5" s="262"/>
      <c r="AA5" s="262"/>
    </row>
    <row r="6" spans="1:27">
      <c r="A6" s="547" t="s">
        <v>668</v>
      </c>
      <c r="B6" s="359">
        <v>50.2</v>
      </c>
      <c r="C6" s="409" t="s">
        <v>402</v>
      </c>
      <c r="D6" s="357" t="s">
        <v>667</v>
      </c>
      <c r="E6" s="409"/>
      <c r="F6" s="409"/>
      <c r="H6" s="356">
        <v>37.559999999999995</v>
      </c>
      <c r="I6" s="356">
        <v>1995</v>
      </c>
      <c r="J6" s="361">
        <v>37.56</v>
      </c>
      <c r="K6" s="356">
        <f t="shared" si="0"/>
        <v>954.024</v>
      </c>
      <c r="L6" s="356">
        <v>57.991525423728817</v>
      </c>
      <c r="M6" s="356">
        <f t="shared" si="1"/>
        <v>14.43973634651601</v>
      </c>
      <c r="U6" s="552">
        <v>1973</v>
      </c>
      <c r="V6" s="356">
        <v>0</v>
      </c>
      <c r="W6" s="356">
        <v>0</v>
      </c>
      <c r="Y6" s="262"/>
      <c r="Z6" s="262"/>
      <c r="AA6" s="262"/>
    </row>
    <row r="7" spans="1:27">
      <c r="A7" s="547" t="s">
        <v>666</v>
      </c>
      <c r="B7" s="359">
        <v>57</v>
      </c>
      <c r="C7" s="409" t="s">
        <v>665</v>
      </c>
      <c r="D7" s="357" t="s">
        <v>664</v>
      </c>
      <c r="E7" s="409" t="s">
        <v>663</v>
      </c>
      <c r="F7" s="409"/>
      <c r="H7" s="356">
        <v>28.57</v>
      </c>
      <c r="I7" s="356">
        <v>1996</v>
      </c>
      <c r="J7" s="362">
        <v>28.57</v>
      </c>
      <c r="K7" s="356">
        <f t="shared" si="0"/>
        <v>725.678</v>
      </c>
      <c r="L7" s="356">
        <v>57.581005586592177</v>
      </c>
      <c r="M7" s="356">
        <f t="shared" si="1"/>
        <v>14.211669770328987</v>
      </c>
      <c r="U7" s="552">
        <v>1974</v>
      </c>
      <c r="V7" s="262">
        <v>28.355053600000002</v>
      </c>
      <c r="W7" s="262">
        <v>27.325800000000001</v>
      </c>
      <c r="Y7" s="262"/>
      <c r="Z7" s="262"/>
      <c r="AA7" s="262"/>
    </row>
    <row r="8" spans="1:27">
      <c r="A8" s="547" t="s">
        <v>662</v>
      </c>
      <c r="B8" s="359">
        <v>64.7</v>
      </c>
      <c r="C8" s="409" t="s">
        <v>661</v>
      </c>
      <c r="D8" s="357" t="s">
        <v>401</v>
      </c>
      <c r="E8" s="409" t="s">
        <v>660</v>
      </c>
      <c r="F8" s="409"/>
      <c r="H8" s="356">
        <v>40.910000000000004</v>
      </c>
      <c r="I8" s="356">
        <v>1997</v>
      </c>
      <c r="J8" s="362">
        <v>40.909999999999997</v>
      </c>
      <c r="K8" s="356">
        <f t="shared" si="0"/>
        <v>1039.1139999999998</v>
      </c>
      <c r="L8" s="356">
        <v>57.876712328767127</v>
      </c>
      <c r="M8" s="356">
        <f t="shared" si="1"/>
        <v>14.375951293759515</v>
      </c>
      <c r="U8" s="552">
        <v>1975</v>
      </c>
      <c r="V8" s="262">
        <v>43.5621607</v>
      </c>
      <c r="W8" s="262">
        <v>41.689500000000002</v>
      </c>
      <c r="Y8" s="262"/>
      <c r="Z8" s="262"/>
      <c r="AA8" s="262"/>
    </row>
    <row r="9" spans="1:27">
      <c r="A9" s="547" t="s">
        <v>659</v>
      </c>
      <c r="B9" s="359">
        <v>80</v>
      </c>
      <c r="C9" s="409" t="s">
        <v>658</v>
      </c>
      <c r="D9" s="357" t="s">
        <v>461</v>
      </c>
      <c r="E9" s="409" t="s">
        <v>657</v>
      </c>
      <c r="F9" s="409"/>
      <c r="H9" s="356">
        <v>35.369999999999997</v>
      </c>
      <c r="I9" s="356">
        <v>1998</v>
      </c>
      <c r="J9" s="361">
        <v>35.369999999999997</v>
      </c>
      <c r="K9" s="356">
        <f t="shared" si="0"/>
        <v>898.39799999999991</v>
      </c>
      <c r="L9" s="356">
        <v>60.792243767313018</v>
      </c>
      <c r="M9" s="356">
        <f t="shared" si="1"/>
        <v>15.995690981840564</v>
      </c>
      <c r="U9" s="552">
        <v>1976</v>
      </c>
      <c r="V9" s="262">
        <v>37.477589299999998</v>
      </c>
      <c r="W9" s="262">
        <v>35.710099999999997</v>
      </c>
      <c r="Y9" s="262"/>
      <c r="Z9" s="262"/>
      <c r="AA9" s="262"/>
    </row>
    <row r="10" spans="1:27">
      <c r="A10" s="547" t="s">
        <v>656</v>
      </c>
      <c r="B10" s="359">
        <v>81.099999999999994</v>
      </c>
      <c r="C10" s="409" t="s">
        <v>655</v>
      </c>
      <c r="D10" s="357" t="s">
        <v>654</v>
      </c>
      <c r="E10" s="409" t="s">
        <v>653</v>
      </c>
      <c r="F10" s="409"/>
      <c r="H10" s="356">
        <v>40.569999999999993</v>
      </c>
      <c r="I10" s="356">
        <v>1999</v>
      </c>
      <c r="J10" s="362">
        <v>40.57</v>
      </c>
      <c r="K10" s="356">
        <f t="shared" si="0"/>
        <v>1030.4779999999998</v>
      </c>
      <c r="L10" s="356">
        <v>60.792243767313018</v>
      </c>
      <c r="M10" s="356">
        <f t="shared" si="1"/>
        <v>15.995690981840564</v>
      </c>
      <c r="U10" s="552">
        <v>1977</v>
      </c>
      <c r="V10" s="262">
        <v>27.635535699999998</v>
      </c>
      <c r="W10" s="262">
        <v>26.504000000000001</v>
      </c>
      <c r="Y10" s="262"/>
      <c r="Z10" s="262"/>
      <c r="AA10" s="262"/>
    </row>
    <row r="11" spans="1:27">
      <c r="A11" s="547" t="s">
        <v>652</v>
      </c>
      <c r="B11" s="359">
        <v>78.3</v>
      </c>
      <c r="C11" s="409" t="s">
        <v>651</v>
      </c>
      <c r="D11" s="357" t="s">
        <v>650</v>
      </c>
      <c r="E11" s="409" t="s">
        <v>649</v>
      </c>
      <c r="F11" s="409"/>
      <c r="H11" s="356">
        <v>27.490000000000006</v>
      </c>
      <c r="I11" s="356">
        <v>2000</v>
      </c>
      <c r="J11" s="362">
        <v>27.49</v>
      </c>
      <c r="K11" s="356">
        <f t="shared" si="0"/>
        <v>698.24599999999987</v>
      </c>
      <c r="L11" s="356">
        <v>58.774999999999999</v>
      </c>
      <c r="M11" s="356">
        <f t="shared" si="1"/>
        <v>14.875</v>
      </c>
      <c r="U11" s="552">
        <v>1978</v>
      </c>
      <c r="V11" s="262">
        <v>35.848410700000002</v>
      </c>
      <c r="W11" s="262">
        <v>33.875</v>
      </c>
      <c r="Y11" s="262"/>
      <c r="Z11" s="262"/>
      <c r="AA11" s="262"/>
    </row>
    <row r="12" spans="1:27">
      <c r="A12" s="547" t="s">
        <v>648</v>
      </c>
      <c r="B12" s="359">
        <v>70.099999999999994</v>
      </c>
      <c r="C12" s="409" t="s">
        <v>647</v>
      </c>
      <c r="D12" s="357" t="s">
        <v>646</v>
      </c>
      <c r="E12" s="409" t="s">
        <v>575</v>
      </c>
      <c r="F12" s="409"/>
      <c r="H12" s="356">
        <v>22.539999999999996</v>
      </c>
      <c r="I12" s="356">
        <v>2001</v>
      </c>
      <c r="J12" s="362">
        <v>22.54</v>
      </c>
      <c r="K12" s="356">
        <f t="shared" si="0"/>
        <v>572.51599999999996</v>
      </c>
      <c r="L12" s="356">
        <v>59.89265536723164</v>
      </c>
      <c r="M12" s="356">
        <f t="shared" si="1"/>
        <v>15.495919648462023</v>
      </c>
      <c r="U12" s="552">
        <v>1979</v>
      </c>
      <c r="V12" s="262">
        <v>39.366964299999999</v>
      </c>
      <c r="W12" s="262">
        <v>39.713299999999997</v>
      </c>
      <c r="Y12" s="262"/>
      <c r="Z12" s="262"/>
      <c r="AA12" s="262"/>
    </row>
    <row r="13" spans="1:27">
      <c r="A13" s="547" t="s">
        <v>645</v>
      </c>
      <c r="B13" s="359">
        <v>52.9</v>
      </c>
      <c r="C13" s="409" t="s">
        <v>644</v>
      </c>
      <c r="D13" s="357" t="s">
        <v>643</v>
      </c>
      <c r="E13" s="409" t="s">
        <v>642</v>
      </c>
      <c r="F13" s="409"/>
      <c r="H13" s="356">
        <v>29.12</v>
      </c>
      <c r="I13" s="356">
        <v>2002</v>
      </c>
      <c r="J13" s="362">
        <v>29.3</v>
      </c>
      <c r="K13" s="356">
        <f t="shared" si="0"/>
        <v>744.22</v>
      </c>
      <c r="L13" s="356">
        <v>59.266106442577033</v>
      </c>
      <c r="M13" s="356">
        <f t="shared" si="1"/>
        <v>15.147836912542797</v>
      </c>
      <c r="U13" s="552">
        <v>1980</v>
      </c>
      <c r="V13" s="262">
        <v>44.893035699999999</v>
      </c>
      <c r="W13" s="262">
        <v>42.496299999999998</v>
      </c>
      <c r="Y13" s="262"/>
      <c r="Z13" s="262"/>
      <c r="AA13" s="262"/>
    </row>
    <row r="14" spans="1:27">
      <c r="A14" s="547" t="s">
        <v>641</v>
      </c>
      <c r="B14" s="359">
        <v>51.9</v>
      </c>
      <c r="C14" s="409" t="s">
        <v>402</v>
      </c>
      <c r="D14" s="357" t="s">
        <v>640</v>
      </c>
      <c r="E14" s="409" t="s">
        <v>639</v>
      </c>
      <c r="F14" s="409"/>
      <c r="H14" s="356">
        <v>19.7</v>
      </c>
      <c r="I14" s="356">
        <v>2003</v>
      </c>
      <c r="J14" s="362">
        <v>21.45000000000001</v>
      </c>
      <c r="K14" s="356">
        <f t="shared" si="0"/>
        <v>544.83000000000027</v>
      </c>
      <c r="L14" s="356">
        <v>58.908077994428972</v>
      </c>
      <c r="M14" s="356">
        <f t="shared" si="1"/>
        <v>14.948932219127206</v>
      </c>
      <c r="U14" s="552">
        <v>1981</v>
      </c>
      <c r="V14" s="262">
        <v>34.288392899999998</v>
      </c>
      <c r="W14" s="262">
        <v>32.458799999999997</v>
      </c>
      <c r="Y14" s="262"/>
      <c r="Z14" s="262"/>
      <c r="AA14" s="262"/>
    </row>
    <row r="15" spans="1:27">
      <c r="A15" s="547" t="s">
        <v>638</v>
      </c>
      <c r="B15" s="359">
        <v>32.1</v>
      </c>
      <c r="C15" s="409" t="s">
        <v>637</v>
      </c>
      <c r="D15" s="357" t="s">
        <v>636</v>
      </c>
      <c r="E15" s="409"/>
      <c r="F15" s="409"/>
      <c r="H15" s="356">
        <v>32.779999999999994</v>
      </c>
      <c r="I15" s="356">
        <v>2004</v>
      </c>
      <c r="J15" s="362">
        <v>20.110000000000003</v>
      </c>
      <c r="K15" s="356">
        <f t="shared" si="0"/>
        <v>510.79400000000004</v>
      </c>
      <c r="L15" s="356">
        <v>60.615566037735846</v>
      </c>
      <c r="M15" s="356">
        <f t="shared" si="1"/>
        <v>15.897536687631025</v>
      </c>
      <c r="U15" s="552">
        <v>1982</v>
      </c>
      <c r="V15" s="262">
        <v>29.251428600000001</v>
      </c>
      <c r="W15" s="262">
        <v>31.107099999999999</v>
      </c>
      <c r="Y15" s="262"/>
      <c r="Z15" s="262"/>
      <c r="AA15" s="262"/>
    </row>
    <row r="16" spans="1:27">
      <c r="A16" s="547" t="s">
        <v>635</v>
      </c>
      <c r="B16" s="359">
        <v>32.299999999999997</v>
      </c>
      <c r="C16" s="409" t="s">
        <v>634</v>
      </c>
      <c r="D16" s="357" t="s">
        <v>633</v>
      </c>
      <c r="E16" s="409"/>
      <c r="F16" s="409"/>
      <c r="H16" s="356">
        <v>25.009999999999998</v>
      </c>
      <c r="I16" s="356">
        <v>2005</v>
      </c>
      <c r="J16" s="362">
        <v>25.01</v>
      </c>
      <c r="K16" s="356">
        <f t="shared" si="0"/>
        <v>635.25400000000002</v>
      </c>
      <c r="L16" s="356">
        <v>59.03</v>
      </c>
      <c r="M16" s="356">
        <f t="shared" si="1"/>
        <v>15.016666666666667</v>
      </c>
      <c r="U16" s="552">
        <v>1983</v>
      </c>
      <c r="V16" s="262">
        <v>45.182321399999999</v>
      </c>
      <c r="W16" s="262">
        <v>45.7117</v>
      </c>
      <c r="Y16" s="262"/>
      <c r="Z16" s="262"/>
      <c r="AA16" s="262"/>
    </row>
    <row r="17" spans="1:27">
      <c r="A17" s="547" t="s">
        <v>632</v>
      </c>
      <c r="B17" s="359">
        <v>34.200000000000003</v>
      </c>
      <c r="C17" s="409" t="s">
        <v>631</v>
      </c>
      <c r="D17" s="357" t="s">
        <v>630</v>
      </c>
      <c r="E17" s="409"/>
      <c r="F17" s="409"/>
      <c r="H17" s="356">
        <v>18.020000000000003</v>
      </c>
      <c r="I17" s="356">
        <v>2006</v>
      </c>
      <c r="J17" s="361">
        <v>18.02</v>
      </c>
      <c r="K17" s="356">
        <f t="shared" si="0"/>
        <v>457.70799999999997</v>
      </c>
      <c r="L17" s="356">
        <v>60.8</v>
      </c>
      <c r="M17" s="356">
        <f t="shared" si="1"/>
        <v>16</v>
      </c>
      <c r="U17" s="552">
        <v>1984</v>
      </c>
      <c r="V17" s="262">
        <v>41.046250000000001</v>
      </c>
      <c r="W17" s="262">
        <v>41.138800000000003</v>
      </c>
      <c r="Y17" s="262"/>
      <c r="Z17" s="262"/>
      <c r="AA17" s="262"/>
    </row>
    <row r="18" spans="1:27">
      <c r="A18" s="547" t="s">
        <v>629</v>
      </c>
      <c r="B18" s="359">
        <v>47.6</v>
      </c>
      <c r="C18" s="409" t="s">
        <v>628</v>
      </c>
      <c r="D18" s="357" t="s">
        <v>627</v>
      </c>
      <c r="E18" s="409"/>
      <c r="F18" s="409"/>
      <c r="H18" s="356">
        <v>37.470000000000006</v>
      </c>
      <c r="I18" s="356">
        <v>2007</v>
      </c>
      <c r="J18" s="361">
        <v>37.47</v>
      </c>
      <c r="K18" s="356">
        <f t="shared" si="0"/>
        <v>951.73799999999994</v>
      </c>
      <c r="L18" s="356">
        <v>58.3</v>
      </c>
      <c r="M18" s="356">
        <f t="shared" si="1"/>
        <v>14.611111111111111</v>
      </c>
      <c r="U18" s="552">
        <v>1985</v>
      </c>
      <c r="V18" s="262">
        <v>31.478750000000002</v>
      </c>
      <c r="W18" s="262">
        <v>30.5825</v>
      </c>
      <c r="Y18" s="262"/>
      <c r="Z18" s="262"/>
      <c r="AA18" s="262"/>
    </row>
    <row r="19" spans="1:27">
      <c r="A19" s="547" t="s">
        <v>626</v>
      </c>
      <c r="B19" s="359">
        <v>59.6</v>
      </c>
      <c r="C19" s="409" t="s">
        <v>625</v>
      </c>
      <c r="D19" s="357" t="s">
        <v>432</v>
      </c>
      <c r="E19" s="409" t="s">
        <v>624</v>
      </c>
      <c r="F19" s="409"/>
      <c r="H19" s="356">
        <v>38.300000000000004</v>
      </c>
      <c r="I19" s="356">
        <v>2008</v>
      </c>
      <c r="J19" s="361">
        <v>38.299999999999997</v>
      </c>
      <c r="K19" s="356">
        <f t="shared" si="0"/>
        <v>972.81999999999982</v>
      </c>
      <c r="L19" s="356">
        <v>57.52</v>
      </c>
      <c r="M19" s="356">
        <f t="shared" si="1"/>
        <v>14.177777777777781</v>
      </c>
      <c r="U19" s="552">
        <v>1986</v>
      </c>
      <c r="V19" s="262">
        <v>43.330357100000001</v>
      </c>
      <c r="W19" s="262">
        <v>43.625399999999999</v>
      </c>
      <c r="Y19" s="262"/>
      <c r="Z19" s="262"/>
      <c r="AA19" s="262"/>
    </row>
    <row r="20" spans="1:27">
      <c r="A20" s="547" t="s">
        <v>623</v>
      </c>
      <c r="B20" s="359">
        <v>66.400000000000006</v>
      </c>
      <c r="C20" s="409" t="s">
        <v>622</v>
      </c>
      <c r="D20" s="357" t="s">
        <v>621</v>
      </c>
      <c r="E20" s="409" t="s">
        <v>620</v>
      </c>
      <c r="F20" s="409"/>
      <c r="H20" s="356">
        <v>24.890000000000008</v>
      </c>
      <c r="I20" s="356">
        <v>2009</v>
      </c>
      <c r="J20" s="361">
        <v>24.89</v>
      </c>
      <c r="K20" s="356">
        <f t="shared" si="0"/>
        <v>632.20600000000002</v>
      </c>
      <c r="L20" s="356">
        <v>57.66</v>
      </c>
      <c r="M20" s="356">
        <f t="shared" si="1"/>
        <v>14.255555555555553</v>
      </c>
      <c r="U20" s="552">
        <v>1987</v>
      </c>
      <c r="V20" s="262">
        <v>38.5382143</v>
      </c>
      <c r="W20" s="262">
        <v>39.299599999999998</v>
      </c>
      <c r="Y20" s="262"/>
      <c r="Z20" s="262"/>
      <c r="AA20" s="262"/>
    </row>
    <row r="21" spans="1:27">
      <c r="A21" s="547" t="s">
        <v>619</v>
      </c>
      <c r="B21" s="359">
        <v>81.2</v>
      </c>
      <c r="C21" s="409" t="s">
        <v>618</v>
      </c>
      <c r="D21" s="357" t="s">
        <v>551</v>
      </c>
      <c r="E21" s="409" t="s">
        <v>404</v>
      </c>
      <c r="F21" s="409"/>
      <c r="H21" s="356">
        <v>32.53</v>
      </c>
      <c r="I21" s="356">
        <v>2010</v>
      </c>
      <c r="J21" s="361">
        <v>32.53</v>
      </c>
      <c r="K21" s="356">
        <f t="shared" si="0"/>
        <v>826.26199999999994</v>
      </c>
      <c r="L21" s="356">
        <v>58.29</v>
      </c>
      <c r="M21" s="356">
        <f t="shared" si="1"/>
        <v>14.605555555555554</v>
      </c>
      <c r="U21" s="552">
        <v>1988</v>
      </c>
      <c r="V21" s="262">
        <v>54.868214299999998</v>
      </c>
      <c r="W21" s="262">
        <v>50.254199999999997</v>
      </c>
      <c r="Y21" s="262"/>
      <c r="Z21" s="262"/>
      <c r="AA21" s="262"/>
    </row>
    <row r="22" spans="1:27">
      <c r="A22" s="547" t="s">
        <v>617</v>
      </c>
      <c r="B22" s="359">
        <v>82.4</v>
      </c>
      <c r="C22" s="409" t="s">
        <v>616</v>
      </c>
      <c r="D22" s="357" t="s">
        <v>615</v>
      </c>
      <c r="E22" s="409" t="s">
        <v>614</v>
      </c>
      <c r="F22" s="409"/>
      <c r="H22" s="356">
        <v>23.38</v>
      </c>
      <c r="I22" s="356">
        <v>2011</v>
      </c>
      <c r="J22" s="361">
        <v>23.38</v>
      </c>
      <c r="K22" s="356">
        <f t="shared" si="0"/>
        <v>593.85199999999998</v>
      </c>
      <c r="L22" s="356">
        <v>59.74</v>
      </c>
      <c r="M22" s="356">
        <f t="shared" si="1"/>
        <v>15.411111111111113</v>
      </c>
      <c r="U22" s="552">
        <v>1989</v>
      </c>
      <c r="V22" s="262">
        <v>36.729642900000002</v>
      </c>
      <c r="W22" s="262">
        <v>35.437100000000001</v>
      </c>
      <c r="Y22" s="262"/>
      <c r="Z22" s="262"/>
      <c r="AA22" s="262"/>
    </row>
    <row r="23" spans="1:27">
      <c r="A23" s="547" t="s">
        <v>613</v>
      </c>
      <c r="B23" s="359">
        <v>82.9</v>
      </c>
      <c r="C23" s="409" t="s">
        <v>612</v>
      </c>
      <c r="D23" s="357" t="s">
        <v>579</v>
      </c>
      <c r="E23" s="409" t="s">
        <v>403</v>
      </c>
      <c r="F23" s="409"/>
      <c r="H23" s="356">
        <v>21.669999999999998</v>
      </c>
      <c r="I23" s="356">
        <v>2012</v>
      </c>
      <c r="J23" s="361">
        <v>21.67</v>
      </c>
      <c r="K23" s="356">
        <f t="shared" si="0"/>
        <v>550.41800000000001</v>
      </c>
      <c r="L23" s="356">
        <v>61.83</v>
      </c>
      <c r="M23" s="356">
        <f t="shared" si="1"/>
        <v>16.572222222222219</v>
      </c>
      <c r="U23" s="552">
        <v>1990</v>
      </c>
      <c r="V23" s="262">
        <v>44.916249999999998</v>
      </c>
      <c r="W23" s="262">
        <v>43.0246</v>
      </c>
      <c r="X23" s="512" t="s">
        <v>808</v>
      </c>
      <c r="Y23" s="262"/>
      <c r="Z23" s="262"/>
      <c r="AA23" s="262"/>
    </row>
    <row r="24" spans="1:27">
      <c r="A24" s="547" t="s">
        <v>611</v>
      </c>
      <c r="B24" s="359">
        <v>74.2</v>
      </c>
      <c r="C24" s="409" t="s">
        <v>610</v>
      </c>
      <c r="D24" s="357" t="s">
        <v>609</v>
      </c>
      <c r="E24" s="409" t="s">
        <v>608</v>
      </c>
      <c r="F24" s="409"/>
      <c r="H24" s="356">
        <v>33.46</v>
      </c>
      <c r="I24" s="356">
        <v>2013</v>
      </c>
      <c r="J24" s="361">
        <v>33.46</v>
      </c>
      <c r="K24" s="356">
        <f t="shared" si="0"/>
        <v>849.88400000000001</v>
      </c>
      <c r="L24" s="356">
        <v>56.9</v>
      </c>
      <c r="M24" s="356">
        <f t="shared" si="1"/>
        <v>13.833333333333334</v>
      </c>
      <c r="U24" s="552">
        <v>1991</v>
      </c>
      <c r="V24" s="262">
        <v>28.1146429</v>
      </c>
      <c r="W24" s="262">
        <v>27.380400000000002</v>
      </c>
      <c r="X24" s="356">
        <v>879.60199999999998</v>
      </c>
      <c r="Y24" s="262"/>
      <c r="Z24" s="262"/>
      <c r="AA24" s="262"/>
    </row>
    <row r="25" spans="1:27">
      <c r="A25" s="547" t="s">
        <v>607</v>
      </c>
      <c r="B25" s="359">
        <v>62</v>
      </c>
      <c r="C25" s="409" t="s">
        <v>606</v>
      </c>
      <c r="D25" s="357" t="s">
        <v>432</v>
      </c>
      <c r="E25" s="409" t="s">
        <v>605</v>
      </c>
      <c r="F25" s="409"/>
      <c r="H25" s="356">
        <v>21.319999999999997</v>
      </c>
      <c r="I25" s="356">
        <v>2014</v>
      </c>
      <c r="J25" s="361">
        <v>21.32</v>
      </c>
      <c r="K25" s="356">
        <f t="shared" si="0"/>
        <v>541.52800000000002</v>
      </c>
      <c r="L25" s="356">
        <v>57.76</v>
      </c>
      <c r="M25" s="356">
        <f t="shared" si="1"/>
        <v>14.31111111111111</v>
      </c>
      <c r="U25" s="552">
        <v>1992</v>
      </c>
      <c r="V25" s="262">
        <v>35.608355400000001</v>
      </c>
      <c r="W25" s="262">
        <v>33.136400000000002</v>
      </c>
      <c r="X25" s="356">
        <v>794.00400000000002</v>
      </c>
      <c r="Y25" s="262"/>
      <c r="Z25" s="262"/>
      <c r="AA25" s="262"/>
    </row>
    <row r="26" spans="1:27">
      <c r="A26" s="547" t="s">
        <v>604</v>
      </c>
      <c r="B26" s="359">
        <v>47.1</v>
      </c>
      <c r="C26" s="409" t="s">
        <v>603</v>
      </c>
      <c r="D26" s="357" t="s">
        <v>602</v>
      </c>
      <c r="E26" s="409" t="s">
        <v>601</v>
      </c>
      <c r="F26" s="409"/>
      <c r="H26" s="356">
        <v>37.19</v>
      </c>
      <c r="I26" s="356">
        <v>2015</v>
      </c>
      <c r="J26" s="361">
        <v>37.19</v>
      </c>
      <c r="K26" s="356">
        <f t="shared" si="0"/>
        <v>944.62599999999986</v>
      </c>
      <c r="L26" s="356">
        <v>59.4</v>
      </c>
      <c r="M26" s="356">
        <f t="shared" si="1"/>
        <v>15.222222222222221</v>
      </c>
      <c r="U26" s="552">
        <v>1993</v>
      </c>
      <c r="V26" s="262">
        <v>33.118564300000003</v>
      </c>
      <c r="W26" s="262">
        <v>31.682300000000001</v>
      </c>
      <c r="X26" s="356">
        <v>954.024</v>
      </c>
      <c r="Y26" s="262"/>
      <c r="Z26" s="262"/>
      <c r="AA26" s="262"/>
    </row>
    <row r="27" spans="1:27">
      <c r="A27" s="547" t="s">
        <v>600</v>
      </c>
      <c r="B27" s="359">
        <v>36.700000000000003</v>
      </c>
      <c r="C27" s="409" t="s">
        <v>599</v>
      </c>
      <c r="D27" s="357" t="s">
        <v>515</v>
      </c>
      <c r="E27" s="409"/>
      <c r="F27" s="409"/>
      <c r="H27" s="356">
        <v>24.47</v>
      </c>
      <c r="I27" s="356">
        <v>2016</v>
      </c>
      <c r="J27" s="361">
        <v>28.2</v>
      </c>
      <c r="K27" s="356">
        <f t="shared" si="0"/>
        <v>716.28</v>
      </c>
      <c r="L27" s="356">
        <v>60.67</v>
      </c>
      <c r="M27" s="356">
        <f t="shared" si="1"/>
        <v>15.927777777777781</v>
      </c>
      <c r="U27" s="552">
        <v>1994</v>
      </c>
      <c r="V27" s="262">
        <v>29.289562499999999</v>
      </c>
      <c r="W27" s="262">
        <v>27.556699999999999</v>
      </c>
      <c r="X27" s="356">
        <v>725.678</v>
      </c>
      <c r="Y27" s="262"/>
      <c r="Z27" s="262"/>
      <c r="AA27" s="262"/>
    </row>
    <row r="28" spans="1:27">
      <c r="A28" s="547" t="s">
        <v>598</v>
      </c>
      <c r="B28" s="359">
        <v>32.200000000000003</v>
      </c>
      <c r="C28" s="409" t="s">
        <v>597</v>
      </c>
      <c r="D28" s="357" t="s">
        <v>596</v>
      </c>
      <c r="E28" s="409"/>
      <c r="F28" s="409"/>
      <c r="H28" s="356">
        <v>33.42</v>
      </c>
      <c r="I28" s="356">
        <v>2017</v>
      </c>
      <c r="J28" s="356">
        <v>33.42</v>
      </c>
      <c r="K28" s="356">
        <f t="shared" si="0"/>
        <v>848.86800000000005</v>
      </c>
      <c r="L28" s="356">
        <v>59.99</v>
      </c>
      <c r="M28" s="356">
        <f t="shared" si="1"/>
        <v>15.550000000000002</v>
      </c>
      <c r="U28" s="552">
        <v>1995</v>
      </c>
      <c r="V28" s="262">
        <v>39.443754800000001</v>
      </c>
      <c r="W28" s="262">
        <v>38.697299999999998</v>
      </c>
      <c r="X28" s="356">
        <v>1039.1139999999998</v>
      </c>
      <c r="Y28" s="262"/>
      <c r="Z28" s="262"/>
      <c r="AA28" s="262"/>
    </row>
    <row r="29" spans="1:27">
      <c r="A29" s="547" t="s">
        <v>595</v>
      </c>
      <c r="B29" s="359">
        <v>36.299999999999997</v>
      </c>
      <c r="C29" s="409" t="s">
        <v>594</v>
      </c>
      <c r="D29" s="357" t="s">
        <v>593</v>
      </c>
      <c r="E29" s="409"/>
      <c r="F29" s="409"/>
      <c r="I29" s="356">
        <v>2018</v>
      </c>
      <c r="J29" s="356">
        <v>33.61</v>
      </c>
      <c r="K29" s="356">
        <f>J29*25.4</f>
        <v>853.69399999999996</v>
      </c>
      <c r="L29" s="356">
        <v>58.34</v>
      </c>
      <c r="M29" s="356">
        <f t="shared" si="1"/>
        <v>14.633333333333335</v>
      </c>
      <c r="U29" s="552">
        <v>1996</v>
      </c>
      <c r="V29" s="262">
        <v>29.934693800000002</v>
      </c>
      <c r="W29" s="262">
        <v>28.2225</v>
      </c>
      <c r="X29" s="356">
        <v>898.39799999999991</v>
      </c>
      <c r="Y29" s="262"/>
      <c r="Z29" s="262"/>
      <c r="AA29" s="262"/>
    </row>
    <row r="30" spans="1:27">
      <c r="A30" s="547" t="s">
        <v>592</v>
      </c>
      <c r="B30" s="359">
        <v>49</v>
      </c>
      <c r="C30" s="409" t="s">
        <v>591</v>
      </c>
      <c r="D30" s="357" t="s">
        <v>590</v>
      </c>
      <c r="E30" s="409"/>
      <c r="F30" s="409"/>
      <c r="I30" s="356">
        <v>2019</v>
      </c>
      <c r="J30" s="356">
        <v>42.17</v>
      </c>
      <c r="K30" s="356">
        <f>J30*25.4</f>
        <v>1071.1179999999999</v>
      </c>
      <c r="L30" s="356">
        <v>57.81</v>
      </c>
      <c r="M30" s="356">
        <f t="shared" si="1"/>
        <v>14.33888888888889</v>
      </c>
      <c r="U30" s="552">
        <v>1997</v>
      </c>
      <c r="V30" s="262">
        <v>37.586515300000002</v>
      </c>
      <c r="W30" s="262">
        <v>35.192799999999998</v>
      </c>
      <c r="X30" s="356">
        <v>1030.4779999999998</v>
      </c>
      <c r="Y30" s="262"/>
      <c r="Z30" s="262"/>
      <c r="AA30" s="262"/>
    </row>
    <row r="31" spans="1:27">
      <c r="A31" s="547" t="s">
        <v>589</v>
      </c>
      <c r="B31" s="359">
        <v>59.6</v>
      </c>
      <c r="C31" s="409" t="s">
        <v>588</v>
      </c>
      <c r="D31" s="357" t="s">
        <v>587</v>
      </c>
      <c r="E31" s="409" t="s">
        <v>586</v>
      </c>
      <c r="F31" s="409"/>
      <c r="U31" s="552">
        <v>1998</v>
      </c>
      <c r="V31" s="262">
        <v>46.048270700000003</v>
      </c>
      <c r="W31" s="262">
        <v>44.053899999999999</v>
      </c>
      <c r="X31" s="356">
        <v>698.24599999999987</v>
      </c>
      <c r="Y31" s="262"/>
      <c r="Z31" s="262"/>
      <c r="AA31" s="262"/>
    </row>
    <row r="32" spans="1:27">
      <c r="A32" s="547" t="s">
        <v>585</v>
      </c>
      <c r="B32" s="359">
        <v>67.5</v>
      </c>
      <c r="C32" s="409" t="s">
        <v>584</v>
      </c>
      <c r="D32" s="357" t="s">
        <v>583</v>
      </c>
      <c r="E32" s="409" t="s">
        <v>582</v>
      </c>
      <c r="F32" s="409"/>
      <c r="I32" s="360" t="s">
        <v>220</v>
      </c>
      <c r="J32" s="359"/>
      <c r="K32" s="358">
        <f>MIN(K5:K28)</f>
        <v>457.70799999999997</v>
      </c>
      <c r="L32" s="358">
        <f>MIN(L5:L27)</f>
        <v>56.481132075471699</v>
      </c>
      <c r="M32" s="358">
        <f>MIN(M5:M27)</f>
        <v>13.60062893081761</v>
      </c>
      <c r="U32" s="552">
        <v>1999</v>
      </c>
      <c r="V32" s="262">
        <v>39.7654006</v>
      </c>
      <c r="W32" s="262">
        <v>35.390900000000002</v>
      </c>
      <c r="X32" s="356">
        <v>572.51599999999996</v>
      </c>
      <c r="Y32" s="262"/>
      <c r="Z32" s="262"/>
      <c r="AA32" s="262"/>
    </row>
    <row r="33" spans="1:27">
      <c r="A33" s="547" t="s">
        <v>581</v>
      </c>
      <c r="B33" s="359">
        <v>84.1</v>
      </c>
      <c r="C33" s="409" t="s">
        <v>580</v>
      </c>
      <c r="D33" s="357" t="s">
        <v>579</v>
      </c>
      <c r="E33" s="409" t="s">
        <v>578</v>
      </c>
      <c r="F33" s="409"/>
      <c r="I33" s="360" t="s">
        <v>221</v>
      </c>
      <c r="J33" s="359"/>
      <c r="K33" s="358">
        <f xml:space="preserve"> MAX(K5:K27)</f>
        <v>1039.1139999999998</v>
      </c>
      <c r="L33" s="358">
        <f xml:space="preserve"> MAX(L5:L27)</f>
        <v>61.83</v>
      </c>
      <c r="M33" s="358">
        <f xml:space="preserve"> MAX(M5:M27)</f>
        <v>16.572222222222219</v>
      </c>
      <c r="U33" s="552">
        <v>2000</v>
      </c>
      <c r="V33" s="262">
        <v>37.762993299999998</v>
      </c>
      <c r="W33" s="262">
        <v>37.027999999999999</v>
      </c>
      <c r="X33" s="356">
        <v>744.22</v>
      </c>
      <c r="Y33" s="262"/>
      <c r="Z33" s="262"/>
      <c r="AA33" s="262"/>
    </row>
    <row r="34" spans="1:27">
      <c r="A34" s="547" t="s">
        <v>576</v>
      </c>
      <c r="C34" s="409"/>
      <c r="D34" s="357"/>
      <c r="E34" s="409" t="s">
        <v>575</v>
      </c>
      <c r="F34" s="409"/>
      <c r="I34" s="360" t="s">
        <v>577</v>
      </c>
      <c r="J34" s="359"/>
      <c r="K34" s="358">
        <f>AVERAGE(K5:K27)</f>
        <v>747.16860869565221</v>
      </c>
      <c r="L34" s="358">
        <f>AVERAGE(L5:L27)</f>
        <v>58.994446469180829</v>
      </c>
      <c r="M34" s="358">
        <f>AVERAGE(M5:M27)</f>
        <v>14.996914705100469</v>
      </c>
      <c r="U34" s="552">
        <v>2001</v>
      </c>
      <c r="V34" s="262">
        <v>26.289437700000001</v>
      </c>
      <c r="W34" s="262">
        <v>25.5215</v>
      </c>
      <c r="X34" s="356">
        <v>544.83000000000027</v>
      </c>
      <c r="Y34" s="262"/>
      <c r="Z34" s="262"/>
      <c r="AA34" s="262"/>
    </row>
    <row r="35" spans="1:27">
      <c r="A35" s="547" t="s">
        <v>574</v>
      </c>
      <c r="C35" s="409"/>
      <c r="D35" s="357"/>
      <c r="E35" s="409" t="s">
        <v>573</v>
      </c>
      <c r="F35" s="409"/>
      <c r="I35" s="360" t="s">
        <v>69</v>
      </c>
      <c r="J35" s="359"/>
      <c r="K35" s="358">
        <f>STDEV(K5:K27)</f>
        <v>181.79424206446788</v>
      </c>
      <c r="L35" s="358">
        <f>STDEV(L5:L27)</f>
        <v>1.4502566784474464</v>
      </c>
      <c r="M35" s="358">
        <f>STDEV(M5:M27)</f>
        <v>0.80569815469302553</v>
      </c>
      <c r="U35" s="552">
        <v>2002</v>
      </c>
      <c r="V35" s="262">
        <v>43.1392077</v>
      </c>
      <c r="W35" s="262">
        <v>43.727200000000003</v>
      </c>
      <c r="X35" s="356">
        <v>510.79400000000004</v>
      </c>
      <c r="Y35" s="262"/>
      <c r="Z35" s="262"/>
      <c r="AA35" s="262"/>
    </row>
    <row r="36" spans="1:27">
      <c r="A36" s="547" t="s">
        <v>572</v>
      </c>
      <c r="B36" s="359">
        <v>70.400000000000006</v>
      </c>
      <c r="C36" s="409" t="s">
        <v>571</v>
      </c>
      <c r="D36" s="357" t="s">
        <v>570</v>
      </c>
      <c r="E36" s="409" t="s">
        <v>569</v>
      </c>
      <c r="F36" s="409"/>
      <c r="U36" s="552">
        <v>2003</v>
      </c>
      <c r="V36" s="262">
        <v>74.174093499999998</v>
      </c>
      <c r="W36" s="262">
        <v>69.238399999999999</v>
      </c>
      <c r="X36" s="356">
        <v>635.25400000000002</v>
      </c>
      <c r="Y36" s="262"/>
      <c r="Z36" s="262"/>
      <c r="AA36" s="262"/>
    </row>
    <row r="37" spans="1:27">
      <c r="A37" s="547" t="s">
        <v>568</v>
      </c>
      <c r="B37" s="359">
        <v>61.1</v>
      </c>
      <c r="C37" s="409" t="s">
        <v>567</v>
      </c>
      <c r="D37" s="357" t="s">
        <v>566</v>
      </c>
      <c r="E37" s="409" t="s">
        <v>565</v>
      </c>
      <c r="F37" s="409"/>
      <c r="H37" s="356" t="s">
        <v>695</v>
      </c>
      <c r="U37" s="552">
        <v>2004</v>
      </c>
      <c r="V37" s="262">
        <v>49.795571099999997</v>
      </c>
      <c r="W37" s="262">
        <v>42.630499999999998</v>
      </c>
      <c r="X37" s="356">
        <v>457.70799999999997</v>
      </c>
      <c r="Y37" s="262"/>
      <c r="Z37" s="262"/>
      <c r="AA37" s="262"/>
    </row>
    <row r="38" spans="1:27">
      <c r="A38" s="547" t="s">
        <v>564</v>
      </c>
      <c r="B38" s="359">
        <v>47.1</v>
      </c>
      <c r="C38" s="409" t="s">
        <v>563</v>
      </c>
      <c r="D38" s="357" t="s">
        <v>562</v>
      </c>
      <c r="E38" s="409" t="s">
        <v>561</v>
      </c>
      <c r="F38" s="409"/>
      <c r="H38" s="356" t="s">
        <v>694</v>
      </c>
      <c r="U38" s="552">
        <v>2005</v>
      </c>
      <c r="V38" s="262">
        <v>35.9917376</v>
      </c>
      <c r="W38" s="262">
        <v>34.270899999999997</v>
      </c>
      <c r="X38" s="356">
        <v>951.73799999999994</v>
      </c>
      <c r="Y38" s="262"/>
      <c r="Z38" s="262"/>
      <c r="AA38" s="262"/>
    </row>
    <row r="39" spans="1:27">
      <c r="A39" s="547" t="s">
        <v>560</v>
      </c>
      <c r="B39" s="359">
        <v>38.6</v>
      </c>
      <c r="C39" s="409" t="s">
        <v>478</v>
      </c>
      <c r="D39" s="357" t="s">
        <v>559</v>
      </c>
      <c r="E39" s="409"/>
      <c r="F39" s="409"/>
      <c r="U39" s="552">
        <v>2006</v>
      </c>
      <c r="V39" s="262">
        <v>39.318736000000001</v>
      </c>
      <c r="W39" s="262">
        <v>38.276800000000001</v>
      </c>
      <c r="X39" s="356">
        <v>972.81999999999982</v>
      </c>
      <c r="Y39" s="262"/>
      <c r="Z39" s="262"/>
      <c r="AA39" s="262"/>
    </row>
    <row r="40" spans="1:27">
      <c r="A40" s="547" t="s">
        <v>558</v>
      </c>
      <c r="B40" s="359">
        <v>40.4</v>
      </c>
      <c r="C40" s="409" t="s">
        <v>557</v>
      </c>
      <c r="D40" s="357" t="s">
        <v>556</v>
      </c>
      <c r="E40" s="409"/>
      <c r="F40" s="409"/>
      <c r="U40" s="552">
        <v>2007</v>
      </c>
      <c r="V40" s="262">
        <v>44.377272699999999</v>
      </c>
      <c r="W40" s="262">
        <v>46.0961</v>
      </c>
      <c r="X40" s="356">
        <v>632.20600000000002</v>
      </c>
      <c r="Y40" s="262"/>
      <c r="Z40" s="262"/>
      <c r="AA40" s="262"/>
    </row>
    <row r="41" spans="1:27">
      <c r="A41" s="547" t="s">
        <v>555</v>
      </c>
      <c r="B41" s="359">
        <v>41.4</v>
      </c>
      <c r="C41" s="409" t="s">
        <v>554</v>
      </c>
      <c r="D41" s="357" t="s">
        <v>553</v>
      </c>
      <c r="E41" s="409"/>
      <c r="F41" s="409"/>
      <c r="U41" s="552">
        <v>2008</v>
      </c>
      <c r="V41" s="262">
        <v>73.844247999999993</v>
      </c>
      <c r="W41" s="262">
        <v>70.736999999999995</v>
      </c>
      <c r="X41" s="356">
        <v>826.26199999999994</v>
      </c>
      <c r="Y41" s="262"/>
      <c r="Z41" s="262"/>
      <c r="AA41" s="262"/>
    </row>
    <row r="42" spans="1:27">
      <c r="A42" s="547" t="s">
        <v>552</v>
      </c>
      <c r="B42" s="359">
        <v>57.9</v>
      </c>
      <c r="C42" s="409" t="s">
        <v>551</v>
      </c>
      <c r="D42" s="357" t="s">
        <v>550</v>
      </c>
      <c r="E42" s="409" t="s">
        <v>549</v>
      </c>
      <c r="F42" s="409"/>
      <c r="U42" s="552">
        <v>2009</v>
      </c>
      <c r="V42" s="262">
        <v>46.126071400000001</v>
      </c>
      <c r="W42" s="262">
        <v>44.049599999999998</v>
      </c>
      <c r="X42" s="356">
        <v>593.85199999999998</v>
      </c>
      <c r="Y42" s="262"/>
      <c r="Z42" s="262"/>
      <c r="AA42" s="262"/>
    </row>
    <row r="43" spans="1:27">
      <c r="A43" s="547" t="s">
        <v>548</v>
      </c>
      <c r="B43" s="359">
        <v>62.4</v>
      </c>
      <c r="C43" s="409" t="s">
        <v>547</v>
      </c>
      <c r="D43" s="357" t="s">
        <v>546</v>
      </c>
      <c r="E43" s="409" t="s">
        <v>545</v>
      </c>
      <c r="F43" s="409"/>
      <c r="U43" s="552">
        <v>2010</v>
      </c>
      <c r="V43" s="262">
        <v>22.980210199999998</v>
      </c>
      <c r="W43" s="262">
        <v>22.0609</v>
      </c>
      <c r="X43" s="356">
        <v>550.41800000000001</v>
      </c>
      <c r="Y43" s="262"/>
      <c r="Z43" s="262"/>
      <c r="AA43" s="262"/>
    </row>
    <row r="44" spans="1:27">
      <c r="A44" s="547" t="s">
        <v>544</v>
      </c>
      <c r="C44" s="409"/>
      <c r="D44" s="357"/>
      <c r="E44" s="409" t="s">
        <v>543</v>
      </c>
      <c r="F44" s="409"/>
      <c r="U44" s="552">
        <v>2011</v>
      </c>
      <c r="V44" s="262">
        <v>38.436250000000001</v>
      </c>
      <c r="W44" s="262">
        <v>35.749200000000002</v>
      </c>
      <c r="X44" s="356">
        <v>849.88400000000001</v>
      </c>
      <c r="Y44" s="262"/>
      <c r="Z44" s="262"/>
      <c r="AA44" s="262"/>
    </row>
    <row r="45" spans="1:27">
      <c r="A45" s="547" t="s">
        <v>542</v>
      </c>
      <c r="B45" s="359">
        <v>78.7</v>
      </c>
      <c r="C45" s="409" t="s">
        <v>541</v>
      </c>
      <c r="D45" s="357" t="s">
        <v>540</v>
      </c>
      <c r="E45" s="409" t="s">
        <v>539</v>
      </c>
      <c r="F45" s="409"/>
      <c r="U45" s="552">
        <v>2012</v>
      </c>
      <c r="V45" s="262">
        <v>51.0932143</v>
      </c>
      <c r="W45" s="262">
        <v>47.981299999999997</v>
      </c>
      <c r="X45" s="356">
        <v>541.52800000000002</v>
      </c>
      <c r="Y45" s="262"/>
      <c r="Z45" s="262"/>
      <c r="AA45" s="262"/>
    </row>
    <row r="46" spans="1:27">
      <c r="A46" s="547" t="s">
        <v>538</v>
      </c>
      <c r="B46" s="359">
        <v>87.1</v>
      </c>
      <c r="C46" s="409" t="s">
        <v>537</v>
      </c>
      <c r="D46" s="357" t="s">
        <v>536</v>
      </c>
      <c r="E46" s="409" t="s">
        <v>535</v>
      </c>
      <c r="F46" s="409"/>
      <c r="U46" s="552">
        <v>2013</v>
      </c>
      <c r="V46" s="262">
        <v>36.113674000000003</v>
      </c>
      <c r="W46" s="262">
        <v>34.106200000000001</v>
      </c>
      <c r="X46" s="356">
        <v>944.62599999999986</v>
      </c>
      <c r="Y46" s="262"/>
      <c r="Z46" s="262"/>
      <c r="AA46" s="262"/>
    </row>
    <row r="47" spans="1:27">
      <c r="A47" s="547" t="s">
        <v>534</v>
      </c>
      <c r="B47" s="359">
        <v>80.8</v>
      </c>
      <c r="C47" s="409" t="s">
        <v>533</v>
      </c>
      <c r="D47" s="357" t="s">
        <v>532</v>
      </c>
      <c r="E47" s="409" t="s">
        <v>531</v>
      </c>
      <c r="F47" s="409"/>
      <c r="U47" s="552">
        <v>2014</v>
      </c>
      <c r="V47" s="262">
        <v>28.850285</v>
      </c>
      <c r="W47" s="262">
        <v>28.3962</v>
      </c>
      <c r="X47" s="356">
        <v>621.5379999999999</v>
      </c>
      <c r="Y47" s="262"/>
      <c r="Z47" s="262"/>
      <c r="AA47" s="262"/>
    </row>
    <row r="48" spans="1:27">
      <c r="A48" s="547" t="s">
        <v>530</v>
      </c>
      <c r="B48" s="359">
        <v>73.599999999999994</v>
      </c>
      <c r="C48" s="409" t="s">
        <v>529</v>
      </c>
      <c r="D48" s="357" t="s">
        <v>528</v>
      </c>
      <c r="E48" s="409" t="s">
        <v>527</v>
      </c>
      <c r="F48" s="409"/>
      <c r="U48" s="552">
        <v>2015</v>
      </c>
      <c r="V48" s="262">
        <v>38.149836100000002</v>
      </c>
      <c r="W48" s="262">
        <v>36.321599999999997</v>
      </c>
      <c r="X48" s="356">
        <v>848.86800000000005</v>
      </c>
      <c r="Y48" s="262"/>
      <c r="Z48" s="262"/>
      <c r="AA48" s="262"/>
    </row>
    <row r="49" spans="1:27">
      <c r="A49" s="547" t="s">
        <v>526</v>
      </c>
      <c r="C49" s="409"/>
      <c r="D49" s="357"/>
      <c r="E49" s="409" t="s">
        <v>525</v>
      </c>
      <c r="F49" s="409"/>
      <c r="U49" s="552">
        <v>2016</v>
      </c>
      <c r="V49" s="262">
        <v>62.251536700000003</v>
      </c>
      <c r="W49" s="262">
        <v>57.195</v>
      </c>
      <c r="X49" s="356">
        <v>853.69399999999996</v>
      </c>
      <c r="Y49" s="262"/>
      <c r="Z49" s="262"/>
      <c r="AA49" s="262"/>
    </row>
    <row r="50" spans="1:27">
      <c r="A50" s="547" t="s">
        <v>524</v>
      </c>
      <c r="C50" s="409"/>
      <c r="D50" s="357"/>
      <c r="E50" s="409"/>
      <c r="F50" s="409"/>
      <c r="U50" s="552">
        <v>2017</v>
      </c>
      <c r="V50" s="262">
        <v>56.104747000000003</v>
      </c>
      <c r="W50" s="262">
        <v>50.5351</v>
      </c>
      <c r="Y50" s="262"/>
      <c r="Z50" s="262"/>
      <c r="AA50" s="262"/>
    </row>
    <row r="51" spans="1:27">
      <c r="A51" s="547" t="s">
        <v>523</v>
      </c>
      <c r="B51" s="359">
        <v>39.200000000000003</v>
      </c>
      <c r="C51" s="409" t="s">
        <v>522</v>
      </c>
      <c r="D51" s="357" t="s">
        <v>521</v>
      </c>
      <c r="E51" s="409"/>
      <c r="F51" s="409"/>
      <c r="U51" s="552">
        <v>2018</v>
      </c>
      <c r="V51" s="262">
        <v>30.6384604</v>
      </c>
      <c r="W51" s="262">
        <v>29.017499999999998</v>
      </c>
    </row>
    <row r="52" spans="1:27">
      <c r="A52" s="547" t="s">
        <v>520</v>
      </c>
      <c r="B52" s="359">
        <v>38.200000000000003</v>
      </c>
      <c r="C52" s="409" t="s">
        <v>519</v>
      </c>
      <c r="D52" s="357" t="s">
        <v>518</v>
      </c>
      <c r="E52" s="409"/>
      <c r="F52" s="409"/>
      <c r="U52" s="552">
        <v>2019</v>
      </c>
      <c r="V52" s="356">
        <v>57.39</v>
      </c>
      <c r="W52" s="262">
        <v>53.252899999999997</v>
      </c>
    </row>
    <row r="53" spans="1:27">
      <c r="A53" s="547" t="s">
        <v>517</v>
      </c>
      <c r="B53" s="359">
        <v>37.6</v>
      </c>
      <c r="C53" s="409" t="s">
        <v>516</v>
      </c>
      <c r="D53" s="357" t="s">
        <v>515</v>
      </c>
      <c r="E53" s="409"/>
      <c r="F53" s="409"/>
      <c r="U53" s="552"/>
    </row>
    <row r="54" spans="1:27">
      <c r="A54" s="547" t="s">
        <v>514</v>
      </c>
      <c r="B54" s="359">
        <v>45.9</v>
      </c>
      <c r="C54" s="409" t="s">
        <v>513</v>
      </c>
      <c r="D54" s="357" t="s">
        <v>512</v>
      </c>
      <c r="E54" s="409"/>
      <c r="F54" s="409"/>
      <c r="G54" s="524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 t="s">
        <v>894</v>
      </c>
    </row>
    <row r="55" spans="1:27">
      <c r="A55" s="547" t="s">
        <v>511</v>
      </c>
      <c r="B55" s="359">
        <v>51.5</v>
      </c>
      <c r="C55" s="409" t="s">
        <v>510</v>
      </c>
      <c r="D55" s="357" t="s">
        <v>509</v>
      </c>
      <c r="E55" s="409"/>
      <c r="F55" s="409"/>
      <c r="G55" s="525"/>
      <c r="H55" s="361"/>
      <c r="I55" s="361"/>
      <c r="J55" s="361"/>
      <c r="K55" s="361"/>
      <c r="L55" s="361"/>
      <c r="M55" s="361"/>
      <c r="N55" s="361"/>
      <c r="O55" s="361"/>
      <c r="P55" s="361"/>
      <c r="S55" s="361"/>
      <c r="T55" s="361"/>
    </row>
    <row r="56" spans="1:27">
      <c r="A56" s="547" t="s">
        <v>508</v>
      </c>
      <c r="B56" s="359">
        <v>65.400000000000006</v>
      </c>
      <c r="C56" s="409" t="s">
        <v>507</v>
      </c>
      <c r="D56" s="357" t="s">
        <v>506</v>
      </c>
      <c r="E56" s="409" t="s">
        <v>505</v>
      </c>
      <c r="F56" s="409"/>
      <c r="G56" s="526" t="s">
        <v>70</v>
      </c>
      <c r="H56" s="550">
        <f>AVERAGE(H58:H83)</f>
        <v>0.85076923076923083</v>
      </c>
      <c r="I56" s="550">
        <f>AVERAGE(I58:I83)</f>
        <v>1.2196153846153845</v>
      </c>
      <c r="J56" s="550">
        <f t="shared" ref="J56:S56" si="2">AVERAGE(J58:J83)</f>
        <v>2.0834615384615387</v>
      </c>
      <c r="K56" s="550">
        <f t="shared" si="2"/>
        <v>3.2107692307692308</v>
      </c>
      <c r="L56" s="550">
        <f t="shared" si="2"/>
        <v>3.9103846153846149</v>
      </c>
      <c r="M56" s="550">
        <f t="shared" si="2"/>
        <v>4.3407692307692312</v>
      </c>
      <c r="N56" s="550">
        <f t="shared" si="2"/>
        <v>2.9511538461538467</v>
      </c>
      <c r="O56" s="550">
        <f t="shared" si="2"/>
        <v>4.0169230769230762</v>
      </c>
      <c r="P56" s="550">
        <f t="shared" si="2"/>
        <v>2.5449999999999999</v>
      </c>
      <c r="Q56" s="550">
        <f t="shared" si="2"/>
        <v>3.098846153846154</v>
      </c>
      <c r="R56" s="550">
        <f t="shared" si="2"/>
        <v>1.4361538461538466</v>
      </c>
      <c r="S56" s="550">
        <f t="shared" si="2"/>
        <v>1.1661538461538461</v>
      </c>
      <c r="T56" s="550">
        <f>SUM(H56:S56)</f>
        <v>30.830000000000002</v>
      </c>
      <c r="U56" s="531" t="s">
        <v>879</v>
      </c>
      <c r="V56" s="544" t="s">
        <v>892</v>
      </c>
      <c r="W56" s="356" t="s">
        <v>896</v>
      </c>
      <c r="X56" s="356" t="s">
        <v>48</v>
      </c>
      <c r="Y56" s="522" t="s">
        <v>878</v>
      </c>
      <c r="Z56" s="522" t="s">
        <v>882</v>
      </c>
    </row>
    <row r="57" spans="1:27">
      <c r="A57" s="547" t="s">
        <v>504</v>
      </c>
      <c r="B57" s="359">
        <v>78.099999999999994</v>
      </c>
      <c r="C57" s="409" t="s">
        <v>503</v>
      </c>
      <c r="D57" s="357" t="s">
        <v>502</v>
      </c>
      <c r="E57" s="409" t="s">
        <v>501</v>
      </c>
      <c r="F57" s="559" t="s">
        <v>899</v>
      </c>
      <c r="G57" s="523" t="s">
        <v>0</v>
      </c>
      <c r="H57" s="551" t="s">
        <v>693</v>
      </c>
      <c r="I57" s="551" t="s">
        <v>692</v>
      </c>
      <c r="J57" s="551" t="s">
        <v>691</v>
      </c>
      <c r="K57" s="551" t="s">
        <v>690</v>
      </c>
      <c r="L57" s="551" t="s">
        <v>689</v>
      </c>
      <c r="M57" s="551" t="s">
        <v>688</v>
      </c>
      <c r="N57" s="551" t="s">
        <v>687</v>
      </c>
      <c r="O57" s="551" t="s">
        <v>686</v>
      </c>
      <c r="P57" s="551" t="s">
        <v>685</v>
      </c>
      <c r="Q57" s="551" t="s">
        <v>684</v>
      </c>
      <c r="R57" s="551" t="s">
        <v>683</v>
      </c>
      <c r="S57" s="551" t="s">
        <v>682</v>
      </c>
      <c r="T57" s="551" t="s">
        <v>895</v>
      </c>
    </row>
    <row r="58" spans="1:27">
      <c r="A58" s="547" t="s">
        <v>500</v>
      </c>
      <c r="B58" s="359">
        <v>80.099999999999994</v>
      </c>
      <c r="C58" s="409" t="s">
        <v>499</v>
      </c>
      <c r="D58" s="357" t="s">
        <v>498</v>
      </c>
      <c r="E58" s="409" t="s">
        <v>497</v>
      </c>
      <c r="F58" s="560">
        <f>K58+L58</f>
        <v>10.940000000000001</v>
      </c>
      <c r="G58" s="533">
        <v>1994</v>
      </c>
      <c r="H58" s="361">
        <v>0.21</v>
      </c>
      <c r="I58" s="361">
        <v>0.73</v>
      </c>
      <c r="J58" s="361">
        <v>0.77</v>
      </c>
      <c r="K58" s="361">
        <v>6.07</v>
      </c>
      <c r="L58" s="361">
        <v>4.87</v>
      </c>
      <c r="M58" s="361">
        <v>1.02</v>
      </c>
      <c r="N58" s="361">
        <v>2.64</v>
      </c>
      <c r="O58" s="361">
        <v>4.17</v>
      </c>
      <c r="P58" s="361">
        <v>0.69</v>
      </c>
      <c r="Q58" s="361">
        <v>5.24</v>
      </c>
      <c r="R58" s="361">
        <v>4.1100000000000003</v>
      </c>
      <c r="S58" s="521">
        <v>0.74</v>
      </c>
      <c r="T58" s="361">
        <f>SUM(H58:S58)</f>
        <v>31.259999999999994</v>
      </c>
      <c r="U58" s="410">
        <v>45.314500000000002</v>
      </c>
      <c r="V58" s="356">
        <f>(P58+S58)</f>
        <v>1.43</v>
      </c>
      <c r="W58" s="356">
        <f>Q58+R58+S58+H59+I59+J59</f>
        <v>13.840000000000003</v>
      </c>
      <c r="X58" s="410">
        <v>46</v>
      </c>
    </row>
    <row r="59" spans="1:27">
      <c r="A59" s="547" t="s">
        <v>496</v>
      </c>
      <c r="B59" s="359">
        <v>80</v>
      </c>
      <c r="C59" s="409" t="s">
        <v>495</v>
      </c>
      <c r="D59" s="357" t="s">
        <v>494</v>
      </c>
      <c r="E59" s="409" t="s">
        <v>493</v>
      </c>
      <c r="F59" s="560">
        <f t="shared" ref="F59:F84" si="3">K59+L59</f>
        <v>8.43</v>
      </c>
      <c r="G59" s="527">
        <v>1995</v>
      </c>
      <c r="H59" s="361">
        <v>0.81</v>
      </c>
      <c r="I59" s="361">
        <v>0.23</v>
      </c>
      <c r="J59" s="361">
        <v>2.71</v>
      </c>
      <c r="K59" s="361">
        <v>3.59</v>
      </c>
      <c r="L59" s="361">
        <v>4.84</v>
      </c>
      <c r="M59" s="361">
        <v>8.49</v>
      </c>
      <c r="N59" s="361">
        <v>2.96</v>
      </c>
      <c r="O59" s="361">
        <v>8.76</v>
      </c>
      <c r="P59" s="361">
        <v>3.36</v>
      </c>
      <c r="Q59" s="361">
        <v>0.69</v>
      </c>
      <c r="R59" s="361">
        <v>0.06</v>
      </c>
      <c r="S59" s="361">
        <v>1.06</v>
      </c>
      <c r="T59" s="361">
        <f>SUM(H59:S59)</f>
        <v>37.56</v>
      </c>
      <c r="U59" s="410">
        <v>46</v>
      </c>
      <c r="V59" s="356">
        <f t="shared" ref="V59:V83" si="4">(P59+S59)</f>
        <v>4.42</v>
      </c>
      <c r="W59" s="356">
        <f>Q59+R59+S59+H60+I60+J60</f>
        <v>2.4700000000000002</v>
      </c>
      <c r="X59" s="410">
        <v>38.762908000000003</v>
      </c>
      <c r="Y59" s="356">
        <v>29.3863178</v>
      </c>
      <c r="Z59" s="356">
        <v>45.956331800000001</v>
      </c>
    </row>
    <row r="60" spans="1:27">
      <c r="A60" s="547" t="s">
        <v>492</v>
      </c>
      <c r="B60" s="359">
        <v>75.3</v>
      </c>
      <c r="C60" s="409" t="s">
        <v>491</v>
      </c>
      <c r="D60" s="357" t="s">
        <v>450</v>
      </c>
      <c r="E60" s="409" t="s">
        <v>490</v>
      </c>
      <c r="F60" s="560">
        <f t="shared" si="3"/>
        <v>2.09</v>
      </c>
      <c r="G60" s="533">
        <v>1996</v>
      </c>
      <c r="H60" s="361">
        <v>0.02</v>
      </c>
      <c r="I60" s="361">
        <v>0.11</v>
      </c>
      <c r="J60" s="361">
        <v>0.53</v>
      </c>
      <c r="K60" s="361">
        <v>0.02</v>
      </c>
      <c r="L60" s="361">
        <v>2.0699999999999998</v>
      </c>
      <c r="M60" s="361">
        <v>2.96</v>
      </c>
      <c r="N60" s="361">
        <v>4.4400000000000004</v>
      </c>
      <c r="O60" s="361">
        <v>6.65</v>
      </c>
      <c r="P60" s="361">
        <v>6.14</v>
      </c>
      <c r="Q60" s="361">
        <v>2.72</v>
      </c>
      <c r="R60" s="361">
        <v>2.62</v>
      </c>
      <c r="S60" s="362">
        <v>0.28999999999999998</v>
      </c>
      <c r="T60" s="361">
        <f>SUM(H60:S60)</f>
        <v>28.57</v>
      </c>
      <c r="U60" s="410">
        <v>38.762908000000003</v>
      </c>
      <c r="V60" s="356">
        <f t="shared" si="4"/>
        <v>6.43</v>
      </c>
      <c r="W60" s="356">
        <f t="shared" ref="W60:W83" si="5">Q60+R60+S60+H61+I61+J61</f>
        <v>9.7900000000000009</v>
      </c>
      <c r="X60" s="410">
        <v>53.167639800000003</v>
      </c>
      <c r="Y60" s="356">
        <v>18.013653699999999</v>
      </c>
      <c r="Z60" s="356">
        <v>38.762908000000003</v>
      </c>
    </row>
    <row r="61" spans="1:27">
      <c r="A61" s="547" t="s">
        <v>489</v>
      </c>
      <c r="B61" s="359">
        <v>59</v>
      </c>
      <c r="C61" s="409" t="s">
        <v>488</v>
      </c>
      <c r="D61" s="357" t="s">
        <v>487</v>
      </c>
      <c r="E61" s="409" t="s">
        <v>486</v>
      </c>
      <c r="F61" s="560">
        <f t="shared" si="3"/>
        <v>10.09</v>
      </c>
      <c r="G61" s="527">
        <v>1997</v>
      </c>
      <c r="H61" s="361">
        <v>0.21</v>
      </c>
      <c r="I61" s="361">
        <v>3.4</v>
      </c>
      <c r="J61" s="361">
        <v>0.55000000000000004</v>
      </c>
      <c r="K61" s="362">
        <v>6.45</v>
      </c>
      <c r="L61" s="361">
        <v>3.64</v>
      </c>
      <c r="M61" s="361">
        <v>3.37</v>
      </c>
      <c r="N61" s="361">
        <v>5.57</v>
      </c>
      <c r="O61" s="361">
        <v>5.14</v>
      </c>
      <c r="P61" s="361">
        <v>4.3099999999999996</v>
      </c>
      <c r="Q61" s="361">
        <v>3.41</v>
      </c>
      <c r="R61" s="361">
        <v>1.1200000000000001</v>
      </c>
      <c r="S61" s="361">
        <v>3.74</v>
      </c>
      <c r="T61" s="361">
        <f>SUM(H61:S61)</f>
        <v>40.909999999999997</v>
      </c>
      <c r="U61" s="410">
        <v>53.167639800000003</v>
      </c>
      <c r="V61" s="356">
        <f t="shared" si="4"/>
        <v>8.0500000000000007</v>
      </c>
      <c r="W61" s="356">
        <f t="shared" si="5"/>
        <v>16.64</v>
      </c>
      <c r="X61" s="410">
        <v>56.251839099999998</v>
      </c>
      <c r="Y61" s="356">
        <v>18.807725399999999</v>
      </c>
      <c r="Z61" s="356">
        <v>53.167639800000003</v>
      </c>
    </row>
    <row r="62" spans="1:27">
      <c r="A62" s="547" t="s">
        <v>485</v>
      </c>
      <c r="B62" s="359">
        <v>44.8</v>
      </c>
      <c r="C62" s="409" t="s">
        <v>484</v>
      </c>
      <c r="D62" s="357" t="s">
        <v>483</v>
      </c>
      <c r="E62" s="409"/>
      <c r="F62" s="560">
        <f t="shared" si="3"/>
        <v>5.31</v>
      </c>
      <c r="G62" s="533">
        <v>1998</v>
      </c>
      <c r="H62" s="361">
        <v>2.72</v>
      </c>
      <c r="I62" s="361">
        <v>0.14000000000000001</v>
      </c>
      <c r="J62" s="361">
        <v>5.51</v>
      </c>
      <c r="K62" s="361">
        <v>3.53</v>
      </c>
      <c r="L62" s="361">
        <v>1.78</v>
      </c>
      <c r="M62" s="361">
        <v>0.45</v>
      </c>
      <c r="N62" s="361">
        <v>3.52</v>
      </c>
      <c r="O62" s="361">
        <v>0.95</v>
      </c>
      <c r="P62" s="361">
        <v>3.28</v>
      </c>
      <c r="Q62" s="361">
        <v>9.34</v>
      </c>
      <c r="R62" s="361">
        <v>2.2000000000000002</v>
      </c>
      <c r="S62" s="361">
        <v>1.95</v>
      </c>
      <c r="T62" s="361">
        <f t="shared" ref="T62:T82" si="6">SUM(H62:S62)</f>
        <v>35.370000000000005</v>
      </c>
      <c r="U62" s="410">
        <v>56.251839099999998</v>
      </c>
      <c r="V62" s="356">
        <f t="shared" si="4"/>
        <v>5.2299999999999995</v>
      </c>
      <c r="W62" s="356">
        <f t="shared" si="5"/>
        <v>20.049999999999997</v>
      </c>
      <c r="X62" s="410">
        <v>54.026965199999999</v>
      </c>
      <c r="Y62" s="356">
        <v>28.463773799999998</v>
      </c>
      <c r="Z62" s="356">
        <v>56.251839099999998</v>
      </c>
    </row>
    <row r="63" spans="1:27">
      <c r="A63" s="547" t="s">
        <v>482</v>
      </c>
      <c r="B63" s="359">
        <v>32.799999999999997</v>
      </c>
      <c r="C63" s="409" t="s">
        <v>481</v>
      </c>
      <c r="D63" s="357" t="s">
        <v>480</v>
      </c>
      <c r="E63" s="409"/>
      <c r="F63" s="560">
        <f t="shared" si="3"/>
        <v>11.510000000000002</v>
      </c>
      <c r="G63" s="527">
        <v>1999</v>
      </c>
      <c r="H63" s="361">
        <v>1.78</v>
      </c>
      <c r="I63" s="361">
        <v>1.58</v>
      </c>
      <c r="J63" s="361">
        <v>3.2</v>
      </c>
      <c r="K63" s="361">
        <v>6.73</v>
      </c>
      <c r="L63" s="361">
        <v>4.78</v>
      </c>
      <c r="M63" s="361">
        <v>6.87</v>
      </c>
      <c r="N63" s="361">
        <v>2.33</v>
      </c>
      <c r="O63" s="361">
        <v>4.63</v>
      </c>
      <c r="P63" s="362">
        <v>3.32</v>
      </c>
      <c r="Q63" s="361">
        <v>1.88</v>
      </c>
      <c r="R63" s="361">
        <v>1.3</v>
      </c>
      <c r="S63" s="361">
        <v>3.88</v>
      </c>
      <c r="T63" s="361">
        <f t="shared" si="6"/>
        <v>42.28</v>
      </c>
      <c r="U63" s="410">
        <v>54.026965199999999</v>
      </c>
      <c r="V63" s="356">
        <f t="shared" si="4"/>
        <v>7.1999999999999993</v>
      </c>
      <c r="W63" s="356">
        <f t="shared" si="5"/>
        <v>14.24</v>
      </c>
      <c r="X63" s="410">
        <v>39.396862200000001</v>
      </c>
      <c r="Y63" s="356">
        <v>19.1843906</v>
      </c>
      <c r="Z63" s="356">
        <v>54.026965199999999</v>
      </c>
    </row>
    <row r="64" spans="1:27">
      <c r="A64" s="547" t="s">
        <v>479</v>
      </c>
      <c r="B64" s="359">
        <v>34.299999999999997</v>
      </c>
      <c r="C64" s="409" t="s">
        <v>478</v>
      </c>
      <c r="D64" s="357" t="s">
        <v>477</v>
      </c>
      <c r="E64" s="409"/>
      <c r="F64" s="560">
        <f t="shared" si="3"/>
        <v>4.7300000000000004</v>
      </c>
      <c r="G64" s="527">
        <v>2000</v>
      </c>
      <c r="H64" s="361">
        <v>0.23</v>
      </c>
      <c r="I64" s="361">
        <v>2.37</v>
      </c>
      <c r="J64" s="361">
        <v>4.58</v>
      </c>
      <c r="K64" s="361">
        <v>2.44</v>
      </c>
      <c r="L64" s="361">
        <v>2.29</v>
      </c>
      <c r="M64" s="361">
        <v>3.51</v>
      </c>
      <c r="N64" s="362">
        <v>2.35</v>
      </c>
      <c r="O64" s="361">
        <v>0</v>
      </c>
      <c r="P64" s="361">
        <v>0</v>
      </c>
      <c r="Q64" s="361">
        <v>6.21</v>
      </c>
      <c r="R64" s="361">
        <v>2.93</v>
      </c>
      <c r="S64" s="361">
        <v>0.57999999999999996</v>
      </c>
      <c r="T64" s="361">
        <f t="shared" si="6"/>
        <v>27.49</v>
      </c>
      <c r="U64" s="410">
        <v>39.396862200000001</v>
      </c>
      <c r="V64" s="356">
        <f t="shared" si="4"/>
        <v>0.57999999999999996</v>
      </c>
      <c r="W64" s="356">
        <f t="shared" si="5"/>
        <v>15.4</v>
      </c>
      <c r="X64" s="410">
        <v>21.164360899999998</v>
      </c>
      <c r="Y64" s="356">
        <v>24.206640199999999</v>
      </c>
      <c r="Z64" s="356">
        <v>39.396862200000001</v>
      </c>
    </row>
    <row r="65" spans="1:26">
      <c r="A65" s="547" t="s">
        <v>476</v>
      </c>
      <c r="B65" s="359">
        <v>32.799999999999997</v>
      </c>
      <c r="C65" s="409" t="s">
        <v>475</v>
      </c>
      <c r="D65" s="357" t="s">
        <v>474</v>
      </c>
      <c r="E65" s="409"/>
      <c r="F65" s="560">
        <f t="shared" si="3"/>
        <v>7.5600000000000005</v>
      </c>
      <c r="G65" s="527">
        <v>2001</v>
      </c>
      <c r="H65" s="361">
        <v>2.34</v>
      </c>
      <c r="I65" s="361">
        <v>2.2400000000000002</v>
      </c>
      <c r="J65" s="361">
        <v>1.1000000000000001</v>
      </c>
      <c r="K65" s="361">
        <v>0.32</v>
      </c>
      <c r="L65" s="361">
        <v>7.24</v>
      </c>
      <c r="M65" s="361">
        <v>0.94</v>
      </c>
      <c r="N65" s="362">
        <v>0.15</v>
      </c>
      <c r="O65" s="362">
        <v>4.71</v>
      </c>
      <c r="P65" s="361">
        <v>2.61</v>
      </c>
      <c r="Q65" s="361">
        <v>0</v>
      </c>
      <c r="R65" s="361">
        <v>0.49</v>
      </c>
      <c r="S65" s="361">
        <v>0.1</v>
      </c>
      <c r="T65" s="361">
        <f t="shared" si="6"/>
        <v>22.24</v>
      </c>
      <c r="U65" s="410">
        <v>21.164360899999998</v>
      </c>
      <c r="V65" s="356">
        <f t="shared" si="4"/>
        <v>2.71</v>
      </c>
      <c r="W65" s="356">
        <f t="shared" si="5"/>
        <v>3.17</v>
      </c>
      <c r="X65" s="410">
        <v>43.915607199999997</v>
      </c>
      <c r="Y65" s="356">
        <v>27.5221804</v>
      </c>
      <c r="Z65" s="356">
        <v>21.164360899999998</v>
      </c>
    </row>
    <row r="66" spans="1:26">
      <c r="A66" s="547" t="s">
        <v>473</v>
      </c>
      <c r="B66" s="359">
        <v>43.9</v>
      </c>
      <c r="C66" s="409" t="s">
        <v>472</v>
      </c>
      <c r="D66" s="357" t="s">
        <v>471</v>
      </c>
      <c r="E66" s="409"/>
      <c r="F66" s="560">
        <f t="shared" si="3"/>
        <v>4.62</v>
      </c>
      <c r="G66" s="527">
        <v>2002</v>
      </c>
      <c r="H66" s="361">
        <v>0.12</v>
      </c>
      <c r="I66" s="361">
        <v>2.11</v>
      </c>
      <c r="J66" s="361">
        <v>0.35</v>
      </c>
      <c r="K66" s="361">
        <v>1.93</v>
      </c>
      <c r="L66" s="362">
        <v>2.69</v>
      </c>
      <c r="M66" s="361">
        <v>5.12</v>
      </c>
      <c r="N66" s="361">
        <v>1.77</v>
      </c>
      <c r="O66" s="361">
        <v>4.62</v>
      </c>
      <c r="P66" s="361">
        <v>3.35</v>
      </c>
      <c r="Q66" s="361">
        <v>5.55</v>
      </c>
      <c r="R66" s="361">
        <v>0.26</v>
      </c>
      <c r="S66" s="361">
        <v>1.25</v>
      </c>
      <c r="T66" s="361">
        <f t="shared" si="6"/>
        <v>29.120000000000005</v>
      </c>
      <c r="U66" s="410">
        <v>43.915607199999997</v>
      </c>
      <c r="V66" s="356">
        <f t="shared" si="4"/>
        <v>4.5999999999999996</v>
      </c>
      <c r="W66" s="356">
        <f t="shared" si="5"/>
        <v>9.4499999999999993</v>
      </c>
      <c r="X66" s="410">
        <v>88.329077699999999</v>
      </c>
      <c r="Y66" s="356">
        <v>36.398688800000002</v>
      </c>
      <c r="Z66" s="356">
        <v>43.915607199999997</v>
      </c>
    </row>
    <row r="67" spans="1:26">
      <c r="A67" s="547" t="s">
        <v>470</v>
      </c>
      <c r="B67" s="359">
        <v>57.7</v>
      </c>
      <c r="C67" s="409" t="s">
        <v>469</v>
      </c>
      <c r="D67" s="357" t="s">
        <v>468</v>
      </c>
      <c r="E67" s="409" t="s">
        <v>467</v>
      </c>
      <c r="F67" s="560">
        <f t="shared" si="3"/>
        <v>5.34</v>
      </c>
      <c r="G67" s="527">
        <v>2003</v>
      </c>
      <c r="H67" s="361">
        <v>0.06</v>
      </c>
      <c r="I67" s="361">
        <v>0.68</v>
      </c>
      <c r="J67" s="361">
        <v>1.65</v>
      </c>
      <c r="K67" s="362">
        <v>2.36</v>
      </c>
      <c r="L67" s="361">
        <v>2.98</v>
      </c>
      <c r="M67" s="361">
        <v>2.33</v>
      </c>
      <c r="N67" s="362">
        <v>0.7</v>
      </c>
      <c r="O67" s="361">
        <v>4.05</v>
      </c>
      <c r="P67" s="361">
        <v>1.95</v>
      </c>
      <c r="Q67" s="361">
        <v>1.49</v>
      </c>
      <c r="R67" s="361">
        <v>0.41</v>
      </c>
      <c r="S67" s="361">
        <v>1.07</v>
      </c>
      <c r="T67" s="361">
        <f t="shared" si="6"/>
        <v>19.729999999999997</v>
      </c>
      <c r="U67" s="410">
        <v>88.329077699999999</v>
      </c>
      <c r="V67" s="356">
        <f t="shared" si="4"/>
        <v>3.02</v>
      </c>
      <c r="W67" s="356">
        <f t="shared" si="5"/>
        <v>11.08</v>
      </c>
      <c r="X67" s="410">
        <v>60.7</v>
      </c>
      <c r="Y67" s="356">
        <v>39.633955800000003</v>
      </c>
      <c r="Z67" s="356">
        <v>88.329077699999999</v>
      </c>
    </row>
    <row r="68" spans="1:26">
      <c r="A68" s="547" t="s">
        <v>466</v>
      </c>
      <c r="B68" s="359">
        <v>70.3</v>
      </c>
      <c r="C68" s="409" t="s">
        <v>465</v>
      </c>
      <c r="D68" s="357" t="s">
        <v>464</v>
      </c>
      <c r="E68" s="409" t="s">
        <v>446</v>
      </c>
      <c r="F68" s="560">
        <f t="shared" si="3"/>
        <v>3.5300000000000002</v>
      </c>
      <c r="G68" s="527">
        <v>2004</v>
      </c>
      <c r="H68" s="361">
        <v>2.0499999999999998</v>
      </c>
      <c r="I68" s="361">
        <v>1.31</v>
      </c>
      <c r="J68" s="361">
        <v>4.75</v>
      </c>
      <c r="K68" s="362">
        <v>3.37</v>
      </c>
      <c r="L68" s="361">
        <v>0.16</v>
      </c>
      <c r="M68" s="361">
        <v>5.28</v>
      </c>
      <c r="N68" s="361">
        <v>1.79</v>
      </c>
      <c r="O68" s="361">
        <v>4.33</v>
      </c>
      <c r="P68" s="361">
        <v>1.88</v>
      </c>
      <c r="Q68" s="361">
        <v>3.09</v>
      </c>
      <c r="R68" s="361">
        <v>5.69</v>
      </c>
      <c r="S68" s="361">
        <v>0.48</v>
      </c>
      <c r="T68" s="361">
        <f t="shared" si="6"/>
        <v>34.179999999999993</v>
      </c>
      <c r="U68" s="410">
        <v>60.7</v>
      </c>
      <c r="V68" s="356">
        <f t="shared" si="4"/>
        <v>2.36</v>
      </c>
      <c r="W68" s="356">
        <f t="shared" si="5"/>
        <v>14.71</v>
      </c>
      <c r="X68" s="410">
        <v>42.7795463</v>
      </c>
      <c r="Y68" s="356">
        <v>20</v>
      </c>
      <c r="Z68" s="356">
        <v>60.795121999999999</v>
      </c>
    </row>
    <row r="69" spans="1:26">
      <c r="A69" s="547" t="s">
        <v>463</v>
      </c>
      <c r="B69" s="359">
        <v>77.2</v>
      </c>
      <c r="C69" s="409" t="s">
        <v>462</v>
      </c>
      <c r="D69" s="357" t="s">
        <v>461</v>
      </c>
      <c r="E69" s="409" t="s">
        <v>460</v>
      </c>
      <c r="F69" s="560">
        <f t="shared" si="3"/>
        <v>2.8</v>
      </c>
      <c r="G69" s="527">
        <v>2005</v>
      </c>
      <c r="H69" s="362">
        <v>3.28</v>
      </c>
      <c r="I69" s="361">
        <v>0.99</v>
      </c>
      <c r="J69" s="361">
        <v>1.18</v>
      </c>
      <c r="K69" s="361">
        <v>0.63</v>
      </c>
      <c r="L69" s="361">
        <v>2.17</v>
      </c>
      <c r="M69" s="361">
        <v>5.09</v>
      </c>
      <c r="N69" s="362">
        <v>2.65</v>
      </c>
      <c r="O69" s="361">
        <v>7.14</v>
      </c>
      <c r="P69" s="361">
        <v>1.1499999999999999</v>
      </c>
      <c r="Q69" s="361">
        <v>2.5</v>
      </c>
      <c r="R69" s="361">
        <v>7.0000000000000007E-2</v>
      </c>
      <c r="S69" s="361">
        <v>0.39</v>
      </c>
      <c r="T69" s="361">
        <f t="shared" si="6"/>
        <v>27.24</v>
      </c>
      <c r="U69" s="410">
        <v>42.7795463</v>
      </c>
      <c r="V69" s="356">
        <f t="shared" si="4"/>
        <v>1.54</v>
      </c>
      <c r="W69" s="356">
        <f t="shared" si="5"/>
        <v>5.82</v>
      </c>
      <c r="X69" s="410">
        <v>40.700000000000003</v>
      </c>
      <c r="Y69" s="356">
        <v>23.916775000000001</v>
      </c>
      <c r="Z69" s="356">
        <v>42.7795463</v>
      </c>
    </row>
    <row r="70" spans="1:26">
      <c r="A70" s="547" t="s">
        <v>459</v>
      </c>
      <c r="B70" s="359">
        <v>77.900000000000006</v>
      </c>
      <c r="C70" s="409" t="s">
        <v>458</v>
      </c>
      <c r="D70" s="357" t="s">
        <v>406</v>
      </c>
      <c r="E70" s="409" t="s">
        <v>457</v>
      </c>
      <c r="F70" s="560">
        <f t="shared" si="3"/>
        <v>2.75</v>
      </c>
      <c r="G70" s="527">
        <v>2006</v>
      </c>
      <c r="H70" s="361">
        <v>0.1</v>
      </c>
      <c r="I70" s="361">
        <v>0</v>
      </c>
      <c r="J70" s="361">
        <v>2.76</v>
      </c>
      <c r="K70" s="361">
        <v>2.0099999999999998</v>
      </c>
      <c r="L70" s="361">
        <v>0.74</v>
      </c>
      <c r="M70" s="361">
        <v>3.43</v>
      </c>
      <c r="N70" s="361">
        <v>1.54</v>
      </c>
      <c r="O70" s="361">
        <v>4.1100000000000003</v>
      </c>
      <c r="P70" s="361">
        <v>0.34</v>
      </c>
      <c r="Q70" s="361">
        <v>0.59</v>
      </c>
      <c r="R70" s="361">
        <v>0.7</v>
      </c>
      <c r="S70" s="361">
        <v>1.7</v>
      </c>
      <c r="T70" s="361">
        <f t="shared" si="6"/>
        <v>18.019999999999996</v>
      </c>
      <c r="U70" s="410">
        <v>40.700000000000003</v>
      </c>
      <c r="V70" s="356">
        <f t="shared" si="4"/>
        <v>2.04</v>
      </c>
      <c r="W70" s="356">
        <f t="shared" si="5"/>
        <v>8.9</v>
      </c>
      <c r="X70" s="410">
        <v>50.3</v>
      </c>
      <c r="Y70" s="356">
        <v>34.4634754</v>
      </c>
      <c r="Z70" s="356">
        <v>40.714831699999998</v>
      </c>
    </row>
    <row r="71" spans="1:26">
      <c r="A71" s="547" t="s">
        <v>456</v>
      </c>
      <c r="B71" s="359">
        <v>82.5</v>
      </c>
      <c r="C71" s="409" t="s">
        <v>455</v>
      </c>
      <c r="D71" s="357" t="s">
        <v>454</v>
      </c>
      <c r="E71" s="409" t="s">
        <v>453</v>
      </c>
      <c r="F71" s="560">
        <f t="shared" si="3"/>
        <v>7.78</v>
      </c>
      <c r="G71" s="527">
        <v>2007</v>
      </c>
      <c r="H71" s="361">
        <v>0.74</v>
      </c>
      <c r="I71" s="361">
        <v>0.28999999999999998</v>
      </c>
      <c r="J71" s="361">
        <v>4.88</v>
      </c>
      <c r="K71" s="361">
        <v>2.62</v>
      </c>
      <c r="L71" s="361">
        <v>5.16</v>
      </c>
      <c r="M71" s="361">
        <v>9.08</v>
      </c>
      <c r="N71" s="361">
        <v>3</v>
      </c>
      <c r="O71" s="361">
        <v>1.74</v>
      </c>
      <c r="P71" s="361">
        <v>4.6399999999999997</v>
      </c>
      <c r="Q71" s="361">
        <v>3.41</v>
      </c>
      <c r="R71" s="361">
        <v>0.11</v>
      </c>
      <c r="S71" s="361">
        <v>1.8</v>
      </c>
      <c r="T71" s="361">
        <f t="shared" si="6"/>
        <v>37.47</v>
      </c>
      <c r="U71" s="410">
        <v>50.3</v>
      </c>
      <c r="V71" s="356">
        <f t="shared" si="4"/>
        <v>6.4399999999999995</v>
      </c>
      <c r="W71" s="356">
        <f t="shared" si="5"/>
        <v>11.3</v>
      </c>
      <c r="X71" s="410">
        <v>88.32</v>
      </c>
      <c r="Y71" s="356">
        <v>38.729999999999997</v>
      </c>
      <c r="Z71" s="356">
        <v>50.31</v>
      </c>
    </row>
    <row r="72" spans="1:26">
      <c r="A72" s="547" t="s">
        <v>452</v>
      </c>
      <c r="B72" s="359">
        <v>74.599999999999994</v>
      </c>
      <c r="C72" s="409" t="s">
        <v>451</v>
      </c>
      <c r="D72" s="357" t="s">
        <v>450</v>
      </c>
      <c r="E72" s="409" t="s">
        <v>449</v>
      </c>
      <c r="F72" s="560">
        <f t="shared" si="3"/>
        <v>6.1400000000000006</v>
      </c>
      <c r="G72" s="527">
        <v>2008</v>
      </c>
      <c r="H72" s="361">
        <v>0.24</v>
      </c>
      <c r="I72" s="361">
        <v>2.0099999999999998</v>
      </c>
      <c r="J72" s="361">
        <v>3.73</v>
      </c>
      <c r="K72" s="361">
        <v>2.02</v>
      </c>
      <c r="L72" s="361">
        <v>4.12</v>
      </c>
      <c r="M72" s="361">
        <v>11.36</v>
      </c>
      <c r="N72" s="361">
        <v>3.77</v>
      </c>
      <c r="O72" s="361">
        <v>0.91</v>
      </c>
      <c r="P72" s="361">
        <v>4.43</v>
      </c>
      <c r="Q72" s="361">
        <v>4.59</v>
      </c>
      <c r="R72" s="361">
        <v>0.46</v>
      </c>
      <c r="S72" s="361">
        <v>0.66</v>
      </c>
      <c r="T72" s="361">
        <f t="shared" si="6"/>
        <v>38.300000000000004</v>
      </c>
      <c r="U72" s="410">
        <v>88.32</v>
      </c>
      <c r="V72" s="356">
        <f t="shared" si="4"/>
        <v>5.09</v>
      </c>
      <c r="W72" s="356">
        <f t="shared" si="5"/>
        <v>7.3</v>
      </c>
      <c r="X72" s="410">
        <v>73.034999999999997</v>
      </c>
      <c r="Y72" s="356">
        <v>42.282615700000001</v>
      </c>
      <c r="Z72" s="356">
        <v>88.324678000000006</v>
      </c>
    </row>
    <row r="73" spans="1:26">
      <c r="A73" s="547" t="s">
        <v>448</v>
      </c>
      <c r="B73" s="359">
        <v>64.5</v>
      </c>
      <c r="C73" s="409" t="s">
        <v>405</v>
      </c>
      <c r="D73" s="357" t="s">
        <v>447</v>
      </c>
      <c r="E73" s="409" t="s">
        <v>446</v>
      </c>
      <c r="F73" s="560">
        <f t="shared" si="3"/>
        <v>4.9000000000000004</v>
      </c>
      <c r="G73" s="527">
        <v>2009</v>
      </c>
      <c r="H73" s="361">
        <v>0.08</v>
      </c>
      <c r="I73" s="361">
        <v>0.31</v>
      </c>
      <c r="J73" s="361">
        <v>1.2</v>
      </c>
      <c r="K73" s="361">
        <v>3.54</v>
      </c>
      <c r="L73" s="361">
        <v>1.36</v>
      </c>
      <c r="M73" s="361">
        <v>2.3199999999999998</v>
      </c>
      <c r="N73" s="361">
        <v>2.57</v>
      </c>
      <c r="O73" s="361">
        <v>7.57</v>
      </c>
      <c r="P73" s="361">
        <v>0.51</v>
      </c>
      <c r="Q73" s="361">
        <v>4.9800000000000004</v>
      </c>
      <c r="R73" s="361">
        <v>0.25</v>
      </c>
      <c r="S73" s="361">
        <v>0.2</v>
      </c>
      <c r="T73" s="361">
        <f t="shared" si="6"/>
        <v>24.890000000000004</v>
      </c>
      <c r="U73" s="410">
        <v>73.034999999999997</v>
      </c>
      <c r="V73" s="356">
        <f t="shared" si="4"/>
        <v>0.71</v>
      </c>
      <c r="W73" s="356">
        <f t="shared" si="5"/>
        <v>8.9</v>
      </c>
      <c r="X73" s="410">
        <v>31.33</v>
      </c>
      <c r="Y73" s="356">
        <v>23.14</v>
      </c>
      <c r="Z73" s="356">
        <v>73.034999999999997</v>
      </c>
    </row>
    <row r="74" spans="1:26">
      <c r="A74" s="547" t="s">
        <v>445</v>
      </c>
      <c r="B74" s="359">
        <v>43.1</v>
      </c>
      <c r="C74" s="409" t="s">
        <v>444</v>
      </c>
      <c r="D74" s="357" t="s">
        <v>443</v>
      </c>
      <c r="E74" s="409"/>
      <c r="F74" s="560">
        <f t="shared" si="3"/>
        <v>8.16</v>
      </c>
      <c r="G74" s="527">
        <v>2010</v>
      </c>
      <c r="H74" s="361">
        <v>0.35</v>
      </c>
      <c r="I74" s="361">
        <v>1.33</v>
      </c>
      <c r="J74" s="361">
        <v>1.79</v>
      </c>
      <c r="K74" s="361">
        <v>3.26</v>
      </c>
      <c r="L74" s="361">
        <v>4.9000000000000004</v>
      </c>
      <c r="M74" s="361">
        <v>3.71</v>
      </c>
      <c r="N74" s="361">
        <v>6.56</v>
      </c>
      <c r="O74" s="361">
        <v>3.58</v>
      </c>
      <c r="P74" s="361">
        <v>3.37</v>
      </c>
      <c r="Q74" s="361">
        <v>1.45</v>
      </c>
      <c r="R74" s="361">
        <v>2.0699999999999998</v>
      </c>
      <c r="S74" s="361">
        <v>0.16</v>
      </c>
      <c r="T74" s="361">
        <f t="shared" si="6"/>
        <v>32.529999999999994</v>
      </c>
      <c r="U74" s="410">
        <v>31.33</v>
      </c>
      <c r="V74" s="356">
        <f t="shared" si="4"/>
        <v>3.5300000000000002</v>
      </c>
      <c r="W74" s="356">
        <f t="shared" si="5"/>
        <v>5.21</v>
      </c>
      <c r="X74" s="410">
        <v>44.69</v>
      </c>
      <c r="Y74" s="356">
        <v>13.0204874</v>
      </c>
      <c r="Z74" s="356">
        <v>31.3270424</v>
      </c>
    </row>
    <row r="75" spans="1:26">
      <c r="A75" s="547" t="s">
        <v>442</v>
      </c>
      <c r="B75" s="359">
        <v>39.1</v>
      </c>
      <c r="C75" s="409" t="s">
        <v>441</v>
      </c>
      <c r="D75" s="357" t="s">
        <v>440</v>
      </c>
      <c r="E75" s="409"/>
      <c r="F75" s="560">
        <f t="shared" si="3"/>
        <v>7.1400000000000006</v>
      </c>
      <c r="G75" s="527">
        <v>2011</v>
      </c>
      <c r="H75" s="361">
        <v>0.14000000000000001</v>
      </c>
      <c r="I75" s="361">
        <v>0.17</v>
      </c>
      <c r="J75" s="361">
        <v>1.22</v>
      </c>
      <c r="K75" s="361">
        <v>1.69</v>
      </c>
      <c r="L75" s="361">
        <v>5.45</v>
      </c>
      <c r="M75" s="361">
        <v>2.9</v>
      </c>
      <c r="N75" s="361">
        <v>0.51</v>
      </c>
      <c r="O75" s="361">
        <v>1.99</v>
      </c>
      <c r="P75" s="361">
        <v>1.22</v>
      </c>
      <c r="Q75" s="361">
        <v>2.37</v>
      </c>
      <c r="R75" s="361">
        <v>3.17</v>
      </c>
      <c r="S75" s="361">
        <v>2.5499999999999998</v>
      </c>
      <c r="T75" s="361">
        <f t="shared" si="6"/>
        <v>23.38</v>
      </c>
      <c r="U75" s="410">
        <v>44.69</v>
      </c>
      <c r="V75" s="356">
        <f t="shared" si="4"/>
        <v>3.7699999999999996</v>
      </c>
      <c r="W75" s="356">
        <f t="shared" si="5"/>
        <v>14.68</v>
      </c>
      <c r="X75" s="410">
        <v>61.23</v>
      </c>
      <c r="Y75" s="356">
        <v>27.515000000000001</v>
      </c>
      <c r="Z75" s="356">
        <v>44.692500000000003</v>
      </c>
    </row>
    <row r="76" spans="1:26">
      <c r="A76" s="547" t="s">
        <v>439</v>
      </c>
      <c r="C76" s="409"/>
      <c r="D76" s="357"/>
      <c r="E76" s="409"/>
      <c r="F76" s="560">
        <f t="shared" si="3"/>
        <v>7.5</v>
      </c>
      <c r="G76" s="527">
        <v>2012</v>
      </c>
      <c r="H76" s="361">
        <v>1.04</v>
      </c>
      <c r="I76" s="361">
        <v>3.06</v>
      </c>
      <c r="J76" s="361">
        <v>2.4900000000000002</v>
      </c>
      <c r="K76" s="361">
        <v>6.09</v>
      </c>
      <c r="L76" s="361">
        <v>1.41</v>
      </c>
      <c r="M76" s="361">
        <v>2.34</v>
      </c>
      <c r="N76" s="361">
        <v>0.39</v>
      </c>
      <c r="O76" s="361">
        <v>1.86</v>
      </c>
      <c r="P76" s="361">
        <v>2.13</v>
      </c>
      <c r="Q76" s="361">
        <v>7.0000000000000007E-2</v>
      </c>
      <c r="R76" s="361">
        <v>0.52</v>
      </c>
      <c r="S76" s="361">
        <v>0.27</v>
      </c>
      <c r="T76" s="361">
        <f t="shared" si="6"/>
        <v>21.669999999999998</v>
      </c>
      <c r="U76" s="410">
        <v>61.23</v>
      </c>
      <c r="V76" s="356">
        <f t="shared" si="4"/>
        <v>2.4</v>
      </c>
      <c r="W76" s="356">
        <f t="shared" si="5"/>
        <v>5.34</v>
      </c>
      <c r="X76" s="410">
        <v>39.880000000000003</v>
      </c>
      <c r="Y76" s="356">
        <v>27.074999999999999</v>
      </c>
      <c r="Z76" s="356">
        <v>61.225000000000001</v>
      </c>
    </row>
    <row r="77" spans="1:26">
      <c r="A77" s="547" t="s">
        <v>438</v>
      </c>
      <c r="B77" s="359">
        <v>35.700000000000003</v>
      </c>
      <c r="C77" s="409" t="s">
        <v>437</v>
      </c>
      <c r="D77" s="357" t="s">
        <v>436</v>
      </c>
      <c r="E77" s="409"/>
      <c r="F77" s="560">
        <f t="shared" si="3"/>
        <v>6.85</v>
      </c>
      <c r="G77" s="527">
        <v>2013</v>
      </c>
      <c r="H77" s="361">
        <v>0.37</v>
      </c>
      <c r="I77" s="361">
        <v>3.56</v>
      </c>
      <c r="J77" s="361">
        <v>0.55000000000000004</v>
      </c>
      <c r="K77" s="361">
        <v>3.24</v>
      </c>
      <c r="L77" s="361">
        <v>3.61</v>
      </c>
      <c r="M77" s="361">
        <v>3.96</v>
      </c>
      <c r="N77" s="361">
        <v>7.45</v>
      </c>
      <c r="O77" s="361">
        <v>3.63</v>
      </c>
      <c r="P77" s="361">
        <v>2.78</v>
      </c>
      <c r="Q77" s="361">
        <v>2.38</v>
      </c>
      <c r="R77" s="361">
        <v>1.32</v>
      </c>
      <c r="S77" s="361">
        <v>0.61</v>
      </c>
      <c r="T77" s="361">
        <f t="shared" si="6"/>
        <v>33.459999999999994</v>
      </c>
      <c r="U77" s="410">
        <v>39.880000000000003</v>
      </c>
      <c r="V77" s="356">
        <f t="shared" si="4"/>
        <v>3.3899999999999997</v>
      </c>
      <c r="W77" s="356">
        <f t="shared" si="5"/>
        <v>5.19</v>
      </c>
      <c r="X77" s="410">
        <v>28.23</v>
      </c>
      <c r="Y77" s="356">
        <v>23.0102197</v>
      </c>
      <c r="Z77" s="356">
        <v>39.885410299999997</v>
      </c>
    </row>
    <row r="78" spans="1:26">
      <c r="A78" s="547" t="s">
        <v>435</v>
      </c>
      <c r="C78" s="409"/>
      <c r="D78" s="357"/>
      <c r="E78" s="409"/>
      <c r="F78" s="560">
        <f t="shared" si="3"/>
        <v>2.44</v>
      </c>
      <c r="G78" s="527">
        <v>2014</v>
      </c>
      <c r="H78" s="361">
        <v>0.03</v>
      </c>
      <c r="I78" s="361">
        <v>0.43</v>
      </c>
      <c r="J78" s="361">
        <v>0.42</v>
      </c>
      <c r="K78" s="361">
        <v>0.21</v>
      </c>
      <c r="L78" s="361">
        <v>2.23</v>
      </c>
      <c r="M78" s="361">
        <v>7.08</v>
      </c>
      <c r="N78" s="361">
        <v>4.1399999999999997</v>
      </c>
      <c r="O78" s="361">
        <v>1.44</v>
      </c>
      <c r="P78" s="361">
        <v>0.71</v>
      </c>
      <c r="Q78" s="361">
        <v>2.23</v>
      </c>
      <c r="R78" s="361">
        <v>1.44</v>
      </c>
      <c r="S78" s="361">
        <v>0.96</v>
      </c>
      <c r="T78" s="361">
        <f t="shared" si="6"/>
        <v>21.32</v>
      </c>
      <c r="U78" s="410">
        <v>28.23</v>
      </c>
      <c r="V78" s="356">
        <f t="shared" si="4"/>
        <v>1.67</v>
      </c>
      <c r="W78" s="356">
        <f t="shared" si="5"/>
        <v>6.2799999999999994</v>
      </c>
      <c r="X78" s="410">
        <v>40.090000000000003</v>
      </c>
      <c r="Y78" s="356">
        <v>29.798127399999998</v>
      </c>
      <c r="Z78" s="356">
        <v>28.236882600000001</v>
      </c>
    </row>
    <row r="79" spans="1:26">
      <c r="A79" s="547" t="s">
        <v>434</v>
      </c>
      <c r="B79" s="359">
        <v>59.9</v>
      </c>
      <c r="C79" s="409" t="s">
        <v>433</v>
      </c>
      <c r="D79" s="357" t="s">
        <v>432</v>
      </c>
      <c r="E79" s="409" t="s">
        <v>431</v>
      </c>
      <c r="F79" s="560">
        <f t="shared" si="3"/>
        <v>16.04</v>
      </c>
      <c r="G79" s="527">
        <v>2015</v>
      </c>
      <c r="H79" s="361">
        <v>0.81</v>
      </c>
      <c r="I79" s="361">
        <v>0.09</v>
      </c>
      <c r="J79" s="361">
        <v>0.75</v>
      </c>
      <c r="K79" s="361">
        <v>5.57</v>
      </c>
      <c r="L79" s="361">
        <v>10.47</v>
      </c>
      <c r="M79" s="361">
        <v>2.2999999999999998</v>
      </c>
      <c r="N79" s="361">
        <v>6.44</v>
      </c>
      <c r="O79" s="361">
        <v>1.79</v>
      </c>
      <c r="P79" s="361">
        <v>1.42</v>
      </c>
      <c r="Q79" s="361">
        <v>1.52</v>
      </c>
      <c r="R79" s="361">
        <v>3.95</v>
      </c>
      <c r="S79" s="361">
        <v>2.08</v>
      </c>
      <c r="T79" s="361">
        <f t="shared" si="6"/>
        <v>37.19</v>
      </c>
      <c r="U79" s="410">
        <v>40.090000000000003</v>
      </c>
      <c r="V79" s="356">
        <f t="shared" si="4"/>
        <v>3.5</v>
      </c>
      <c r="W79" s="356">
        <f t="shared" si="5"/>
        <v>9.4400000000000013</v>
      </c>
      <c r="X79" s="410">
        <v>78.819999999999993</v>
      </c>
      <c r="Y79" s="356">
        <v>28.515000000000001</v>
      </c>
      <c r="Z79" s="356">
        <v>40.094999999999999</v>
      </c>
    </row>
    <row r="80" spans="1:26">
      <c r="A80" s="547" t="s">
        <v>430</v>
      </c>
      <c r="B80" s="359">
        <v>64.099999999999994</v>
      </c>
      <c r="C80" s="409" t="s">
        <v>429</v>
      </c>
      <c r="D80" s="357" t="s">
        <v>428</v>
      </c>
      <c r="E80" s="409" t="s">
        <v>427</v>
      </c>
      <c r="F80" s="560">
        <f t="shared" si="3"/>
        <v>7.71</v>
      </c>
      <c r="G80" s="527">
        <v>2016</v>
      </c>
      <c r="H80" s="361">
        <v>0.6</v>
      </c>
      <c r="I80" s="361">
        <v>0.38</v>
      </c>
      <c r="J80" s="361">
        <v>0.91</v>
      </c>
      <c r="K80" s="361">
        <v>4</v>
      </c>
      <c r="L80" s="361">
        <v>3.71</v>
      </c>
      <c r="M80" s="361">
        <v>4.78</v>
      </c>
      <c r="N80" s="361">
        <v>3.58</v>
      </c>
      <c r="O80" s="361">
        <v>1.78</v>
      </c>
      <c r="P80" s="361">
        <v>5.2</v>
      </c>
      <c r="Q80" s="361">
        <v>2.54</v>
      </c>
      <c r="R80" s="361">
        <v>0.34</v>
      </c>
      <c r="S80" s="361">
        <v>0.38</v>
      </c>
      <c r="T80" s="361">
        <f t="shared" si="6"/>
        <v>28.2</v>
      </c>
      <c r="U80" s="410">
        <v>78.819999999999993</v>
      </c>
      <c r="V80" s="356">
        <f t="shared" si="4"/>
        <v>5.58</v>
      </c>
      <c r="W80" s="356">
        <f t="shared" si="5"/>
        <v>10.88</v>
      </c>
      <c r="X80" s="410">
        <v>79.7188333</v>
      </c>
      <c r="Y80" s="356">
        <v>28.485128599999999</v>
      </c>
      <c r="Z80" s="356">
        <v>78.822857099999993</v>
      </c>
    </row>
    <row r="81" spans="1:30">
      <c r="A81" s="547" t="s">
        <v>426</v>
      </c>
      <c r="B81" s="359">
        <v>79.2</v>
      </c>
      <c r="C81" s="409" t="s">
        <v>425</v>
      </c>
      <c r="D81" s="357" t="s">
        <v>424</v>
      </c>
      <c r="E81" s="409" t="s">
        <v>423</v>
      </c>
      <c r="F81" s="560">
        <f t="shared" si="3"/>
        <v>9.0500000000000007</v>
      </c>
      <c r="G81" s="528">
        <v>2017</v>
      </c>
      <c r="H81" s="356">
        <v>2.38</v>
      </c>
      <c r="I81" s="356">
        <v>2.1</v>
      </c>
      <c r="J81" s="356">
        <v>3.14</v>
      </c>
      <c r="K81" s="356">
        <v>5.83</v>
      </c>
      <c r="L81" s="356">
        <v>3.22</v>
      </c>
      <c r="M81" s="356">
        <v>2.56</v>
      </c>
      <c r="N81" s="356">
        <v>3.75</v>
      </c>
      <c r="O81" s="356">
        <v>5.85</v>
      </c>
      <c r="P81" s="356">
        <v>2.11</v>
      </c>
      <c r="Q81" s="356">
        <v>2.27</v>
      </c>
      <c r="R81" s="356">
        <v>0.15</v>
      </c>
      <c r="S81" s="356">
        <v>0.06</v>
      </c>
      <c r="T81" s="361">
        <f t="shared" si="6"/>
        <v>33.42</v>
      </c>
      <c r="U81" s="410">
        <v>79.7188333</v>
      </c>
      <c r="V81" s="356">
        <f t="shared" si="4"/>
        <v>2.17</v>
      </c>
      <c r="W81" s="356">
        <f t="shared" si="5"/>
        <v>4.7299999999999995</v>
      </c>
      <c r="X81" s="410">
        <v>30.97</v>
      </c>
      <c r="Y81" s="356">
        <v>17.812200000000001</v>
      </c>
      <c r="Z81" s="356">
        <v>79.718800000000002</v>
      </c>
    </row>
    <row r="82" spans="1:30">
      <c r="A82" s="547" t="s">
        <v>422</v>
      </c>
      <c r="B82" s="359">
        <v>82.1</v>
      </c>
      <c r="C82" s="409" t="s">
        <v>421</v>
      </c>
      <c r="D82" s="357" t="s">
        <v>420</v>
      </c>
      <c r="E82" s="409" t="s">
        <v>419</v>
      </c>
      <c r="F82" s="560">
        <f t="shared" si="3"/>
        <v>5.2799999999999994</v>
      </c>
      <c r="G82" s="528">
        <v>2018</v>
      </c>
      <c r="H82" s="356">
        <v>0</v>
      </c>
      <c r="I82" s="356">
        <v>1.32</v>
      </c>
      <c r="J82" s="356">
        <v>0.93</v>
      </c>
      <c r="K82" s="356">
        <v>2.15</v>
      </c>
      <c r="L82" s="356">
        <v>3.13</v>
      </c>
      <c r="M82" s="356">
        <v>5.0199999999999996</v>
      </c>
      <c r="N82" s="356">
        <v>1.87</v>
      </c>
      <c r="O82" s="356">
        <v>6.07</v>
      </c>
      <c r="P82" s="356">
        <v>3.03</v>
      </c>
      <c r="Q82" s="356">
        <v>7.78</v>
      </c>
      <c r="R82" s="356">
        <v>0.4</v>
      </c>
      <c r="S82" s="356">
        <v>1.91</v>
      </c>
      <c r="T82" s="361">
        <f t="shared" si="6"/>
        <v>33.61</v>
      </c>
      <c r="U82" s="410">
        <v>30.97</v>
      </c>
      <c r="V82" s="356">
        <f t="shared" si="4"/>
        <v>4.9399999999999995</v>
      </c>
      <c r="W82" s="356">
        <f t="shared" si="5"/>
        <v>14.79</v>
      </c>
      <c r="X82" s="410">
        <v>71.209999999999994</v>
      </c>
      <c r="Y82" s="356">
        <v>25.171500000000002</v>
      </c>
      <c r="Z82" s="356">
        <v>30.976900000000001</v>
      </c>
    </row>
    <row r="83" spans="1:30">
      <c r="A83" s="547" t="s">
        <v>418</v>
      </c>
      <c r="B83" s="359">
        <v>79.400000000000006</v>
      </c>
      <c r="C83" s="409" t="s">
        <v>417</v>
      </c>
      <c r="D83" s="357" t="s">
        <v>416</v>
      </c>
      <c r="E83" s="409" t="s">
        <v>415</v>
      </c>
      <c r="F83" s="560">
        <f t="shared" si="3"/>
        <v>16.46</v>
      </c>
      <c r="G83" s="528">
        <v>2019</v>
      </c>
      <c r="H83" s="356">
        <v>1.41</v>
      </c>
      <c r="I83" s="356">
        <v>0.77</v>
      </c>
      <c r="J83" s="356">
        <v>2.52</v>
      </c>
      <c r="K83" s="356">
        <v>3.81</v>
      </c>
      <c r="L83" s="356">
        <v>12.65</v>
      </c>
      <c r="M83" s="356">
        <v>6.59</v>
      </c>
      <c r="N83" s="356">
        <v>0.28999999999999998</v>
      </c>
      <c r="O83" s="356">
        <v>6.97</v>
      </c>
      <c r="P83" s="356">
        <v>2.2400000000000002</v>
      </c>
      <c r="Q83" s="356">
        <v>2.27</v>
      </c>
      <c r="R83" s="520">
        <v>1.2</v>
      </c>
      <c r="S83" s="520">
        <v>1.45</v>
      </c>
      <c r="T83" s="361">
        <f>SUM(H83:S83)</f>
        <v>42.170000000000009</v>
      </c>
      <c r="U83" s="410">
        <v>71.209999999999994</v>
      </c>
      <c r="V83" s="356">
        <f t="shared" si="4"/>
        <v>3.6900000000000004</v>
      </c>
      <c r="W83" s="356">
        <f t="shared" si="5"/>
        <v>10.63</v>
      </c>
      <c r="Y83" s="356">
        <v>29.546333099999998</v>
      </c>
      <c r="Z83" s="356">
        <v>71.212124200000005</v>
      </c>
    </row>
    <row r="84" spans="1:30">
      <c r="A84" s="547" t="s">
        <v>414</v>
      </c>
      <c r="B84" s="359">
        <v>77.2</v>
      </c>
      <c r="C84" s="409" t="s">
        <v>413</v>
      </c>
      <c r="D84" s="357" t="s">
        <v>412</v>
      </c>
      <c r="E84" s="409" t="s">
        <v>411</v>
      </c>
      <c r="F84" s="560">
        <f t="shared" si="3"/>
        <v>1</v>
      </c>
      <c r="G84" s="523">
        <v>2020</v>
      </c>
      <c r="H84" s="553">
        <v>1.53</v>
      </c>
      <c r="I84" s="553">
        <v>1.1599999999999999</v>
      </c>
      <c r="J84" s="553">
        <v>3.02</v>
      </c>
      <c r="K84" s="553">
        <v>1</v>
      </c>
      <c r="L84" s="553"/>
      <c r="M84" s="553"/>
      <c r="N84" s="553"/>
      <c r="O84" s="554"/>
      <c r="P84" s="555"/>
      <c r="Q84" s="553"/>
      <c r="R84" s="556"/>
      <c r="S84" s="553"/>
      <c r="U84" s="410">
        <v>51.97</v>
      </c>
      <c r="Z84" s="356">
        <v>51.97</v>
      </c>
    </row>
    <row r="85" spans="1:30" ht="16.5" thickBot="1">
      <c r="A85" s="547" t="s">
        <v>410</v>
      </c>
      <c r="B85" s="359">
        <v>62.8</v>
      </c>
      <c r="C85" s="409" t="s">
        <v>409</v>
      </c>
      <c r="D85" s="357" t="s">
        <v>408</v>
      </c>
      <c r="E85" s="409" t="s">
        <v>407</v>
      </c>
      <c r="F85" s="409"/>
      <c r="O85" s="265"/>
      <c r="P85" s="278"/>
      <c r="R85" s="436"/>
    </row>
    <row r="86" spans="1:30" ht="102">
      <c r="A86" s="547"/>
      <c r="C86" s="409"/>
      <c r="D86" s="357"/>
      <c r="E86" s="409"/>
      <c r="F86" s="409"/>
      <c r="H86" s="263"/>
      <c r="I86" s="279"/>
      <c r="J86" s="279"/>
      <c r="K86" s="279"/>
      <c r="L86" s="279"/>
      <c r="M86" s="279"/>
      <c r="N86" s="279"/>
      <c r="O86" s="265"/>
      <c r="P86" s="278"/>
      <c r="R86" s="262"/>
      <c r="AA86" s="262" t="s">
        <v>893</v>
      </c>
    </row>
    <row r="87" spans="1:30">
      <c r="A87" s="547"/>
      <c r="C87" s="409"/>
      <c r="D87" s="357"/>
      <c r="E87" s="409"/>
      <c r="F87" s="409"/>
      <c r="H87" s="265"/>
      <c r="I87" s="262"/>
      <c r="J87" s="262"/>
      <c r="K87" s="262"/>
      <c r="L87" s="262"/>
      <c r="M87" s="262"/>
      <c r="N87" s="262"/>
      <c r="R87" s="557" t="s">
        <v>890</v>
      </c>
      <c r="U87" s="265"/>
      <c r="V87" s="278"/>
      <c r="X87" s="558" t="s">
        <v>889</v>
      </c>
      <c r="AA87" s="410"/>
    </row>
    <row r="88" spans="1:30">
      <c r="A88" s="547"/>
      <c r="C88" s="409"/>
      <c r="D88" s="357"/>
      <c r="E88" s="409"/>
      <c r="F88" s="409"/>
      <c r="H88" s="265"/>
      <c r="I88" s="262"/>
      <c r="J88" s="262"/>
      <c r="K88" s="262"/>
      <c r="L88" s="262"/>
      <c r="M88" s="262"/>
      <c r="N88" s="262"/>
      <c r="R88" s="537"/>
      <c r="S88" s="537"/>
      <c r="T88" s="537"/>
      <c r="U88" s="538"/>
      <c r="V88" s="539"/>
      <c r="W88" s="537"/>
      <c r="X88" s="535"/>
      <c r="Y88" s="534"/>
      <c r="Z88" s="534"/>
      <c r="AA88" s="536"/>
      <c r="AB88" s="534"/>
      <c r="AC88" s="534"/>
    </row>
    <row r="89" spans="1:30">
      <c r="A89" s="547"/>
      <c r="C89" s="409"/>
      <c r="D89" s="357"/>
      <c r="E89" s="409"/>
      <c r="F89" s="409"/>
      <c r="H89" s="265"/>
      <c r="I89" s="262"/>
      <c r="J89" s="262"/>
      <c r="K89" s="262"/>
      <c r="L89" s="262"/>
      <c r="M89" s="262"/>
      <c r="N89" s="262"/>
      <c r="Q89" s="356" t="s">
        <v>291</v>
      </c>
      <c r="R89" s="537" t="s">
        <v>693</v>
      </c>
      <c r="S89" s="537" t="s">
        <v>692</v>
      </c>
      <c r="T89" s="537" t="s">
        <v>691</v>
      </c>
      <c r="U89" s="538" t="s">
        <v>690</v>
      </c>
      <c r="V89" s="539" t="s">
        <v>689</v>
      </c>
      <c r="W89" s="537" t="s">
        <v>688</v>
      </c>
      <c r="X89" s="535" t="s">
        <v>883</v>
      </c>
      <c r="Y89" s="534" t="s">
        <v>884</v>
      </c>
      <c r="Z89" s="534" t="s">
        <v>885</v>
      </c>
      <c r="AA89" s="536" t="s">
        <v>886</v>
      </c>
      <c r="AB89" s="534" t="s">
        <v>887</v>
      </c>
      <c r="AC89" s="534" t="s">
        <v>888</v>
      </c>
      <c r="AD89" s="356" t="s">
        <v>48</v>
      </c>
    </row>
    <row r="90" spans="1:30">
      <c r="A90" s="547"/>
      <c r="C90" s="409"/>
      <c r="D90" s="357"/>
      <c r="E90" s="409"/>
      <c r="F90" s="409"/>
      <c r="H90" s="265"/>
      <c r="I90" s="262"/>
      <c r="J90" s="262"/>
      <c r="K90" s="262"/>
      <c r="L90" s="262"/>
      <c r="M90" s="262"/>
      <c r="N90" s="262"/>
      <c r="Q90" s="356">
        <v>1994</v>
      </c>
      <c r="R90" s="356">
        <v>0.21</v>
      </c>
      <c r="S90" s="356">
        <v>0.73</v>
      </c>
      <c r="T90" s="356">
        <v>0.77</v>
      </c>
      <c r="U90" s="265">
        <v>6.07</v>
      </c>
      <c r="V90" s="278">
        <v>4.87</v>
      </c>
      <c r="W90" s="356">
        <v>1.02</v>
      </c>
      <c r="X90" s="356" t="s">
        <v>17</v>
      </c>
      <c r="Y90" s="356" t="s">
        <v>17</v>
      </c>
      <c r="Z90" s="356" t="s">
        <v>17</v>
      </c>
      <c r="AA90" s="410" t="s">
        <v>300</v>
      </c>
      <c r="AB90" s="356" t="s">
        <v>300</v>
      </c>
      <c r="AC90" s="356" t="s">
        <v>300</v>
      </c>
    </row>
    <row r="91" spans="1:30">
      <c r="A91" s="547"/>
      <c r="C91" s="409"/>
      <c r="D91" s="357"/>
      <c r="E91" s="409"/>
      <c r="F91" s="409"/>
      <c r="H91" s="265"/>
      <c r="I91" s="262"/>
      <c r="J91" s="262"/>
      <c r="K91" s="262"/>
      <c r="L91" s="262"/>
      <c r="M91" s="262"/>
      <c r="N91" s="262"/>
      <c r="Q91" s="356">
        <v>1995</v>
      </c>
      <c r="R91" s="356">
        <v>0.81</v>
      </c>
      <c r="S91" s="356">
        <v>0.23</v>
      </c>
      <c r="T91" s="356">
        <v>2.71</v>
      </c>
      <c r="U91" s="265">
        <v>3.59</v>
      </c>
      <c r="V91" s="278">
        <v>4.84</v>
      </c>
      <c r="W91" s="356">
        <v>8.49</v>
      </c>
      <c r="X91" s="262">
        <v>2.64</v>
      </c>
      <c r="Y91" s="356">
        <v>4.17</v>
      </c>
      <c r="Z91" s="356">
        <v>0.69</v>
      </c>
      <c r="AA91" s="410">
        <v>5.24</v>
      </c>
      <c r="AB91" s="356">
        <v>4.1100000000000003</v>
      </c>
      <c r="AC91" s="356">
        <v>0.74</v>
      </c>
      <c r="AD91" s="356">
        <v>46</v>
      </c>
    </row>
    <row r="92" spans="1:30">
      <c r="A92" s="547"/>
      <c r="C92" s="409"/>
      <c r="D92" s="357"/>
      <c r="E92" s="409"/>
      <c r="F92" s="409"/>
      <c r="H92" s="265"/>
      <c r="I92" s="262"/>
      <c r="J92" s="262"/>
      <c r="K92" s="262"/>
      <c r="L92" s="262"/>
      <c r="M92" s="262"/>
      <c r="N92" s="262"/>
      <c r="Q92" s="356">
        <v>1996</v>
      </c>
      <c r="R92" s="356">
        <v>0.02</v>
      </c>
      <c r="S92" s="356">
        <v>0.11</v>
      </c>
      <c r="T92" s="356">
        <v>0.53</v>
      </c>
      <c r="U92" s="265">
        <v>0.02</v>
      </c>
      <c r="V92" s="278">
        <v>2.0699999999999998</v>
      </c>
      <c r="W92" s="356">
        <v>2.96</v>
      </c>
      <c r="X92" s="262">
        <v>2.96</v>
      </c>
      <c r="Y92" s="356">
        <v>8.76</v>
      </c>
      <c r="Z92" s="356">
        <v>3.36</v>
      </c>
      <c r="AA92" s="410">
        <v>0.69</v>
      </c>
      <c r="AB92" s="356">
        <v>0.06</v>
      </c>
      <c r="AC92" s="356">
        <v>1.06</v>
      </c>
      <c r="AD92" s="356">
        <v>38.762908000000003</v>
      </c>
    </row>
    <row r="93" spans="1:30">
      <c r="A93" s="547"/>
      <c r="C93" s="409"/>
      <c r="D93" s="357"/>
      <c r="E93" s="409"/>
      <c r="F93" s="409"/>
      <c r="H93" s="265"/>
      <c r="I93" s="262"/>
      <c r="J93" s="262"/>
      <c r="K93" s="262"/>
      <c r="L93" s="262"/>
      <c r="M93" s="262"/>
      <c r="N93" s="262"/>
      <c r="Q93" s="356">
        <v>1997</v>
      </c>
      <c r="R93" s="356">
        <v>0.21</v>
      </c>
      <c r="S93" s="356">
        <v>3.4</v>
      </c>
      <c r="T93" s="356">
        <v>0.55000000000000004</v>
      </c>
      <c r="U93" s="265">
        <v>6.45</v>
      </c>
      <c r="V93" s="278">
        <v>3.64</v>
      </c>
      <c r="W93" s="356">
        <v>3.37</v>
      </c>
      <c r="X93" s="262">
        <v>4.4400000000000004</v>
      </c>
      <c r="Y93" s="356">
        <v>6.65</v>
      </c>
      <c r="Z93" s="356">
        <v>6.14</v>
      </c>
      <c r="AA93" s="410">
        <v>2.72</v>
      </c>
      <c r="AB93" s="356">
        <v>2.62</v>
      </c>
      <c r="AC93" s="356">
        <v>0.28999999999999998</v>
      </c>
      <c r="AD93" s="356">
        <v>53.167639800000003</v>
      </c>
    </row>
    <row r="94" spans="1:30">
      <c r="A94" s="547"/>
      <c r="C94" s="409"/>
      <c r="D94" s="357"/>
      <c r="E94" s="409"/>
      <c r="F94" s="409"/>
      <c r="H94" s="265"/>
      <c r="I94" s="262"/>
      <c r="J94" s="262"/>
      <c r="K94" s="262"/>
      <c r="L94" s="262"/>
      <c r="M94" s="262"/>
      <c r="N94" s="262"/>
      <c r="Q94" s="356">
        <v>1998</v>
      </c>
      <c r="R94" s="356">
        <v>2.72</v>
      </c>
      <c r="S94" s="356">
        <v>0.14000000000000001</v>
      </c>
      <c r="T94" s="356">
        <v>5.51</v>
      </c>
      <c r="U94" s="265">
        <v>3.53</v>
      </c>
      <c r="V94" s="278">
        <v>1.78</v>
      </c>
      <c r="W94" s="356">
        <v>0.45</v>
      </c>
      <c r="X94" s="262">
        <v>5.57</v>
      </c>
      <c r="Y94" s="356">
        <v>5.14</v>
      </c>
      <c r="Z94" s="356">
        <v>4.3099999999999996</v>
      </c>
      <c r="AA94" s="410">
        <v>3.41</v>
      </c>
      <c r="AB94" s="356">
        <v>1.1200000000000001</v>
      </c>
      <c r="AC94" s="356">
        <v>3.74</v>
      </c>
      <c r="AD94" s="356">
        <v>56.251839099999998</v>
      </c>
    </row>
    <row r="95" spans="1:30">
      <c r="A95" s="547"/>
      <c r="C95" s="409"/>
      <c r="D95" s="357"/>
      <c r="E95" s="409"/>
      <c r="F95" s="409"/>
      <c r="H95" s="265"/>
      <c r="I95" s="262"/>
      <c r="J95" s="262"/>
      <c r="K95" s="262"/>
      <c r="L95" s="262"/>
      <c r="M95" s="262"/>
      <c r="N95" s="262"/>
      <c r="Q95" s="356">
        <v>1999</v>
      </c>
      <c r="R95" s="356">
        <v>1.78</v>
      </c>
      <c r="S95" s="356">
        <v>1.58</v>
      </c>
      <c r="T95" s="356">
        <v>3.2</v>
      </c>
      <c r="U95" s="265">
        <v>6.73</v>
      </c>
      <c r="V95" s="278">
        <v>4.78</v>
      </c>
      <c r="W95" s="356">
        <v>6.87</v>
      </c>
      <c r="X95" s="262">
        <v>3.52</v>
      </c>
      <c r="Y95" s="356">
        <v>0.95</v>
      </c>
      <c r="Z95" s="356">
        <v>3.28</v>
      </c>
      <c r="AA95" s="410">
        <v>9.34</v>
      </c>
      <c r="AB95" s="356">
        <v>2.2000000000000002</v>
      </c>
      <c r="AC95" s="356">
        <v>1.95</v>
      </c>
      <c r="AD95" s="356">
        <v>54.026965199999999</v>
      </c>
    </row>
    <row r="96" spans="1:30">
      <c r="A96" s="547"/>
      <c r="C96" s="409"/>
      <c r="D96" s="357"/>
      <c r="E96" s="409"/>
      <c r="F96" s="409"/>
      <c r="H96" s="265"/>
      <c r="I96" s="262"/>
      <c r="J96" s="262"/>
      <c r="K96" s="262"/>
      <c r="L96" s="262"/>
      <c r="M96" s="262"/>
      <c r="N96" s="262"/>
      <c r="Q96" s="356">
        <v>2000</v>
      </c>
      <c r="R96" s="356">
        <v>0.23</v>
      </c>
      <c r="S96" s="356">
        <v>2.37</v>
      </c>
      <c r="T96" s="356">
        <v>4.58</v>
      </c>
      <c r="U96" s="265">
        <v>2.44</v>
      </c>
      <c r="V96" s="278">
        <v>2.29</v>
      </c>
      <c r="W96" s="356">
        <v>3.51</v>
      </c>
      <c r="X96" s="262">
        <v>2.33</v>
      </c>
      <c r="Y96" s="356">
        <v>4.63</v>
      </c>
      <c r="Z96" s="356">
        <v>3.32</v>
      </c>
      <c r="AA96" s="410">
        <v>1.88</v>
      </c>
      <c r="AB96" s="356">
        <v>1.3</v>
      </c>
      <c r="AC96" s="356">
        <v>3.88</v>
      </c>
      <c r="AD96" s="356">
        <v>39.396862200000001</v>
      </c>
    </row>
    <row r="97" spans="1:30">
      <c r="A97" s="547"/>
      <c r="C97" s="409"/>
      <c r="D97" s="357"/>
      <c r="E97" s="409"/>
      <c r="F97" s="409"/>
      <c r="H97" s="265"/>
      <c r="I97" s="262"/>
      <c r="J97" s="262"/>
      <c r="K97" s="262"/>
      <c r="L97" s="262"/>
      <c r="M97" s="262"/>
      <c r="N97" s="262"/>
      <c r="Q97" s="356">
        <v>2001</v>
      </c>
      <c r="R97" s="356">
        <v>2.34</v>
      </c>
      <c r="S97" s="356">
        <v>2.2400000000000002</v>
      </c>
      <c r="T97" s="356">
        <v>1.1000000000000001</v>
      </c>
      <c r="U97" s="265">
        <v>0.32</v>
      </c>
      <c r="V97" s="278">
        <v>7.24</v>
      </c>
      <c r="W97" s="356">
        <v>0.94</v>
      </c>
      <c r="X97" s="262">
        <v>2.35</v>
      </c>
      <c r="Y97" s="356">
        <v>0</v>
      </c>
      <c r="Z97" s="356">
        <v>0</v>
      </c>
      <c r="AA97" s="410">
        <v>6.21</v>
      </c>
      <c r="AB97" s="356">
        <v>2.93</v>
      </c>
      <c r="AC97" s="356">
        <v>0.57999999999999996</v>
      </c>
      <c r="AD97" s="356">
        <v>21.164360899999998</v>
      </c>
    </row>
    <row r="98" spans="1:30">
      <c r="A98" s="547"/>
      <c r="C98" s="409"/>
      <c r="D98" s="357"/>
      <c r="E98" s="409"/>
      <c r="F98" s="409"/>
      <c r="H98" s="265"/>
      <c r="I98" s="262"/>
      <c r="J98" s="262"/>
      <c r="K98" s="262"/>
      <c r="L98" s="262"/>
      <c r="M98" s="262"/>
      <c r="N98" s="262"/>
      <c r="Q98" s="356">
        <v>2002</v>
      </c>
      <c r="R98" s="356">
        <v>0.12</v>
      </c>
      <c r="S98" s="356">
        <v>2.11</v>
      </c>
      <c r="T98" s="356">
        <v>0.35</v>
      </c>
      <c r="U98" s="265">
        <v>1.93</v>
      </c>
      <c r="V98" s="278">
        <v>2.69</v>
      </c>
      <c r="W98" s="356">
        <v>5.12</v>
      </c>
      <c r="X98" s="262">
        <v>0.15</v>
      </c>
      <c r="Y98" s="356">
        <v>4.71</v>
      </c>
      <c r="Z98" s="356">
        <v>2.61</v>
      </c>
      <c r="AA98" s="410">
        <v>0</v>
      </c>
      <c r="AB98" s="356">
        <v>0.49</v>
      </c>
      <c r="AC98" s="356">
        <v>0.1</v>
      </c>
      <c r="AD98" s="356">
        <v>43.915607199999997</v>
      </c>
    </row>
    <row r="99" spans="1:30">
      <c r="A99" s="547"/>
      <c r="B99" s="545"/>
      <c r="C99" s="409"/>
      <c r="D99" s="357"/>
      <c r="E99" s="409"/>
      <c r="F99" s="409"/>
      <c r="H99" s="265"/>
      <c r="I99" s="262"/>
      <c r="J99" s="262"/>
      <c r="K99" s="262"/>
      <c r="L99" s="262"/>
      <c r="M99" s="262"/>
      <c r="N99" s="262"/>
      <c r="Q99" s="356">
        <v>2003</v>
      </c>
      <c r="R99" s="356">
        <v>0.06</v>
      </c>
      <c r="S99" s="356">
        <v>0.68</v>
      </c>
      <c r="T99" s="356">
        <v>1.65</v>
      </c>
      <c r="U99" s="265">
        <v>2.36</v>
      </c>
      <c r="V99" s="278">
        <v>2.98</v>
      </c>
      <c r="W99" s="356">
        <v>2.33</v>
      </c>
      <c r="X99" s="262">
        <v>1.77</v>
      </c>
      <c r="Y99" s="356">
        <v>4.62</v>
      </c>
      <c r="Z99" s="356">
        <v>3.35</v>
      </c>
      <c r="AA99" s="410">
        <v>5.55</v>
      </c>
      <c r="AB99" s="356">
        <v>0.26</v>
      </c>
      <c r="AC99" s="356">
        <v>1.25</v>
      </c>
      <c r="AD99" s="356">
        <v>88.329077699999999</v>
      </c>
    </row>
    <row r="100" spans="1:30">
      <c r="A100" s="548"/>
      <c r="B100" s="545"/>
      <c r="H100" s="265"/>
      <c r="I100" s="262"/>
      <c r="J100" s="262"/>
      <c r="K100" s="262"/>
      <c r="L100" s="262"/>
      <c r="M100" s="262"/>
      <c r="N100" s="262"/>
      <c r="Q100" s="356">
        <v>2004</v>
      </c>
      <c r="R100" s="356">
        <v>2.0499999999999998</v>
      </c>
      <c r="S100" s="356">
        <v>1.31</v>
      </c>
      <c r="T100" s="356">
        <v>4.75</v>
      </c>
      <c r="U100" s="265">
        <v>3.37</v>
      </c>
      <c r="V100" s="278">
        <v>0.16</v>
      </c>
      <c r="W100" s="356">
        <v>5.28</v>
      </c>
      <c r="X100" s="262">
        <v>0.7</v>
      </c>
      <c r="Y100" s="356">
        <v>4.05</v>
      </c>
      <c r="Z100" s="356">
        <v>1.95</v>
      </c>
      <c r="AA100" s="410">
        <v>1.49</v>
      </c>
      <c r="AB100" s="356">
        <v>0.41</v>
      </c>
      <c r="AC100" s="356">
        <v>1.07</v>
      </c>
      <c r="AD100" s="356">
        <v>60.7</v>
      </c>
    </row>
    <row r="101" spans="1:30">
      <c r="A101" s="549"/>
      <c r="B101" s="545"/>
      <c r="Q101" s="356">
        <v>2005</v>
      </c>
      <c r="R101" s="356">
        <v>3.28</v>
      </c>
      <c r="S101" s="356">
        <v>0.99</v>
      </c>
      <c r="T101" s="356">
        <v>1.18</v>
      </c>
      <c r="U101" s="265">
        <v>0.63</v>
      </c>
      <c r="V101" s="278">
        <v>2.17</v>
      </c>
      <c r="W101" s="356">
        <v>5.09</v>
      </c>
      <c r="X101" s="262">
        <v>1.79</v>
      </c>
      <c r="Y101" s="356">
        <v>4.33</v>
      </c>
      <c r="Z101" s="356">
        <v>1.88</v>
      </c>
      <c r="AA101" s="410">
        <v>3.09</v>
      </c>
      <c r="AB101" s="356">
        <v>5.69</v>
      </c>
      <c r="AC101" s="356">
        <v>0.48</v>
      </c>
      <c r="AD101" s="356">
        <v>42.7795463</v>
      </c>
    </row>
    <row r="102" spans="1:30">
      <c r="A102" s="548"/>
      <c r="B102" s="545"/>
      <c r="Q102" s="356">
        <v>2006</v>
      </c>
      <c r="R102" s="356">
        <v>0.1</v>
      </c>
      <c r="S102" s="356">
        <v>0</v>
      </c>
      <c r="T102" s="356">
        <v>2.76</v>
      </c>
      <c r="U102" s="265">
        <v>2.0099999999999998</v>
      </c>
      <c r="V102" s="278">
        <v>0.74</v>
      </c>
      <c r="W102" s="356">
        <v>3.43</v>
      </c>
      <c r="X102" s="262">
        <v>2.65</v>
      </c>
      <c r="Y102" s="356">
        <v>7.14</v>
      </c>
      <c r="Z102" s="356">
        <v>1.1499999999999999</v>
      </c>
      <c r="AA102" s="410">
        <v>2.5</v>
      </c>
      <c r="AB102" s="356">
        <v>7.0000000000000007E-2</v>
      </c>
      <c r="AC102" s="356">
        <v>0.39</v>
      </c>
      <c r="AD102" s="356">
        <v>40.700000000000003</v>
      </c>
    </row>
    <row r="103" spans="1:30">
      <c r="A103" s="549"/>
      <c r="B103" s="545"/>
      <c r="Q103" s="356">
        <v>2007</v>
      </c>
      <c r="R103" s="356">
        <v>0.74</v>
      </c>
      <c r="S103" s="356">
        <v>0.28999999999999998</v>
      </c>
      <c r="T103" s="356">
        <v>4.88</v>
      </c>
      <c r="U103" s="265">
        <v>2.62</v>
      </c>
      <c r="V103" s="278">
        <v>5.16</v>
      </c>
      <c r="W103" s="356">
        <v>9.08</v>
      </c>
      <c r="X103" s="262">
        <v>1.54</v>
      </c>
      <c r="Y103" s="356">
        <v>4.1100000000000003</v>
      </c>
      <c r="Z103" s="356">
        <v>0.34</v>
      </c>
      <c r="AA103" s="410">
        <v>0.59</v>
      </c>
      <c r="AB103" s="356">
        <v>0.7</v>
      </c>
      <c r="AC103" s="356">
        <v>1.7</v>
      </c>
      <c r="AD103" s="356">
        <v>50.3</v>
      </c>
    </row>
    <row r="104" spans="1:30">
      <c r="A104" s="548"/>
      <c r="B104" s="545"/>
      <c r="Q104" s="356">
        <v>2008</v>
      </c>
      <c r="R104" s="356">
        <v>0.24</v>
      </c>
      <c r="S104" s="356">
        <v>2.0099999999999998</v>
      </c>
      <c r="T104" s="356">
        <v>3.73</v>
      </c>
      <c r="U104" s="265">
        <v>2.02</v>
      </c>
      <c r="V104" s="278">
        <v>4.12</v>
      </c>
      <c r="W104" s="356">
        <v>11.36</v>
      </c>
      <c r="X104" s="262">
        <v>3</v>
      </c>
      <c r="Y104" s="356">
        <v>1.74</v>
      </c>
      <c r="Z104" s="356">
        <v>4.6399999999999997</v>
      </c>
      <c r="AA104" s="410">
        <v>3.41</v>
      </c>
      <c r="AB104" s="356">
        <v>0.11</v>
      </c>
      <c r="AC104" s="356">
        <v>1.8</v>
      </c>
      <c r="AD104" s="356">
        <v>88.32</v>
      </c>
    </row>
    <row r="105" spans="1:30">
      <c r="A105" s="549"/>
      <c r="B105" s="545"/>
      <c r="Q105" s="356">
        <v>2009</v>
      </c>
      <c r="R105" s="356">
        <v>0.08</v>
      </c>
      <c r="S105" s="356">
        <v>0.31</v>
      </c>
      <c r="T105" s="356">
        <v>1.2</v>
      </c>
      <c r="U105" s="265">
        <v>3.54</v>
      </c>
      <c r="V105" s="278">
        <v>1.36</v>
      </c>
      <c r="W105" s="356">
        <v>2.3199999999999998</v>
      </c>
      <c r="X105" s="262">
        <v>3.77</v>
      </c>
      <c r="Y105" s="356">
        <v>0.91</v>
      </c>
      <c r="Z105" s="356">
        <v>4.43</v>
      </c>
      <c r="AA105" s="410">
        <v>4.59</v>
      </c>
      <c r="AB105" s="356">
        <v>0.46</v>
      </c>
      <c r="AC105" s="356">
        <v>0.66</v>
      </c>
      <c r="AD105" s="356">
        <v>73.034999999999997</v>
      </c>
    </row>
    <row r="106" spans="1:30">
      <c r="A106" s="548"/>
      <c r="B106" s="545"/>
      <c r="Q106" s="356">
        <v>2010</v>
      </c>
      <c r="R106" s="356">
        <v>0.35</v>
      </c>
      <c r="S106" s="356">
        <v>1.33</v>
      </c>
      <c r="T106" s="356">
        <v>1.79</v>
      </c>
      <c r="U106" s="265">
        <v>3.26</v>
      </c>
      <c r="V106" s="278">
        <v>4.9000000000000004</v>
      </c>
      <c r="W106" s="356">
        <v>3.71</v>
      </c>
      <c r="X106" s="262">
        <v>2.57</v>
      </c>
      <c r="Y106" s="356">
        <v>7.57</v>
      </c>
      <c r="Z106" s="356">
        <v>0.51</v>
      </c>
      <c r="AA106" s="410">
        <v>4.9800000000000004</v>
      </c>
      <c r="AB106" s="356">
        <v>0.25</v>
      </c>
      <c r="AC106" s="356">
        <v>0.2</v>
      </c>
      <c r="AD106" s="356">
        <v>31.33</v>
      </c>
    </row>
    <row r="107" spans="1:30">
      <c r="A107" s="549"/>
      <c r="B107" s="545"/>
      <c r="Q107" s="356">
        <v>2011</v>
      </c>
      <c r="R107" s="356">
        <v>0.14000000000000001</v>
      </c>
      <c r="S107" s="356">
        <v>0.17</v>
      </c>
      <c r="T107" s="356">
        <v>1.22</v>
      </c>
      <c r="U107" s="265">
        <v>1.69</v>
      </c>
      <c r="V107" s="278">
        <v>5.45</v>
      </c>
      <c r="W107" s="356">
        <v>2.9</v>
      </c>
      <c r="X107" s="262">
        <v>6.56</v>
      </c>
      <c r="Y107" s="356">
        <v>3.58</v>
      </c>
      <c r="Z107" s="356">
        <v>3.37</v>
      </c>
      <c r="AA107" s="410">
        <v>1.45</v>
      </c>
      <c r="AB107" s="356">
        <v>2.0699999999999998</v>
      </c>
      <c r="AC107" s="356">
        <v>0.16</v>
      </c>
      <c r="AD107" s="356">
        <v>44.69</v>
      </c>
    </row>
    <row r="108" spans="1:30">
      <c r="A108" s="548"/>
      <c r="B108" s="545"/>
      <c r="Q108" s="356">
        <v>2012</v>
      </c>
      <c r="R108" s="356">
        <v>1.04</v>
      </c>
      <c r="S108" s="356">
        <v>3.06</v>
      </c>
      <c r="T108" s="356">
        <v>2.4900000000000002</v>
      </c>
      <c r="U108" s="265">
        <v>6.09</v>
      </c>
      <c r="V108" s="278">
        <v>1.41</v>
      </c>
      <c r="W108" s="356">
        <v>2.34</v>
      </c>
      <c r="X108" s="262">
        <v>0.51</v>
      </c>
      <c r="Y108" s="356">
        <v>1.99</v>
      </c>
      <c r="Z108" s="356">
        <v>1.22</v>
      </c>
      <c r="AA108" s="410">
        <v>2.37</v>
      </c>
      <c r="AB108" s="356">
        <v>3.17</v>
      </c>
      <c r="AC108" s="356">
        <v>2.5499999999999998</v>
      </c>
      <c r="AD108" s="356">
        <v>61.23</v>
      </c>
    </row>
    <row r="109" spans="1:30">
      <c r="A109" s="549"/>
      <c r="B109" s="545"/>
      <c r="Q109" s="356">
        <v>2013</v>
      </c>
      <c r="R109" s="356">
        <v>0.37</v>
      </c>
      <c r="S109" s="356">
        <v>3.56</v>
      </c>
      <c r="T109" s="356">
        <v>0.55000000000000004</v>
      </c>
      <c r="U109" s="265">
        <v>3.24</v>
      </c>
      <c r="V109" s="278">
        <v>3.61</v>
      </c>
      <c r="W109" s="356">
        <v>3.96</v>
      </c>
      <c r="X109" s="262">
        <v>0.39</v>
      </c>
      <c r="Y109" s="356">
        <v>1.86</v>
      </c>
      <c r="Z109" s="356">
        <v>2.13</v>
      </c>
      <c r="AA109" s="410">
        <v>7.0000000000000007E-2</v>
      </c>
      <c r="AB109" s="356">
        <v>0.52</v>
      </c>
      <c r="AC109" s="356">
        <v>0.27</v>
      </c>
      <c r="AD109" s="356">
        <v>39.880000000000003</v>
      </c>
    </row>
    <row r="110" spans="1:30">
      <c r="A110" s="548"/>
      <c r="B110" s="545"/>
      <c r="Q110" s="356">
        <v>2014</v>
      </c>
      <c r="R110" s="356">
        <v>0.03</v>
      </c>
      <c r="S110" s="356">
        <v>0.43</v>
      </c>
      <c r="T110" s="356">
        <v>0.42</v>
      </c>
      <c r="U110" s="265">
        <v>0.21</v>
      </c>
      <c r="V110" s="278">
        <v>2.23</v>
      </c>
      <c r="W110" s="356">
        <v>7.08</v>
      </c>
      <c r="X110" s="262">
        <v>7.45</v>
      </c>
      <c r="Y110" s="356">
        <v>3.63</v>
      </c>
      <c r="Z110" s="356">
        <v>2.78</v>
      </c>
      <c r="AA110" s="410">
        <v>2.38</v>
      </c>
      <c r="AB110" s="356">
        <v>1.32</v>
      </c>
      <c r="AC110" s="356">
        <v>0.61</v>
      </c>
      <c r="AD110" s="356">
        <v>28.23</v>
      </c>
    </row>
    <row r="111" spans="1:30">
      <c r="A111" s="549"/>
      <c r="B111" s="545"/>
      <c r="Q111" s="356">
        <v>2015</v>
      </c>
      <c r="R111" s="356">
        <v>0.81</v>
      </c>
      <c r="S111" s="356">
        <v>0.09</v>
      </c>
      <c r="T111" s="356">
        <v>0.75</v>
      </c>
      <c r="U111" s="265">
        <v>5.57</v>
      </c>
      <c r="V111" s="278">
        <v>10.47</v>
      </c>
      <c r="W111" s="356">
        <v>2.2999999999999998</v>
      </c>
      <c r="X111" s="262">
        <v>4.1399999999999997</v>
      </c>
      <c r="Y111" s="356">
        <v>1.44</v>
      </c>
      <c r="Z111" s="356">
        <v>0.71</v>
      </c>
      <c r="AA111" s="410">
        <v>2.23</v>
      </c>
      <c r="AB111" s="356">
        <v>1.44</v>
      </c>
      <c r="AC111" s="356">
        <v>0.96</v>
      </c>
      <c r="AD111" s="356">
        <v>40.090000000000003</v>
      </c>
    </row>
    <row r="112" spans="1:30">
      <c r="A112" s="548"/>
      <c r="Q112" s="356">
        <v>2016</v>
      </c>
      <c r="R112" s="356">
        <v>0.6</v>
      </c>
      <c r="S112" s="356">
        <v>0.38</v>
      </c>
      <c r="T112" s="356">
        <v>0.91</v>
      </c>
      <c r="U112" s="265">
        <v>4</v>
      </c>
      <c r="V112" s="278">
        <v>3.71</v>
      </c>
      <c r="W112" s="356">
        <v>4.78</v>
      </c>
      <c r="X112" s="262">
        <v>6.44</v>
      </c>
      <c r="Y112" s="356">
        <v>1.79</v>
      </c>
      <c r="Z112" s="356">
        <v>1.42</v>
      </c>
      <c r="AA112" s="410">
        <v>1.52</v>
      </c>
      <c r="AB112" s="356">
        <v>3.95</v>
      </c>
      <c r="AC112" s="356">
        <v>2.08</v>
      </c>
      <c r="AD112" s="356">
        <v>78.819999999999993</v>
      </c>
    </row>
    <row r="113" spans="1:30">
      <c r="A113" s="549"/>
      <c r="Q113" s="356">
        <v>2017</v>
      </c>
      <c r="R113" s="356">
        <v>2.3799999999999994</v>
      </c>
      <c r="S113" s="356">
        <v>2.0999999999999996</v>
      </c>
      <c r="T113" s="356">
        <v>3.14</v>
      </c>
      <c r="U113" s="265">
        <v>5.83</v>
      </c>
      <c r="V113" s="278">
        <v>3.42</v>
      </c>
      <c r="W113" s="356">
        <v>5.27</v>
      </c>
      <c r="X113" s="262">
        <v>3.58</v>
      </c>
      <c r="Y113" s="356">
        <v>1.78</v>
      </c>
      <c r="Z113" s="356">
        <v>5.2</v>
      </c>
      <c r="AA113" s="410">
        <v>2.54</v>
      </c>
      <c r="AB113" s="356">
        <v>0.34</v>
      </c>
      <c r="AC113" s="356">
        <v>0.38</v>
      </c>
      <c r="AD113" s="356">
        <v>79.7188333</v>
      </c>
    </row>
    <row r="114" spans="1:30">
      <c r="A114" s="548"/>
      <c r="Q114" s="356">
        <v>2018</v>
      </c>
      <c r="R114" s="356">
        <v>0</v>
      </c>
      <c r="S114" s="356">
        <v>1.32</v>
      </c>
      <c r="T114" s="356">
        <v>0.93</v>
      </c>
      <c r="U114" s="265">
        <v>2.15</v>
      </c>
      <c r="V114" s="278">
        <v>3.13</v>
      </c>
      <c r="W114" s="356">
        <v>5.0199999999999996</v>
      </c>
      <c r="X114" s="262">
        <v>3.75</v>
      </c>
      <c r="Y114" s="356">
        <v>5.8500000000000005</v>
      </c>
      <c r="Z114" s="356">
        <v>2.1100000000000003</v>
      </c>
      <c r="AA114" s="410">
        <v>2.27</v>
      </c>
      <c r="AB114" s="356">
        <v>0.15000000000000002</v>
      </c>
      <c r="AC114" s="356">
        <v>6.0000000000000005E-2</v>
      </c>
      <c r="AD114" s="356">
        <v>30.97</v>
      </c>
    </row>
    <row r="115" spans="1:30">
      <c r="A115" s="549"/>
      <c r="Q115" s="356">
        <v>2019</v>
      </c>
      <c r="R115" s="356">
        <v>1.41</v>
      </c>
      <c r="S115" s="356">
        <v>0.77</v>
      </c>
      <c r="T115" s="356">
        <v>2.52</v>
      </c>
      <c r="U115" s="265">
        <v>3.81</v>
      </c>
      <c r="V115" s="278">
        <v>12.65</v>
      </c>
      <c r="W115" s="356">
        <v>6.59</v>
      </c>
      <c r="X115" s="262">
        <v>1.87</v>
      </c>
      <c r="Y115" s="356">
        <v>6.07</v>
      </c>
      <c r="Z115" s="356">
        <v>3.03</v>
      </c>
      <c r="AA115" s="410">
        <v>7.78</v>
      </c>
      <c r="AB115" s="356">
        <v>0.4</v>
      </c>
      <c r="AC115" s="356">
        <v>1.91</v>
      </c>
      <c r="AD115" s="356">
        <v>71.209999999999994</v>
      </c>
    </row>
    <row r="116" spans="1:30">
      <c r="A116" s="548"/>
      <c r="U116" s="356"/>
      <c r="AA116" s="410"/>
    </row>
    <row r="117" spans="1:30">
      <c r="A117" s="549"/>
      <c r="U117" s="356"/>
      <c r="X117" s="262">
        <v>0.28999999999999998</v>
      </c>
      <c r="Y117" s="356">
        <v>6.97</v>
      </c>
      <c r="Z117" s="356">
        <v>2.2400000000000002</v>
      </c>
      <c r="AA117" s="410">
        <v>2.27</v>
      </c>
      <c r="AB117" s="356">
        <v>0.87</v>
      </c>
      <c r="AC117" s="356">
        <v>1.17</v>
      </c>
      <c r="AD117" s="356">
        <v>30.97</v>
      </c>
    </row>
    <row r="118" spans="1:30">
      <c r="A118" s="548"/>
    </row>
    <row r="119" spans="1:30">
      <c r="A119" s="549"/>
    </row>
    <row r="120" spans="1:30">
      <c r="A120" s="548"/>
    </row>
    <row r="121" spans="1:30">
      <c r="A121" s="549"/>
    </row>
    <row r="122" spans="1:30">
      <c r="A122" s="548"/>
    </row>
    <row r="123" spans="1:30">
      <c r="A123" s="549"/>
    </row>
  </sheetData>
  <pageMargins left="0.7" right="0.7" top="0.75" bottom="0.75" header="0.3" footer="0.3"/>
  <pageSetup scale="25" orientation="landscape" horizontalDpi="4294967293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C2:N790"/>
  <sheetViews>
    <sheetView zoomScale="130" zoomScaleNormal="130" workbookViewId="0">
      <selection activeCell="R23" sqref="R23"/>
    </sheetView>
  </sheetViews>
  <sheetFormatPr defaultRowHeight="12.75"/>
  <cols>
    <col min="11" max="11" width="11.5703125" bestFit="1" customWidth="1"/>
  </cols>
  <sheetData>
    <row r="2" spans="3:14" ht="13.5" thickBot="1"/>
    <row r="3" spans="3:14">
      <c r="C3" s="263" t="s">
        <v>900</v>
      </c>
      <c r="D3" s="264" t="s">
        <v>283</v>
      </c>
      <c r="E3" s="264" t="s">
        <v>901</v>
      </c>
      <c r="F3" s="264" t="s">
        <v>292</v>
      </c>
      <c r="G3" s="264" t="s">
        <v>1</v>
      </c>
      <c r="H3" s="264" t="s">
        <v>902</v>
      </c>
      <c r="I3" s="264" t="s">
        <v>104</v>
      </c>
      <c r="K3" s="264" t="s">
        <v>904</v>
      </c>
      <c r="L3" s="264" t="s">
        <v>903</v>
      </c>
      <c r="M3" s="511" t="s">
        <v>167</v>
      </c>
      <c r="N3" s="511" t="s">
        <v>40</v>
      </c>
    </row>
    <row r="4" spans="3:14">
      <c r="C4" s="265">
        <v>1</v>
      </c>
      <c r="D4" s="262">
        <v>2015</v>
      </c>
      <c r="E4" s="262">
        <v>502</v>
      </c>
      <c r="F4" s="262">
        <v>1</v>
      </c>
      <c r="G4" s="262">
        <v>1</v>
      </c>
      <c r="H4" s="262">
        <v>101</v>
      </c>
      <c r="I4" s="262">
        <v>0.36553999999999998</v>
      </c>
      <c r="K4" s="262">
        <v>3.6192080000000001E-3</v>
      </c>
      <c r="L4" s="262">
        <v>1430.14</v>
      </c>
      <c r="M4">
        <f>L4/1000</f>
        <v>1.4301400000000002</v>
      </c>
      <c r="N4">
        <f>M4*1000</f>
        <v>1430.14</v>
      </c>
    </row>
    <row r="5" spans="3:14">
      <c r="C5" s="265">
        <v>2</v>
      </c>
      <c r="D5" s="262">
        <v>2015</v>
      </c>
      <c r="E5" s="262">
        <v>502</v>
      </c>
      <c r="F5" s="262">
        <v>1</v>
      </c>
      <c r="G5" s="262">
        <v>2</v>
      </c>
      <c r="H5" s="262">
        <v>101</v>
      </c>
      <c r="I5" s="262">
        <v>0.32845000000000002</v>
      </c>
      <c r="K5" s="262">
        <v>3.251931E-3</v>
      </c>
      <c r="L5" s="262">
        <v>830.65</v>
      </c>
      <c r="M5">
        <f t="shared" ref="M5:M68" si="0">L5/1000</f>
        <v>0.83065</v>
      </c>
      <c r="N5">
        <f t="shared" ref="N5:N68" si="1">M5*1000</f>
        <v>830.65</v>
      </c>
    </row>
    <row r="6" spans="3:14">
      <c r="C6" s="265">
        <v>3</v>
      </c>
      <c r="D6" s="262">
        <v>2015</v>
      </c>
      <c r="E6" s="262">
        <v>502</v>
      </c>
      <c r="F6" s="262">
        <v>1</v>
      </c>
      <c r="G6" s="262">
        <v>3</v>
      </c>
      <c r="H6" s="262">
        <v>101</v>
      </c>
      <c r="I6" s="262">
        <v>0.31175999999999998</v>
      </c>
      <c r="K6" s="262">
        <v>3.0867329999999999E-3</v>
      </c>
      <c r="L6" s="262">
        <v>2716.41</v>
      </c>
      <c r="M6">
        <f t="shared" si="0"/>
        <v>2.7164099999999998</v>
      </c>
      <c r="N6">
        <f t="shared" si="1"/>
        <v>2716.41</v>
      </c>
    </row>
    <row r="7" spans="3:14">
      <c r="C7" s="265">
        <v>4</v>
      </c>
      <c r="D7" s="262">
        <v>2015</v>
      </c>
      <c r="E7" s="262">
        <v>502</v>
      </c>
      <c r="F7" s="262">
        <v>1</v>
      </c>
      <c r="G7" s="262">
        <v>4</v>
      </c>
      <c r="H7" s="262">
        <v>101</v>
      </c>
      <c r="I7" s="262">
        <v>0.32157999999999998</v>
      </c>
      <c r="K7" s="262">
        <v>3.1839110000000002E-3</v>
      </c>
      <c r="L7" s="262">
        <v>1802.78</v>
      </c>
      <c r="M7">
        <f t="shared" si="0"/>
        <v>1.80278</v>
      </c>
      <c r="N7">
        <f t="shared" si="1"/>
        <v>1802.78</v>
      </c>
    </row>
    <row r="8" spans="3:14">
      <c r="C8" s="265">
        <v>5</v>
      </c>
      <c r="D8" s="262">
        <v>2015</v>
      </c>
      <c r="E8" s="262">
        <v>502</v>
      </c>
      <c r="F8" s="262">
        <v>1</v>
      </c>
      <c r="G8" s="262">
        <v>5</v>
      </c>
      <c r="H8" s="262">
        <v>101</v>
      </c>
      <c r="I8" s="262">
        <v>0.38253999999999999</v>
      </c>
      <c r="K8" s="262">
        <v>3.7874750000000002E-3</v>
      </c>
      <c r="L8" s="262">
        <v>3418.78</v>
      </c>
      <c r="M8">
        <f t="shared" si="0"/>
        <v>3.4187800000000004</v>
      </c>
      <c r="N8">
        <f t="shared" si="1"/>
        <v>3418.78</v>
      </c>
    </row>
    <row r="9" spans="3:14">
      <c r="C9" s="265">
        <v>6</v>
      </c>
      <c r="D9" s="262">
        <v>2015</v>
      </c>
      <c r="E9" s="262">
        <v>502</v>
      </c>
      <c r="F9" s="262">
        <v>1</v>
      </c>
      <c r="G9" s="262">
        <v>6</v>
      </c>
      <c r="H9" s="262">
        <v>101</v>
      </c>
      <c r="I9" s="262">
        <v>0.47195999999999999</v>
      </c>
      <c r="K9" s="262">
        <v>4.6728220000000001E-3</v>
      </c>
      <c r="L9" s="262">
        <v>3360.51</v>
      </c>
      <c r="M9">
        <f t="shared" si="0"/>
        <v>3.3605100000000001</v>
      </c>
      <c r="N9">
        <f t="shared" si="1"/>
        <v>3360.51</v>
      </c>
    </row>
    <row r="10" spans="3:14">
      <c r="C10" s="265">
        <v>7</v>
      </c>
      <c r="D10" s="262">
        <v>2015</v>
      </c>
      <c r="E10" s="262">
        <v>502</v>
      </c>
      <c r="F10" s="262">
        <v>1</v>
      </c>
      <c r="G10" s="262">
        <v>7</v>
      </c>
      <c r="H10" s="262">
        <v>101</v>
      </c>
      <c r="I10" s="262">
        <v>0.35561999999999999</v>
      </c>
      <c r="K10" s="262">
        <v>3.5209899999999999E-3</v>
      </c>
      <c r="L10" s="262">
        <v>2641.11</v>
      </c>
      <c r="M10">
        <f t="shared" si="0"/>
        <v>2.6411100000000003</v>
      </c>
      <c r="N10">
        <f t="shared" si="1"/>
        <v>2641.11</v>
      </c>
    </row>
    <row r="11" spans="3:14">
      <c r="C11" s="265">
        <v>8</v>
      </c>
      <c r="D11" s="262">
        <v>2015</v>
      </c>
      <c r="E11" s="262">
        <v>502</v>
      </c>
      <c r="F11" s="262">
        <v>1</v>
      </c>
      <c r="G11" s="262">
        <v>8</v>
      </c>
      <c r="H11" s="262">
        <v>101</v>
      </c>
      <c r="I11" s="262">
        <v>0.34584999999999999</v>
      </c>
      <c r="K11" s="262">
        <v>3.4242080000000002E-3</v>
      </c>
      <c r="L11" s="262">
        <v>2441.54</v>
      </c>
      <c r="M11">
        <f t="shared" si="0"/>
        <v>2.4415399999999998</v>
      </c>
      <c r="N11">
        <f t="shared" si="1"/>
        <v>2441.54</v>
      </c>
    </row>
    <row r="12" spans="3:14">
      <c r="C12" s="265">
        <v>9</v>
      </c>
      <c r="D12" s="262">
        <v>2015</v>
      </c>
      <c r="E12" s="262">
        <v>502</v>
      </c>
      <c r="F12" s="262">
        <v>1</v>
      </c>
      <c r="G12" s="262">
        <v>9</v>
      </c>
      <c r="H12" s="262">
        <v>101</v>
      </c>
      <c r="I12" s="262">
        <v>0.32485999999999998</v>
      </c>
      <c r="K12" s="262">
        <v>3.216436E-3</v>
      </c>
      <c r="L12" s="262">
        <v>3335.86</v>
      </c>
      <c r="M12">
        <f t="shared" si="0"/>
        <v>3.3358600000000003</v>
      </c>
      <c r="N12">
        <f t="shared" si="1"/>
        <v>3335.86</v>
      </c>
    </row>
    <row r="13" spans="3:14">
      <c r="C13" s="265">
        <v>10</v>
      </c>
      <c r="D13" s="262">
        <v>2015</v>
      </c>
      <c r="E13" s="262">
        <v>502</v>
      </c>
      <c r="F13" s="262">
        <v>1</v>
      </c>
      <c r="G13" s="262">
        <v>10</v>
      </c>
      <c r="H13" s="262">
        <v>101</v>
      </c>
      <c r="I13" s="262">
        <v>0.32502999999999999</v>
      </c>
      <c r="K13" s="262">
        <v>3.2181190000000002E-3</v>
      </c>
      <c r="L13" s="262">
        <v>3208.32</v>
      </c>
      <c r="M13">
        <f t="shared" si="0"/>
        <v>3.2083200000000001</v>
      </c>
      <c r="N13">
        <f t="shared" si="1"/>
        <v>3208.32</v>
      </c>
    </row>
    <row r="14" spans="3:14">
      <c r="C14" s="265">
        <v>11</v>
      </c>
      <c r="D14" s="262">
        <v>2015</v>
      </c>
      <c r="E14" s="262">
        <v>502</v>
      </c>
      <c r="F14" s="262">
        <v>1</v>
      </c>
      <c r="G14" s="262">
        <v>11</v>
      </c>
      <c r="H14" s="262">
        <v>101</v>
      </c>
      <c r="I14" s="262">
        <v>0.39517999999999998</v>
      </c>
      <c r="K14" s="262">
        <v>3.912624E-3</v>
      </c>
      <c r="L14" s="262">
        <v>2894.28</v>
      </c>
      <c r="M14">
        <f t="shared" si="0"/>
        <v>2.8942800000000002</v>
      </c>
      <c r="N14">
        <f t="shared" si="1"/>
        <v>2894.28</v>
      </c>
    </row>
    <row r="15" spans="3:14">
      <c r="C15" s="265">
        <v>12</v>
      </c>
      <c r="D15" s="262">
        <v>2015</v>
      </c>
      <c r="E15" s="262">
        <v>502</v>
      </c>
      <c r="F15" s="262">
        <v>1</v>
      </c>
      <c r="G15" s="262">
        <v>12</v>
      </c>
      <c r="H15" s="262">
        <v>101</v>
      </c>
      <c r="I15" s="262">
        <v>0.27387</v>
      </c>
      <c r="K15" s="262">
        <v>2.7115350000000002E-3</v>
      </c>
      <c r="L15" s="262">
        <v>2893.83</v>
      </c>
      <c r="M15">
        <f t="shared" si="0"/>
        <v>2.8938299999999999</v>
      </c>
      <c r="N15">
        <f t="shared" si="1"/>
        <v>2893.83</v>
      </c>
    </row>
    <row r="16" spans="3:14">
      <c r="C16" s="265">
        <v>13</v>
      </c>
      <c r="D16" s="262">
        <v>2015</v>
      </c>
      <c r="E16" s="262">
        <v>502</v>
      </c>
      <c r="F16" s="262">
        <v>1</v>
      </c>
      <c r="G16" s="262">
        <v>13</v>
      </c>
      <c r="H16" s="262">
        <v>101</v>
      </c>
      <c r="I16" s="262">
        <v>0.33899000000000001</v>
      </c>
      <c r="K16" s="262">
        <v>3.3562869999999999E-3</v>
      </c>
      <c r="L16" s="262">
        <v>2309.65</v>
      </c>
      <c r="M16">
        <f t="shared" si="0"/>
        <v>2.30965</v>
      </c>
      <c r="N16">
        <f t="shared" si="1"/>
        <v>2309.65</v>
      </c>
    </row>
    <row r="17" spans="3:14">
      <c r="C17" s="265">
        <v>14</v>
      </c>
      <c r="D17" s="262">
        <v>2015</v>
      </c>
      <c r="E17" s="262">
        <v>502</v>
      </c>
      <c r="F17" s="262">
        <v>1</v>
      </c>
      <c r="G17" s="262">
        <v>14</v>
      </c>
      <c r="H17" s="262">
        <v>101</v>
      </c>
      <c r="I17" s="262">
        <v>0.34378999999999998</v>
      </c>
      <c r="K17" s="262">
        <v>3.4038610000000002E-3</v>
      </c>
      <c r="L17" s="262">
        <v>3207.53</v>
      </c>
      <c r="M17">
        <f t="shared" si="0"/>
        <v>3.2075300000000002</v>
      </c>
      <c r="N17">
        <f t="shared" si="1"/>
        <v>3207.53</v>
      </c>
    </row>
    <row r="18" spans="3:14">
      <c r="C18" s="265">
        <v>15</v>
      </c>
      <c r="D18" s="262">
        <v>2015</v>
      </c>
      <c r="E18" s="262">
        <v>502</v>
      </c>
      <c r="F18" s="262">
        <v>2</v>
      </c>
      <c r="G18" s="262">
        <v>1</v>
      </c>
      <c r="H18" s="262">
        <v>101</v>
      </c>
      <c r="I18" s="262">
        <v>0.34787000000000001</v>
      </c>
      <c r="K18" s="262">
        <v>3.444257E-3</v>
      </c>
      <c r="L18" s="262">
        <v>1537.83</v>
      </c>
      <c r="M18">
        <f t="shared" si="0"/>
        <v>1.53783</v>
      </c>
      <c r="N18">
        <f t="shared" si="1"/>
        <v>1537.83</v>
      </c>
    </row>
    <row r="19" spans="3:14">
      <c r="C19" s="265">
        <v>16</v>
      </c>
      <c r="D19" s="262">
        <v>2015</v>
      </c>
      <c r="E19" s="262">
        <v>502</v>
      </c>
      <c r="F19" s="262">
        <v>2</v>
      </c>
      <c r="G19" s="262">
        <v>2</v>
      </c>
      <c r="H19" s="262">
        <v>101</v>
      </c>
      <c r="I19" s="262">
        <v>0.57250999999999996</v>
      </c>
      <c r="K19" s="262">
        <v>5.6684159999999999E-3</v>
      </c>
      <c r="L19" s="262">
        <v>1659.43</v>
      </c>
      <c r="M19">
        <f t="shared" si="0"/>
        <v>1.65943</v>
      </c>
      <c r="N19">
        <f t="shared" si="1"/>
        <v>1659.43</v>
      </c>
    </row>
    <row r="20" spans="3:14">
      <c r="C20" s="265">
        <v>17</v>
      </c>
      <c r="D20" s="262">
        <v>2015</v>
      </c>
      <c r="E20" s="262">
        <v>502</v>
      </c>
      <c r="F20" s="262">
        <v>2</v>
      </c>
      <c r="G20" s="262">
        <v>3</v>
      </c>
      <c r="H20" s="262">
        <v>101</v>
      </c>
      <c r="I20" s="262">
        <v>0.48158000000000001</v>
      </c>
      <c r="K20" s="262">
        <v>4.7681190000000004E-3</v>
      </c>
      <c r="L20" s="262">
        <v>2496.3200000000002</v>
      </c>
      <c r="M20">
        <f t="shared" si="0"/>
        <v>2.4963200000000003</v>
      </c>
      <c r="N20">
        <f t="shared" si="1"/>
        <v>2496.3200000000002</v>
      </c>
    </row>
    <row r="21" spans="3:14">
      <c r="C21" s="265">
        <v>18</v>
      </c>
      <c r="D21" s="262">
        <v>2015</v>
      </c>
      <c r="E21" s="262">
        <v>502</v>
      </c>
      <c r="F21" s="262">
        <v>2</v>
      </c>
      <c r="G21" s="262">
        <v>4</v>
      </c>
      <c r="H21" s="262">
        <v>101</v>
      </c>
      <c r="I21" s="262">
        <v>0.42269000000000001</v>
      </c>
      <c r="K21" s="262">
        <v>4.1850500000000001E-3</v>
      </c>
      <c r="L21" s="262">
        <v>2330.5100000000002</v>
      </c>
      <c r="M21">
        <f t="shared" si="0"/>
        <v>2.3305100000000003</v>
      </c>
      <c r="N21">
        <f t="shared" si="1"/>
        <v>2330.5100000000002</v>
      </c>
    </row>
    <row r="22" spans="3:14">
      <c r="C22" s="265">
        <v>19</v>
      </c>
      <c r="D22" s="262">
        <v>2015</v>
      </c>
      <c r="E22" s="262">
        <v>502</v>
      </c>
      <c r="F22" s="262">
        <v>2</v>
      </c>
      <c r="G22" s="262">
        <v>5</v>
      </c>
      <c r="H22" s="262">
        <v>101</v>
      </c>
      <c r="I22" s="262">
        <v>0.48487000000000002</v>
      </c>
      <c r="K22" s="262">
        <v>4.8006439999999997E-3</v>
      </c>
      <c r="L22" s="262">
        <v>2607.08</v>
      </c>
      <c r="M22">
        <f t="shared" si="0"/>
        <v>2.6070799999999998</v>
      </c>
      <c r="N22">
        <f t="shared" si="1"/>
        <v>2607.08</v>
      </c>
    </row>
    <row r="23" spans="3:14">
      <c r="C23" s="265">
        <v>20</v>
      </c>
      <c r="D23" s="262">
        <v>2015</v>
      </c>
      <c r="E23" s="262">
        <v>502</v>
      </c>
      <c r="F23" s="262">
        <v>2</v>
      </c>
      <c r="G23" s="262">
        <v>6</v>
      </c>
      <c r="H23" s="262">
        <v>101</v>
      </c>
      <c r="I23" s="262">
        <v>0.43058999999999997</v>
      </c>
      <c r="K23" s="262">
        <v>4.263218E-3</v>
      </c>
      <c r="L23" s="262">
        <v>2501.13</v>
      </c>
      <c r="M23">
        <f t="shared" si="0"/>
        <v>2.5011300000000003</v>
      </c>
      <c r="N23">
        <f t="shared" si="1"/>
        <v>2501.13</v>
      </c>
    </row>
    <row r="24" spans="3:14">
      <c r="C24" s="265">
        <v>21</v>
      </c>
      <c r="D24" s="262">
        <v>2015</v>
      </c>
      <c r="E24" s="262">
        <v>502</v>
      </c>
      <c r="F24" s="262">
        <v>2</v>
      </c>
      <c r="G24" s="262">
        <v>7</v>
      </c>
      <c r="H24" s="262">
        <v>101</v>
      </c>
      <c r="I24" s="262">
        <v>0.56930000000000003</v>
      </c>
      <c r="K24" s="262">
        <v>5.6366339999999997E-3</v>
      </c>
      <c r="L24" s="262">
        <v>2251.58</v>
      </c>
      <c r="M24">
        <f t="shared" si="0"/>
        <v>2.2515800000000001</v>
      </c>
      <c r="N24">
        <f t="shared" si="1"/>
        <v>2251.58</v>
      </c>
    </row>
    <row r="25" spans="3:14">
      <c r="C25" s="265">
        <v>22</v>
      </c>
      <c r="D25" s="262">
        <v>2015</v>
      </c>
      <c r="E25" s="262">
        <v>502</v>
      </c>
      <c r="F25" s="262">
        <v>2</v>
      </c>
      <c r="G25" s="262">
        <v>8</v>
      </c>
      <c r="H25" s="262">
        <v>101</v>
      </c>
      <c r="I25" s="262">
        <v>0.50587000000000004</v>
      </c>
      <c r="K25" s="262">
        <v>5.0085640000000001E-3</v>
      </c>
      <c r="L25" s="262">
        <v>940.82</v>
      </c>
      <c r="M25">
        <f t="shared" si="0"/>
        <v>0.9408200000000001</v>
      </c>
      <c r="N25">
        <f t="shared" si="1"/>
        <v>940.82</v>
      </c>
    </row>
    <row r="26" spans="3:14">
      <c r="C26" s="265">
        <v>23</v>
      </c>
      <c r="D26" s="262">
        <v>2015</v>
      </c>
      <c r="E26" s="262">
        <v>502</v>
      </c>
      <c r="F26" s="262">
        <v>2</v>
      </c>
      <c r="G26" s="262">
        <v>9</v>
      </c>
      <c r="H26" s="262">
        <v>101</v>
      </c>
      <c r="I26" s="262">
        <v>0.50887000000000004</v>
      </c>
      <c r="K26" s="262">
        <v>5.0383169999999996E-3</v>
      </c>
      <c r="L26" s="262">
        <v>2885.6</v>
      </c>
      <c r="M26">
        <f t="shared" si="0"/>
        <v>2.8855999999999997</v>
      </c>
      <c r="N26">
        <f t="shared" si="1"/>
        <v>2885.6</v>
      </c>
    </row>
    <row r="27" spans="3:14">
      <c r="C27" s="265">
        <v>24</v>
      </c>
      <c r="D27" s="262">
        <v>2015</v>
      </c>
      <c r="E27" s="262">
        <v>502</v>
      </c>
      <c r="F27" s="262">
        <v>2</v>
      </c>
      <c r="G27" s="262">
        <v>10</v>
      </c>
      <c r="H27" s="262">
        <v>101</v>
      </c>
      <c r="I27" s="262">
        <v>0.51407999999999998</v>
      </c>
      <c r="K27" s="262">
        <v>5.089901E-3</v>
      </c>
      <c r="L27" s="262">
        <v>2966.14</v>
      </c>
      <c r="M27">
        <f t="shared" si="0"/>
        <v>2.9661399999999998</v>
      </c>
      <c r="N27">
        <f t="shared" si="1"/>
        <v>2966.14</v>
      </c>
    </row>
    <row r="28" spans="3:14">
      <c r="C28" s="265">
        <v>25</v>
      </c>
      <c r="D28" s="262">
        <v>2015</v>
      </c>
      <c r="E28" s="262">
        <v>502</v>
      </c>
      <c r="F28" s="262">
        <v>2</v>
      </c>
      <c r="G28" s="262">
        <v>11</v>
      </c>
      <c r="H28" s="262">
        <v>101</v>
      </c>
      <c r="I28" s="262">
        <v>0.43153999999999998</v>
      </c>
      <c r="K28" s="262">
        <v>4.272624E-3</v>
      </c>
      <c r="L28" s="262">
        <v>3107.52</v>
      </c>
      <c r="M28">
        <f t="shared" si="0"/>
        <v>3.1075200000000001</v>
      </c>
      <c r="N28">
        <f t="shared" si="1"/>
        <v>3107.52</v>
      </c>
    </row>
    <row r="29" spans="3:14">
      <c r="C29" s="265">
        <v>26</v>
      </c>
      <c r="D29" s="262">
        <v>2015</v>
      </c>
      <c r="E29" s="262">
        <v>502</v>
      </c>
      <c r="F29" s="262">
        <v>2</v>
      </c>
      <c r="G29" s="262">
        <v>12</v>
      </c>
      <c r="H29" s="262">
        <v>101</v>
      </c>
      <c r="I29" s="262">
        <v>0.50336999999999998</v>
      </c>
      <c r="K29" s="262">
        <v>4.9838119999999998E-3</v>
      </c>
      <c r="L29" s="262">
        <v>2601.77</v>
      </c>
      <c r="M29">
        <f t="shared" si="0"/>
        <v>2.6017700000000001</v>
      </c>
      <c r="N29">
        <f t="shared" si="1"/>
        <v>2601.77</v>
      </c>
    </row>
    <row r="30" spans="3:14">
      <c r="C30" s="265">
        <v>27</v>
      </c>
      <c r="D30" s="262">
        <v>2015</v>
      </c>
      <c r="E30" s="262">
        <v>502</v>
      </c>
      <c r="F30" s="262">
        <v>2</v>
      </c>
      <c r="G30" s="262">
        <v>13</v>
      </c>
      <c r="H30" s="262">
        <v>101</v>
      </c>
      <c r="I30" s="262">
        <v>0.47516000000000003</v>
      </c>
      <c r="K30" s="262">
        <v>4.7045539999999997E-3</v>
      </c>
      <c r="L30" s="262">
        <v>2202.31</v>
      </c>
      <c r="M30">
        <f t="shared" si="0"/>
        <v>2.2023099999999998</v>
      </c>
      <c r="N30">
        <f t="shared" si="1"/>
        <v>2202.31</v>
      </c>
    </row>
    <row r="31" spans="3:14">
      <c r="C31" s="265">
        <v>28</v>
      </c>
      <c r="D31" s="262">
        <v>2015</v>
      </c>
      <c r="E31" s="262">
        <v>502</v>
      </c>
      <c r="F31" s="262">
        <v>2</v>
      </c>
      <c r="G31" s="262">
        <v>14</v>
      </c>
      <c r="H31" s="262">
        <v>101</v>
      </c>
      <c r="I31" s="262">
        <v>0.48257</v>
      </c>
      <c r="K31" s="262">
        <v>4.7779210000000001E-3</v>
      </c>
      <c r="L31" s="262">
        <v>2608.89</v>
      </c>
      <c r="M31">
        <f t="shared" si="0"/>
        <v>2.6088899999999997</v>
      </c>
      <c r="N31">
        <f t="shared" si="1"/>
        <v>2608.89</v>
      </c>
    </row>
    <row r="32" spans="3:14">
      <c r="C32" s="265">
        <v>29</v>
      </c>
      <c r="D32" s="262">
        <v>2015</v>
      </c>
      <c r="E32" s="262">
        <v>502</v>
      </c>
      <c r="F32" s="262">
        <v>3</v>
      </c>
      <c r="G32" s="262">
        <v>1</v>
      </c>
      <c r="H32" s="262">
        <v>101</v>
      </c>
      <c r="I32" s="262">
        <v>0.51490000000000002</v>
      </c>
      <c r="K32" s="262">
        <v>5.0979700000000003E-3</v>
      </c>
      <c r="L32" s="262">
        <v>982.41</v>
      </c>
      <c r="M32">
        <f t="shared" si="0"/>
        <v>0.98241000000000001</v>
      </c>
      <c r="N32">
        <f t="shared" si="1"/>
        <v>982.41</v>
      </c>
    </row>
    <row r="33" spans="3:14">
      <c r="C33" s="265">
        <v>30</v>
      </c>
      <c r="D33" s="262">
        <v>2015</v>
      </c>
      <c r="E33" s="262">
        <v>502</v>
      </c>
      <c r="F33" s="262">
        <v>3</v>
      </c>
      <c r="G33" s="262">
        <v>2</v>
      </c>
      <c r="H33" s="262">
        <v>101</v>
      </c>
      <c r="I33" s="262">
        <v>0.48562</v>
      </c>
      <c r="K33" s="262">
        <v>4.8081189999999996E-3</v>
      </c>
      <c r="L33" s="262">
        <v>2361.9699999999998</v>
      </c>
      <c r="M33">
        <f t="shared" si="0"/>
        <v>2.3619699999999999</v>
      </c>
      <c r="N33">
        <f t="shared" si="1"/>
        <v>2361.9699999999998</v>
      </c>
    </row>
    <row r="34" spans="3:14">
      <c r="C34" s="265">
        <v>31</v>
      </c>
      <c r="D34" s="262">
        <v>2015</v>
      </c>
      <c r="E34" s="262">
        <v>502</v>
      </c>
      <c r="F34" s="262">
        <v>3</v>
      </c>
      <c r="G34" s="262">
        <v>3</v>
      </c>
      <c r="H34" s="262">
        <v>101</v>
      </c>
      <c r="I34" s="262">
        <v>0.47294000000000003</v>
      </c>
      <c r="K34" s="262">
        <v>4.6825740000000001E-3</v>
      </c>
      <c r="L34" s="262">
        <v>2502.5100000000002</v>
      </c>
      <c r="M34">
        <f t="shared" si="0"/>
        <v>2.50251</v>
      </c>
      <c r="N34">
        <f t="shared" si="1"/>
        <v>2502.5100000000002</v>
      </c>
    </row>
    <row r="35" spans="3:14">
      <c r="C35" s="265">
        <v>32</v>
      </c>
      <c r="D35" s="262">
        <v>2015</v>
      </c>
      <c r="E35" s="262">
        <v>502</v>
      </c>
      <c r="F35" s="262">
        <v>3</v>
      </c>
      <c r="G35" s="262">
        <v>4</v>
      </c>
      <c r="H35" s="262">
        <v>101</v>
      </c>
      <c r="I35" s="262">
        <v>0.52958000000000005</v>
      </c>
      <c r="K35" s="262">
        <v>5.2433660000000002E-3</v>
      </c>
      <c r="L35" s="262">
        <v>2011.36</v>
      </c>
      <c r="M35">
        <f t="shared" si="0"/>
        <v>2.0113599999999998</v>
      </c>
      <c r="N35">
        <f t="shared" si="1"/>
        <v>2011.36</v>
      </c>
    </row>
    <row r="36" spans="3:14">
      <c r="C36" s="265">
        <v>33</v>
      </c>
      <c r="D36" s="262">
        <v>2015</v>
      </c>
      <c r="E36" s="262">
        <v>502</v>
      </c>
      <c r="F36" s="262">
        <v>3</v>
      </c>
      <c r="G36" s="262">
        <v>5</v>
      </c>
      <c r="H36" s="262">
        <v>101</v>
      </c>
      <c r="I36" s="262">
        <v>0.41382000000000002</v>
      </c>
      <c r="K36" s="262">
        <v>4.0972279999999996E-3</v>
      </c>
      <c r="L36" s="262">
        <v>2571.1</v>
      </c>
      <c r="M36">
        <f t="shared" si="0"/>
        <v>2.5710999999999999</v>
      </c>
      <c r="N36">
        <f t="shared" si="1"/>
        <v>2571.1</v>
      </c>
    </row>
    <row r="37" spans="3:14">
      <c r="C37" s="265">
        <v>34</v>
      </c>
      <c r="D37" s="262">
        <v>2015</v>
      </c>
      <c r="E37" s="262">
        <v>502</v>
      </c>
      <c r="F37" s="262">
        <v>3</v>
      </c>
      <c r="G37" s="262">
        <v>6</v>
      </c>
      <c r="H37" s="262">
        <v>101</v>
      </c>
      <c r="I37" s="262">
        <v>0.31307000000000001</v>
      </c>
      <c r="K37" s="262">
        <v>3.0997030000000001E-3</v>
      </c>
      <c r="L37" s="262">
        <v>2598.39</v>
      </c>
      <c r="M37">
        <f t="shared" si="0"/>
        <v>2.5983899999999998</v>
      </c>
      <c r="N37">
        <f t="shared" si="1"/>
        <v>2598.39</v>
      </c>
    </row>
    <row r="38" spans="3:14">
      <c r="C38" s="265">
        <v>35</v>
      </c>
      <c r="D38" s="262">
        <v>2015</v>
      </c>
      <c r="E38" s="262">
        <v>502</v>
      </c>
      <c r="F38" s="262">
        <v>3</v>
      </c>
      <c r="G38" s="262">
        <v>7</v>
      </c>
      <c r="H38" s="262">
        <v>101</v>
      </c>
      <c r="I38" s="262">
        <v>0.49686000000000002</v>
      </c>
      <c r="K38" s="262">
        <v>4.9194060000000003E-3</v>
      </c>
      <c r="L38" s="262">
        <v>2554.8000000000002</v>
      </c>
      <c r="M38">
        <f t="shared" si="0"/>
        <v>2.5548000000000002</v>
      </c>
      <c r="N38">
        <f t="shared" si="1"/>
        <v>2554.8000000000002</v>
      </c>
    </row>
    <row r="39" spans="3:14">
      <c r="C39" s="265">
        <v>36</v>
      </c>
      <c r="D39" s="262">
        <v>2015</v>
      </c>
      <c r="E39" s="262">
        <v>502</v>
      </c>
      <c r="F39" s="262">
        <v>3</v>
      </c>
      <c r="G39" s="262">
        <v>8</v>
      </c>
      <c r="H39" s="262">
        <v>101</v>
      </c>
      <c r="I39" s="262">
        <v>0.42585000000000001</v>
      </c>
      <c r="K39" s="262">
        <v>4.2163369999999997E-3</v>
      </c>
      <c r="L39" s="262">
        <v>2048.0100000000002</v>
      </c>
      <c r="M39">
        <f t="shared" si="0"/>
        <v>2.0480100000000001</v>
      </c>
      <c r="N39">
        <f t="shared" si="1"/>
        <v>2048.0100000000002</v>
      </c>
    </row>
    <row r="40" spans="3:14">
      <c r="C40" s="265">
        <v>37</v>
      </c>
      <c r="D40" s="262">
        <v>2015</v>
      </c>
      <c r="E40" s="262">
        <v>502</v>
      </c>
      <c r="F40" s="262">
        <v>3</v>
      </c>
      <c r="G40" s="262">
        <v>9</v>
      </c>
      <c r="H40" s="262">
        <v>101</v>
      </c>
      <c r="I40" s="262">
        <v>0.43845000000000001</v>
      </c>
      <c r="K40" s="262">
        <v>4.3410890000000002E-3</v>
      </c>
      <c r="L40" s="262">
        <v>3981.37</v>
      </c>
      <c r="M40">
        <f t="shared" si="0"/>
        <v>3.9813700000000001</v>
      </c>
      <c r="N40">
        <f t="shared" si="1"/>
        <v>3981.37</v>
      </c>
    </row>
    <row r="41" spans="3:14">
      <c r="C41" s="265">
        <v>38</v>
      </c>
      <c r="D41" s="262">
        <v>2015</v>
      </c>
      <c r="E41" s="262">
        <v>502</v>
      </c>
      <c r="F41" s="262">
        <v>3</v>
      </c>
      <c r="G41" s="262">
        <v>10</v>
      </c>
      <c r="H41" s="262">
        <v>101</v>
      </c>
      <c r="I41" s="262">
        <v>0.42831000000000002</v>
      </c>
      <c r="K41" s="262">
        <v>4.240644E-3</v>
      </c>
      <c r="L41" s="262">
        <v>2812</v>
      </c>
      <c r="M41">
        <f t="shared" si="0"/>
        <v>2.8119999999999998</v>
      </c>
      <c r="N41">
        <f t="shared" si="1"/>
        <v>2812</v>
      </c>
    </row>
    <row r="42" spans="3:14">
      <c r="C42" s="265">
        <v>39</v>
      </c>
      <c r="D42" s="262">
        <v>2015</v>
      </c>
      <c r="E42" s="262">
        <v>502</v>
      </c>
      <c r="F42" s="262">
        <v>3</v>
      </c>
      <c r="G42" s="262">
        <v>11</v>
      </c>
      <c r="H42" s="262">
        <v>101</v>
      </c>
      <c r="I42" s="262">
        <v>0.44155</v>
      </c>
      <c r="K42" s="262">
        <v>4.371733E-3</v>
      </c>
      <c r="L42" s="262">
        <v>2818.83</v>
      </c>
      <c r="M42">
        <f t="shared" si="0"/>
        <v>2.8188299999999997</v>
      </c>
      <c r="N42">
        <f t="shared" si="1"/>
        <v>2818.83</v>
      </c>
    </row>
    <row r="43" spans="3:14">
      <c r="C43" s="265">
        <v>40</v>
      </c>
      <c r="D43" s="262">
        <v>2015</v>
      </c>
      <c r="E43" s="262">
        <v>502</v>
      </c>
      <c r="F43" s="262">
        <v>3</v>
      </c>
      <c r="G43" s="262">
        <v>12</v>
      </c>
      <c r="H43" s="262">
        <v>101</v>
      </c>
      <c r="I43" s="262">
        <v>0.54105000000000003</v>
      </c>
      <c r="K43" s="262">
        <v>5.356881E-3</v>
      </c>
      <c r="L43" s="262">
        <v>2972.37</v>
      </c>
      <c r="M43">
        <f t="shared" si="0"/>
        <v>2.9723699999999997</v>
      </c>
      <c r="N43">
        <f t="shared" si="1"/>
        <v>2972.37</v>
      </c>
    </row>
    <row r="44" spans="3:14">
      <c r="C44" s="265">
        <v>41</v>
      </c>
      <c r="D44" s="262">
        <v>2015</v>
      </c>
      <c r="E44" s="262">
        <v>502</v>
      </c>
      <c r="F44" s="262">
        <v>3</v>
      </c>
      <c r="G44" s="262">
        <v>13</v>
      </c>
      <c r="H44" s="262">
        <v>101</v>
      </c>
      <c r="I44" s="262">
        <v>0.43986999999999998</v>
      </c>
      <c r="K44" s="262">
        <v>4.3550990000000003E-3</v>
      </c>
      <c r="L44" s="262">
        <v>2103.86</v>
      </c>
      <c r="M44">
        <f t="shared" si="0"/>
        <v>2.1038600000000001</v>
      </c>
      <c r="N44">
        <f t="shared" si="1"/>
        <v>2103.86</v>
      </c>
    </row>
    <row r="45" spans="3:14">
      <c r="C45" s="265">
        <v>42</v>
      </c>
      <c r="D45" s="262">
        <v>2015</v>
      </c>
      <c r="E45" s="262">
        <v>502</v>
      </c>
      <c r="F45" s="262">
        <v>3</v>
      </c>
      <c r="G45" s="262">
        <v>14</v>
      </c>
      <c r="H45" s="262">
        <v>101</v>
      </c>
      <c r="I45" s="262">
        <v>0.48238999999999999</v>
      </c>
      <c r="K45" s="262">
        <v>4.7761390000000004E-3</v>
      </c>
      <c r="L45" s="262">
        <v>1974.03</v>
      </c>
      <c r="M45">
        <f t="shared" si="0"/>
        <v>1.97403</v>
      </c>
      <c r="N45">
        <f t="shared" si="1"/>
        <v>1974.03</v>
      </c>
    </row>
    <row r="46" spans="3:14">
      <c r="C46" s="265">
        <v>43</v>
      </c>
      <c r="D46" s="262">
        <v>2015</v>
      </c>
      <c r="E46" s="262">
        <v>502</v>
      </c>
      <c r="F46" s="262">
        <v>4</v>
      </c>
      <c r="G46" s="262">
        <v>1</v>
      </c>
      <c r="H46" s="262">
        <v>101</v>
      </c>
      <c r="I46" s="262">
        <v>0.41865999999999998</v>
      </c>
      <c r="K46" s="262">
        <v>4.1451489999999999E-3</v>
      </c>
      <c r="L46" s="262">
        <v>1800.23</v>
      </c>
      <c r="M46">
        <f t="shared" si="0"/>
        <v>1.80023</v>
      </c>
      <c r="N46">
        <f t="shared" si="1"/>
        <v>1800.23</v>
      </c>
    </row>
    <row r="47" spans="3:14">
      <c r="C47" s="265">
        <v>44</v>
      </c>
      <c r="D47" s="262">
        <v>2015</v>
      </c>
      <c r="E47" s="262">
        <v>502</v>
      </c>
      <c r="F47" s="262">
        <v>4</v>
      </c>
      <c r="G47" s="262">
        <v>2</v>
      </c>
      <c r="H47" s="262">
        <v>101</v>
      </c>
      <c r="I47" s="262">
        <v>0.38113000000000002</v>
      </c>
      <c r="K47" s="262">
        <v>3.7735149999999999E-3</v>
      </c>
      <c r="L47" s="262">
        <v>2812.72</v>
      </c>
      <c r="M47">
        <f t="shared" si="0"/>
        <v>2.8127199999999997</v>
      </c>
      <c r="N47">
        <f t="shared" si="1"/>
        <v>2812.72</v>
      </c>
    </row>
    <row r="48" spans="3:14">
      <c r="C48" s="265">
        <v>45</v>
      </c>
      <c r="D48" s="262">
        <v>2015</v>
      </c>
      <c r="E48" s="262">
        <v>502</v>
      </c>
      <c r="F48" s="262">
        <v>4</v>
      </c>
      <c r="G48" s="262">
        <v>3</v>
      </c>
      <c r="H48" s="262">
        <v>101</v>
      </c>
      <c r="I48" s="262">
        <v>0.38490999999999997</v>
      </c>
      <c r="K48" s="262">
        <v>3.8109900000000002E-3</v>
      </c>
      <c r="L48" s="262">
        <v>1471.93</v>
      </c>
      <c r="M48">
        <f t="shared" si="0"/>
        <v>1.47193</v>
      </c>
      <c r="N48">
        <f t="shared" si="1"/>
        <v>1471.93</v>
      </c>
    </row>
    <row r="49" spans="3:14">
      <c r="C49" s="265">
        <v>46</v>
      </c>
      <c r="D49" s="262">
        <v>2015</v>
      </c>
      <c r="E49" s="262">
        <v>502</v>
      </c>
      <c r="F49" s="262">
        <v>4</v>
      </c>
      <c r="G49" s="262">
        <v>4</v>
      </c>
      <c r="H49" s="262">
        <v>101</v>
      </c>
      <c r="I49" s="262">
        <v>0.37452000000000002</v>
      </c>
      <c r="K49" s="262">
        <v>3.7081190000000002E-3</v>
      </c>
      <c r="L49" s="262">
        <v>2664</v>
      </c>
      <c r="M49">
        <f t="shared" si="0"/>
        <v>2.6640000000000001</v>
      </c>
      <c r="N49">
        <f t="shared" si="1"/>
        <v>2664</v>
      </c>
    </row>
    <row r="50" spans="3:14">
      <c r="C50" s="265">
        <v>47</v>
      </c>
      <c r="D50" s="262">
        <v>2015</v>
      </c>
      <c r="E50" s="262">
        <v>502</v>
      </c>
      <c r="F50" s="262">
        <v>4</v>
      </c>
      <c r="G50" s="262">
        <v>5</v>
      </c>
      <c r="H50" s="262">
        <v>101</v>
      </c>
      <c r="I50" s="262">
        <v>0.27901999999999999</v>
      </c>
      <c r="K50" s="262">
        <v>2.762525E-3</v>
      </c>
      <c r="L50" s="262">
        <v>1921.92</v>
      </c>
      <c r="M50">
        <f t="shared" si="0"/>
        <v>1.9219200000000001</v>
      </c>
      <c r="N50">
        <f t="shared" si="1"/>
        <v>1921.92</v>
      </c>
    </row>
    <row r="51" spans="3:14">
      <c r="C51" s="265">
        <v>48</v>
      </c>
      <c r="D51" s="262">
        <v>2015</v>
      </c>
      <c r="E51" s="262">
        <v>502</v>
      </c>
      <c r="F51" s="262">
        <v>4</v>
      </c>
      <c r="G51" s="262">
        <v>6</v>
      </c>
      <c r="H51" s="262">
        <v>101</v>
      </c>
      <c r="I51" s="262">
        <v>0.41004000000000002</v>
      </c>
      <c r="K51" s="262">
        <v>4.0598020000000004E-3</v>
      </c>
      <c r="L51" s="262">
        <v>3162.59</v>
      </c>
      <c r="M51">
        <f t="shared" si="0"/>
        <v>3.1625900000000002</v>
      </c>
      <c r="N51">
        <f t="shared" si="1"/>
        <v>3162.59</v>
      </c>
    </row>
    <row r="52" spans="3:14">
      <c r="C52" s="265">
        <v>49</v>
      </c>
      <c r="D52" s="262">
        <v>2015</v>
      </c>
      <c r="E52" s="262">
        <v>502</v>
      </c>
      <c r="F52" s="262">
        <v>4</v>
      </c>
      <c r="G52" s="262">
        <v>7</v>
      </c>
      <c r="H52" s="262">
        <v>101</v>
      </c>
      <c r="I52" s="262">
        <v>0.39948</v>
      </c>
      <c r="K52" s="262">
        <v>3.955198E-3</v>
      </c>
      <c r="L52" s="262">
        <v>3329.84</v>
      </c>
      <c r="M52">
        <f t="shared" si="0"/>
        <v>3.3298400000000004</v>
      </c>
      <c r="N52">
        <f t="shared" si="1"/>
        <v>3329.84</v>
      </c>
    </row>
    <row r="53" spans="3:14">
      <c r="C53" s="265">
        <v>50</v>
      </c>
      <c r="D53" s="262">
        <v>2015</v>
      </c>
      <c r="E53" s="262">
        <v>502</v>
      </c>
      <c r="F53" s="262">
        <v>4</v>
      </c>
      <c r="G53" s="262">
        <v>8</v>
      </c>
      <c r="H53" s="262">
        <v>101</v>
      </c>
      <c r="I53" s="262">
        <v>0.53876999999999997</v>
      </c>
      <c r="K53" s="262">
        <v>5.3343069999999999E-3</v>
      </c>
      <c r="L53" s="262">
        <v>2732.71</v>
      </c>
      <c r="M53">
        <f t="shared" si="0"/>
        <v>2.73271</v>
      </c>
      <c r="N53">
        <f t="shared" si="1"/>
        <v>2732.71</v>
      </c>
    </row>
    <row r="54" spans="3:14">
      <c r="C54" s="265">
        <v>51</v>
      </c>
      <c r="D54" s="262">
        <v>2015</v>
      </c>
      <c r="E54" s="262">
        <v>502</v>
      </c>
      <c r="F54" s="262">
        <v>4</v>
      </c>
      <c r="G54" s="262">
        <v>9</v>
      </c>
      <c r="H54" s="262">
        <v>101</v>
      </c>
      <c r="I54" s="262">
        <v>0.39631</v>
      </c>
      <c r="K54" s="262">
        <v>3.9238609999999998E-3</v>
      </c>
      <c r="L54" s="262">
        <v>3008.55</v>
      </c>
      <c r="M54">
        <f t="shared" si="0"/>
        <v>3.0085500000000001</v>
      </c>
      <c r="N54">
        <f t="shared" si="1"/>
        <v>3008.55</v>
      </c>
    </row>
    <row r="55" spans="3:14">
      <c r="C55" s="265">
        <v>52</v>
      </c>
      <c r="D55" s="262">
        <v>2015</v>
      </c>
      <c r="E55" s="262">
        <v>502</v>
      </c>
      <c r="F55" s="262">
        <v>4</v>
      </c>
      <c r="G55" s="262">
        <v>10</v>
      </c>
      <c r="H55" s="262">
        <v>101</v>
      </c>
      <c r="I55" s="262">
        <v>0.37811</v>
      </c>
      <c r="K55" s="262">
        <v>3.7436629999999999E-3</v>
      </c>
      <c r="L55" s="262">
        <v>3332.43</v>
      </c>
      <c r="M55">
        <f t="shared" si="0"/>
        <v>3.33243</v>
      </c>
      <c r="N55">
        <f t="shared" si="1"/>
        <v>3332.43</v>
      </c>
    </row>
    <row r="56" spans="3:14">
      <c r="C56" s="265">
        <v>53</v>
      </c>
      <c r="D56" s="262">
        <v>2015</v>
      </c>
      <c r="E56" s="262">
        <v>502</v>
      </c>
      <c r="F56" s="262">
        <v>4</v>
      </c>
      <c r="G56" s="262">
        <v>11</v>
      </c>
      <c r="H56" s="262">
        <v>101</v>
      </c>
      <c r="I56" s="262">
        <v>0.44202000000000002</v>
      </c>
      <c r="K56" s="262">
        <v>4.376436E-3</v>
      </c>
      <c r="L56" s="262">
        <v>3672.36</v>
      </c>
      <c r="M56">
        <f t="shared" si="0"/>
        <v>3.6723600000000003</v>
      </c>
      <c r="N56">
        <f t="shared" si="1"/>
        <v>3672.36</v>
      </c>
    </row>
    <row r="57" spans="3:14">
      <c r="C57" s="265">
        <v>54</v>
      </c>
      <c r="D57" s="262">
        <v>2015</v>
      </c>
      <c r="E57" s="262">
        <v>502</v>
      </c>
      <c r="F57" s="262">
        <v>4</v>
      </c>
      <c r="G57" s="262">
        <v>12</v>
      </c>
      <c r="H57" s="262">
        <v>101</v>
      </c>
      <c r="I57" s="262">
        <v>0.38296999999999998</v>
      </c>
      <c r="K57" s="262">
        <v>3.7917329999999998E-3</v>
      </c>
      <c r="L57" s="262">
        <v>3491.1</v>
      </c>
      <c r="M57">
        <f t="shared" si="0"/>
        <v>3.4910999999999999</v>
      </c>
      <c r="N57">
        <f t="shared" si="1"/>
        <v>3491.1</v>
      </c>
    </row>
    <row r="58" spans="3:14">
      <c r="C58" s="265">
        <v>55</v>
      </c>
      <c r="D58" s="262">
        <v>2015</v>
      </c>
      <c r="E58" s="262">
        <v>502</v>
      </c>
      <c r="F58" s="262">
        <v>4</v>
      </c>
      <c r="G58" s="262">
        <v>13</v>
      </c>
      <c r="H58" s="262">
        <v>101</v>
      </c>
      <c r="I58" s="262">
        <v>0.40978999999999999</v>
      </c>
      <c r="K58" s="262">
        <v>4.0572769999999998E-3</v>
      </c>
      <c r="L58" s="262">
        <v>2920.49</v>
      </c>
      <c r="M58">
        <f t="shared" si="0"/>
        <v>2.9204899999999996</v>
      </c>
      <c r="N58">
        <f t="shared" si="1"/>
        <v>2920.49</v>
      </c>
    </row>
    <row r="59" spans="3:14">
      <c r="C59" s="265">
        <v>56</v>
      </c>
      <c r="D59" s="262">
        <v>2015</v>
      </c>
      <c r="E59" s="262">
        <v>502</v>
      </c>
      <c r="F59" s="262">
        <v>4</v>
      </c>
      <c r="G59" s="262">
        <v>14</v>
      </c>
      <c r="H59" s="262">
        <v>101</v>
      </c>
      <c r="I59" s="262">
        <v>0.44929999999999998</v>
      </c>
      <c r="K59" s="262">
        <v>4.4485150000000001E-3</v>
      </c>
      <c r="L59" s="262">
        <v>3763.31</v>
      </c>
      <c r="M59">
        <f t="shared" si="0"/>
        <v>3.7633100000000002</v>
      </c>
      <c r="N59">
        <f t="shared" si="1"/>
        <v>3763.31</v>
      </c>
    </row>
    <row r="60" spans="3:14">
      <c r="C60" s="265">
        <v>57</v>
      </c>
      <c r="D60" s="262">
        <v>2016</v>
      </c>
      <c r="E60" s="262">
        <v>502</v>
      </c>
      <c r="F60" s="262">
        <v>1</v>
      </c>
      <c r="G60" s="262">
        <v>1</v>
      </c>
      <c r="H60" s="262">
        <v>87</v>
      </c>
      <c r="I60" s="262">
        <v>0.36299999999999999</v>
      </c>
      <c r="K60" s="262">
        <v>4.1777009999999998E-3</v>
      </c>
      <c r="L60" s="262">
        <v>2142.42</v>
      </c>
      <c r="M60">
        <f t="shared" si="0"/>
        <v>2.14242</v>
      </c>
      <c r="N60">
        <f t="shared" si="1"/>
        <v>2142.42</v>
      </c>
    </row>
    <row r="61" spans="3:14">
      <c r="C61" s="265">
        <v>58</v>
      </c>
      <c r="D61" s="262">
        <v>2016</v>
      </c>
      <c r="E61" s="262">
        <v>502</v>
      </c>
      <c r="F61" s="262">
        <v>1</v>
      </c>
      <c r="G61" s="262">
        <v>2</v>
      </c>
      <c r="H61" s="262">
        <v>87</v>
      </c>
      <c r="I61" s="262">
        <v>0.217</v>
      </c>
      <c r="K61" s="262">
        <v>2.4917239999999998E-3</v>
      </c>
      <c r="L61" s="262">
        <v>772.01</v>
      </c>
      <c r="M61">
        <f t="shared" si="0"/>
        <v>0.77200999999999997</v>
      </c>
      <c r="N61">
        <f t="shared" si="1"/>
        <v>772.01</v>
      </c>
    </row>
    <row r="62" spans="3:14">
      <c r="C62" s="265">
        <v>59</v>
      </c>
      <c r="D62" s="262">
        <v>2016</v>
      </c>
      <c r="E62" s="262">
        <v>502</v>
      </c>
      <c r="F62" s="262">
        <v>1</v>
      </c>
      <c r="G62" s="262">
        <v>3</v>
      </c>
      <c r="H62" s="262">
        <v>87</v>
      </c>
      <c r="I62" s="262">
        <v>0.439</v>
      </c>
      <c r="K62" s="262">
        <v>5.0420689999999997E-3</v>
      </c>
      <c r="L62" s="262">
        <v>3285.61</v>
      </c>
      <c r="M62">
        <f t="shared" si="0"/>
        <v>3.2856100000000001</v>
      </c>
      <c r="N62">
        <f t="shared" si="1"/>
        <v>3285.61</v>
      </c>
    </row>
    <row r="63" spans="3:14">
      <c r="C63" s="265">
        <v>60</v>
      </c>
      <c r="D63" s="262">
        <v>2016</v>
      </c>
      <c r="E63" s="262">
        <v>502</v>
      </c>
      <c r="F63" s="262">
        <v>1</v>
      </c>
      <c r="G63" s="262">
        <v>4</v>
      </c>
      <c r="H63" s="262">
        <v>87</v>
      </c>
      <c r="I63" s="262">
        <v>0.44800000000000001</v>
      </c>
      <c r="K63" s="262">
        <v>5.1504979999999999E-3</v>
      </c>
      <c r="L63" s="262">
        <v>2850.91</v>
      </c>
      <c r="M63">
        <f t="shared" si="0"/>
        <v>2.8509099999999998</v>
      </c>
      <c r="N63">
        <f t="shared" si="1"/>
        <v>2850.91</v>
      </c>
    </row>
    <row r="64" spans="3:14">
      <c r="C64" s="265">
        <v>61</v>
      </c>
      <c r="D64" s="262">
        <v>2016</v>
      </c>
      <c r="E64" s="262">
        <v>502</v>
      </c>
      <c r="F64" s="262">
        <v>1</v>
      </c>
      <c r="G64" s="262">
        <v>5</v>
      </c>
      <c r="H64" s="262">
        <v>87</v>
      </c>
      <c r="I64" s="262">
        <v>0.51500000000000001</v>
      </c>
      <c r="K64" s="262">
        <v>5.9213219999999997E-3</v>
      </c>
      <c r="L64" s="262">
        <v>4684.25</v>
      </c>
      <c r="M64">
        <f t="shared" si="0"/>
        <v>4.6842499999999996</v>
      </c>
      <c r="N64">
        <f t="shared" si="1"/>
        <v>4684.25</v>
      </c>
    </row>
    <row r="65" spans="3:14">
      <c r="C65" s="265">
        <v>62</v>
      </c>
      <c r="D65" s="262">
        <v>2016</v>
      </c>
      <c r="E65" s="262">
        <v>502</v>
      </c>
      <c r="F65" s="262">
        <v>1</v>
      </c>
      <c r="G65" s="262">
        <v>6</v>
      </c>
      <c r="H65" s="262">
        <v>87</v>
      </c>
      <c r="I65" s="262">
        <v>0.51</v>
      </c>
      <c r="K65" s="262">
        <v>5.8618389999999998E-3</v>
      </c>
      <c r="L65" s="262">
        <v>4641.91</v>
      </c>
      <c r="M65">
        <f t="shared" si="0"/>
        <v>4.6419100000000002</v>
      </c>
      <c r="N65">
        <f t="shared" si="1"/>
        <v>4641.91</v>
      </c>
    </row>
    <row r="66" spans="3:14">
      <c r="C66" s="265">
        <v>63</v>
      </c>
      <c r="D66" s="262">
        <v>2016</v>
      </c>
      <c r="E66" s="262">
        <v>502</v>
      </c>
      <c r="F66" s="262">
        <v>1</v>
      </c>
      <c r="G66" s="262">
        <v>7</v>
      </c>
      <c r="H66" s="262">
        <v>87</v>
      </c>
      <c r="I66" s="262">
        <v>0.54300000000000004</v>
      </c>
      <c r="K66" s="262">
        <v>6.2389660000000003E-3</v>
      </c>
      <c r="L66" s="262">
        <v>5315.12</v>
      </c>
      <c r="M66">
        <f t="shared" si="0"/>
        <v>5.3151200000000003</v>
      </c>
      <c r="N66">
        <f t="shared" si="1"/>
        <v>5315.12</v>
      </c>
    </row>
    <row r="67" spans="3:14">
      <c r="C67" s="265">
        <v>64</v>
      </c>
      <c r="D67" s="262">
        <v>2016</v>
      </c>
      <c r="E67" s="262">
        <v>502</v>
      </c>
      <c r="F67" s="262">
        <v>1</v>
      </c>
      <c r="G67" s="262">
        <v>8</v>
      </c>
      <c r="H67" s="262">
        <v>87</v>
      </c>
      <c r="I67" s="262">
        <v>0.36799999999999999</v>
      </c>
      <c r="K67" s="262">
        <v>4.2300000000000003E-3</v>
      </c>
      <c r="L67" s="262">
        <v>2646.27</v>
      </c>
      <c r="M67">
        <f t="shared" si="0"/>
        <v>2.6462699999999999</v>
      </c>
      <c r="N67">
        <f t="shared" si="1"/>
        <v>2646.27</v>
      </c>
    </row>
    <row r="68" spans="3:14">
      <c r="C68" s="265">
        <v>65</v>
      </c>
      <c r="D68" s="262">
        <v>2016</v>
      </c>
      <c r="E68" s="262">
        <v>502</v>
      </c>
      <c r="F68" s="262">
        <v>1</v>
      </c>
      <c r="G68" s="262">
        <v>9</v>
      </c>
      <c r="H68" s="262">
        <v>87</v>
      </c>
      <c r="I68" s="262">
        <v>0.48099999999999998</v>
      </c>
      <c r="K68" s="262">
        <v>5.5254019999999996E-3</v>
      </c>
      <c r="L68" s="262">
        <v>4358.2299999999996</v>
      </c>
      <c r="M68">
        <f t="shared" si="0"/>
        <v>4.3582299999999998</v>
      </c>
      <c r="N68">
        <f t="shared" si="1"/>
        <v>4358.2299999999996</v>
      </c>
    </row>
    <row r="69" spans="3:14">
      <c r="C69" s="265">
        <v>66</v>
      </c>
      <c r="D69" s="262">
        <v>2016</v>
      </c>
      <c r="E69" s="262">
        <v>502</v>
      </c>
      <c r="F69" s="262">
        <v>1</v>
      </c>
      <c r="G69" s="262">
        <v>10</v>
      </c>
      <c r="H69" s="262">
        <v>87</v>
      </c>
      <c r="I69" s="262">
        <v>0.49199999999999999</v>
      </c>
      <c r="K69" s="262">
        <v>5.6571260000000002E-3</v>
      </c>
      <c r="L69" s="262">
        <v>4259.4399999999996</v>
      </c>
      <c r="M69">
        <f t="shared" ref="M69:M132" si="2">L69/1000</f>
        <v>4.2594399999999997</v>
      </c>
      <c r="N69">
        <f t="shared" ref="N69:N132" si="3">M69*1000</f>
        <v>4259.4399999999996</v>
      </c>
    </row>
    <row r="70" spans="3:14">
      <c r="C70" s="265">
        <v>67</v>
      </c>
      <c r="D70" s="262">
        <v>2016</v>
      </c>
      <c r="E70" s="262">
        <v>502</v>
      </c>
      <c r="F70" s="262">
        <v>1</v>
      </c>
      <c r="G70" s="262">
        <v>11</v>
      </c>
      <c r="H70" s="262">
        <v>87</v>
      </c>
      <c r="I70" s="262">
        <v>0.5</v>
      </c>
      <c r="K70" s="262">
        <v>5.745287E-3</v>
      </c>
      <c r="L70" s="262">
        <v>5277.02</v>
      </c>
      <c r="M70">
        <f t="shared" si="2"/>
        <v>5.2770200000000003</v>
      </c>
      <c r="N70">
        <f t="shared" si="3"/>
        <v>5277.02</v>
      </c>
    </row>
    <row r="71" spans="3:14">
      <c r="C71" s="265">
        <v>68</v>
      </c>
      <c r="D71" s="262">
        <v>2016</v>
      </c>
      <c r="E71" s="262">
        <v>502</v>
      </c>
      <c r="F71" s="262">
        <v>1</v>
      </c>
      <c r="G71" s="262">
        <v>12</v>
      </c>
      <c r="H71" s="262">
        <v>87</v>
      </c>
      <c r="I71" s="262">
        <v>0.51500000000000001</v>
      </c>
      <c r="K71" s="262">
        <v>5.9163790000000003E-3</v>
      </c>
      <c r="L71" s="262">
        <v>5247.38</v>
      </c>
      <c r="M71">
        <f t="shared" si="2"/>
        <v>5.2473799999999997</v>
      </c>
      <c r="N71">
        <f t="shared" si="3"/>
        <v>5247.38</v>
      </c>
    </row>
    <row r="72" spans="3:14">
      <c r="C72" s="265">
        <v>69</v>
      </c>
      <c r="D72" s="262">
        <v>2016</v>
      </c>
      <c r="E72" s="262">
        <v>502</v>
      </c>
      <c r="F72" s="262">
        <v>1</v>
      </c>
      <c r="G72" s="262">
        <v>13</v>
      </c>
      <c r="H72" s="262">
        <v>87</v>
      </c>
      <c r="I72" s="262">
        <v>0.56200000000000006</v>
      </c>
      <c r="K72" s="262">
        <v>6.455517E-3</v>
      </c>
      <c r="L72" s="262">
        <v>5384.28</v>
      </c>
      <c r="M72">
        <f t="shared" si="2"/>
        <v>5.3842799999999995</v>
      </c>
      <c r="N72">
        <f t="shared" si="3"/>
        <v>5384.28</v>
      </c>
    </row>
    <row r="73" spans="3:14">
      <c r="C73" s="265">
        <v>70</v>
      </c>
      <c r="D73" s="262">
        <v>2016</v>
      </c>
      <c r="E73" s="262">
        <v>502</v>
      </c>
      <c r="F73" s="262">
        <v>1</v>
      </c>
      <c r="G73" s="262">
        <v>14</v>
      </c>
      <c r="H73" s="262">
        <v>87</v>
      </c>
      <c r="I73" s="262">
        <v>0.499</v>
      </c>
      <c r="K73" s="262">
        <v>5.7376440000000001E-3</v>
      </c>
      <c r="L73" s="262">
        <v>4307.42</v>
      </c>
      <c r="M73">
        <f t="shared" si="2"/>
        <v>4.3074200000000005</v>
      </c>
      <c r="N73">
        <f t="shared" si="3"/>
        <v>4307.42</v>
      </c>
    </row>
    <row r="74" spans="3:14">
      <c r="C74" s="265">
        <v>71</v>
      </c>
      <c r="D74" s="262">
        <v>2016</v>
      </c>
      <c r="E74" s="262">
        <v>502</v>
      </c>
      <c r="F74" s="262">
        <v>2</v>
      </c>
      <c r="G74" s="262">
        <v>1</v>
      </c>
      <c r="H74" s="262">
        <v>87</v>
      </c>
      <c r="I74" s="262">
        <v>0.33400000000000002</v>
      </c>
      <c r="K74" s="262">
        <v>3.8378739999999998E-3</v>
      </c>
      <c r="L74" s="262">
        <v>1589.17</v>
      </c>
      <c r="M74">
        <f t="shared" si="2"/>
        <v>1.58917</v>
      </c>
      <c r="N74">
        <f t="shared" si="3"/>
        <v>1589.17</v>
      </c>
    </row>
    <row r="75" spans="3:14">
      <c r="C75" s="265">
        <v>72</v>
      </c>
      <c r="D75" s="262">
        <v>2016</v>
      </c>
      <c r="E75" s="262">
        <v>502</v>
      </c>
      <c r="F75" s="262">
        <v>2</v>
      </c>
      <c r="G75" s="262">
        <v>2</v>
      </c>
      <c r="H75" s="262">
        <v>87</v>
      </c>
      <c r="I75" s="262">
        <v>0.378</v>
      </c>
      <c r="K75" s="262">
        <v>4.345575E-3</v>
      </c>
      <c r="L75" s="262">
        <v>1563.77</v>
      </c>
      <c r="M75">
        <f t="shared" si="2"/>
        <v>1.5637699999999999</v>
      </c>
      <c r="N75">
        <f t="shared" si="3"/>
        <v>1563.77</v>
      </c>
    </row>
    <row r="76" spans="3:14">
      <c r="C76" s="265">
        <v>73</v>
      </c>
      <c r="D76" s="262">
        <v>2016</v>
      </c>
      <c r="E76" s="262">
        <v>502</v>
      </c>
      <c r="F76" s="262">
        <v>2</v>
      </c>
      <c r="G76" s="262">
        <v>3</v>
      </c>
      <c r="H76" s="262">
        <v>87</v>
      </c>
      <c r="I76" s="262">
        <v>0.41599999999999998</v>
      </c>
      <c r="K76" s="262">
        <v>4.7778159999999998E-3</v>
      </c>
      <c r="L76" s="262">
        <v>2745.06</v>
      </c>
      <c r="M76">
        <f t="shared" si="2"/>
        <v>2.7450600000000001</v>
      </c>
      <c r="N76">
        <f t="shared" si="3"/>
        <v>2745.06</v>
      </c>
    </row>
    <row r="77" spans="3:14">
      <c r="C77" s="265">
        <v>74</v>
      </c>
      <c r="D77" s="262">
        <v>2016</v>
      </c>
      <c r="E77" s="262">
        <v>502</v>
      </c>
      <c r="F77" s="262">
        <v>2</v>
      </c>
      <c r="G77" s="262">
        <v>4</v>
      </c>
      <c r="H77" s="262">
        <v>87</v>
      </c>
      <c r="I77" s="262">
        <v>0.52700000000000002</v>
      </c>
      <c r="K77" s="262">
        <v>6.0540230000000004E-3</v>
      </c>
      <c r="L77" s="262">
        <v>2431.75</v>
      </c>
      <c r="M77">
        <f t="shared" si="2"/>
        <v>2.4317500000000001</v>
      </c>
      <c r="N77">
        <f t="shared" si="3"/>
        <v>2431.75</v>
      </c>
    </row>
    <row r="78" spans="3:14">
      <c r="C78" s="265">
        <v>75</v>
      </c>
      <c r="D78" s="262">
        <v>2016</v>
      </c>
      <c r="E78" s="262">
        <v>502</v>
      </c>
      <c r="F78" s="262">
        <v>2</v>
      </c>
      <c r="G78" s="262">
        <v>5</v>
      </c>
      <c r="H78" s="262">
        <v>87</v>
      </c>
      <c r="I78" s="262">
        <v>0.48899999999999999</v>
      </c>
      <c r="K78" s="262">
        <v>5.6210920000000003E-3</v>
      </c>
      <c r="L78" s="262">
        <v>3240.45</v>
      </c>
      <c r="M78">
        <f t="shared" si="2"/>
        <v>3.2404499999999996</v>
      </c>
      <c r="N78">
        <f t="shared" si="3"/>
        <v>3240.45</v>
      </c>
    </row>
    <row r="79" spans="3:14">
      <c r="C79" s="265">
        <v>76</v>
      </c>
      <c r="D79" s="262">
        <v>2016</v>
      </c>
      <c r="E79" s="262">
        <v>502</v>
      </c>
      <c r="F79" s="262">
        <v>2</v>
      </c>
      <c r="G79" s="262">
        <v>6</v>
      </c>
      <c r="H79" s="262">
        <v>87</v>
      </c>
      <c r="I79" s="262">
        <v>0.41699999999999998</v>
      </c>
      <c r="K79" s="262">
        <v>4.7982179999999999E-3</v>
      </c>
      <c r="L79" s="262">
        <v>5521.18</v>
      </c>
      <c r="M79">
        <f t="shared" si="2"/>
        <v>5.5211800000000002</v>
      </c>
      <c r="N79">
        <f t="shared" si="3"/>
        <v>5521.18</v>
      </c>
    </row>
    <row r="80" spans="3:14">
      <c r="C80" s="265">
        <v>77</v>
      </c>
      <c r="D80" s="262">
        <v>2016</v>
      </c>
      <c r="E80" s="262">
        <v>502</v>
      </c>
      <c r="F80" s="262">
        <v>2</v>
      </c>
      <c r="G80" s="262">
        <v>7</v>
      </c>
      <c r="H80" s="262">
        <v>87</v>
      </c>
      <c r="I80" s="262">
        <v>0.47099999999999997</v>
      </c>
      <c r="K80" s="262">
        <v>5.409713E-3</v>
      </c>
      <c r="L80" s="262">
        <v>5483.07</v>
      </c>
      <c r="M80">
        <f t="shared" si="2"/>
        <v>5.4830699999999997</v>
      </c>
      <c r="N80">
        <f t="shared" si="3"/>
        <v>5483.07</v>
      </c>
    </row>
    <row r="81" spans="3:14">
      <c r="C81" s="265">
        <v>78</v>
      </c>
      <c r="D81" s="262">
        <v>2016</v>
      </c>
      <c r="E81" s="262">
        <v>502</v>
      </c>
      <c r="F81" s="262">
        <v>2</v>
      </c>
      <c r="G81" s="262">
        <v>8</v>
      </c>
      <c r="H81" s="262">
        <v>87</v>
      </c>
      <c r="I81" s="262">
        <v>0.39300000000000002</v>
      </c>
      <c r="K81" s="262">
        <v>4.5165520000000001E-3</v>
      </c>
      <c r="L81" s="262">
        <v>3322.3</v>
      </c>
      <c r="M81">
        <f t="shared" si="2"/>
        <v>3.3223000000000003</v>
      </c>
      <c r="N81">
        <f t="shared" si="3"/>
        <v>3322.3</v>
      </c>
    </row>
    <row r="82" spans="3:14">
      <c r="C82" s="265">
        <v>79</v>
      </c>
      <c r="D82" s="262">
        <v>2016</v>
      </c>
      <c r="E82" s="262">
        <v>502</v>
      </c>
      <c r="F82" s="262">
        <v>2</v>
      </c>
      <c r="G82" s="262">
        <v>9</v>
      </c>
      <c r="H82" s="262">
        <v>87</v>
      </c>
      <c r="I82" s="262">
        <v>0.45700000000000002</v>
      </c>
      <c r="K82" s="262">
        <v>5.2550569999999996E-3</v>
      </c>
      <c r="L82" s="262">
        <v>5233.26</v>
      </c>
      <c r="M82">
        <f t="shared" si="2"/>
        <v>5.2332600000000005</v>
      </c>
      <c r="N82">
        <f t="shared" si="3"/>
        <v>5233.26</v>
      </c>
    </row>
    <row r="83" spans="3:14">
      <c r="C83" s="265">
        <v>80</v>
      </c>
      <c r="D83" s="262">
        <v>2016</v>
      </c>
      <c r="E83" s="262">
        <v>502</v>
      </c>
      <c r="F83" s="262">
        <v>2</v>
      </c>
      <c r="G83" s="262">
        <v>10</v>
      </c>
      <c r="H83" s="262">
        <v>87</v>
      </c>
      <c r="I83" s="262">
        <v>0.495</v>
      </c>
      <c r="K83" s="262">
        <v>5.6912639999999997E-3</v>
      </c>
      <c r="L83" s="262">
        <v>5202.21</v>
      </c>
      <c r="M83">
        <f t="shared" si="2"/>
        <v>5.20221</v>
      </c>
      <c r="N83">
        <f t="shared" si="3"/>
        <v>5202.21</v>
      </c>
    </row>
    <row r="84" spans="3:14">
      <c r="C84" s="265">
        <v>81</v>
      </c>
      <c r="D84" s="262">
        <v>2016</v>
      </c>
      <c r="E84" s="262">
        <v>502</v>
      </c>
      <c r="F84" s="262">
        <v>2</v>
      </c>
      <c r="G84" s="262">
        <v>11</v>
      </c>
      <c r="H84" s="262">
        <v>87</v>
      </c>
      <c r="I84" s="262">
        <v>0.47099999999999997</v>
      </c>
      <c r="K84" s="262">
        <v>5.4154019999999997E-3</v>
      </c>
      <c r="L84" s="262">
        <v>4966.5200000000004</v>
      </c>
      <c r="M84">
        <f t="shared" si="2"/>
        <v>4.96652</v>
      </c>
      <c r="N84">
        <f t="shared" si="3"/>
        <v>4966.5200000000004</v>
      </c>
    </row>
    <row r="85" spans="3:14">
      <c r="C85" s="265">
        <v>82</v>
      </c>
      <c r="D85" s="262">
        <v>2016</v>
      </c>
      <c r="E85" s="262">
        <v>502</v>
      </c>
      <c r="F85" s="262">
        <v>2</v>
      </c>
      <c r="G85" s="262">
        <v>12</v>
      </c>
      <c r="H85" s="262">
        <v>87</v>
      </c>
      <c r="I85" s="262">
        <v>0.499</v>
      </c>
      <c r="K85" s="262">
        <v>5.7312070000000003E-3</v>
      </c>
      <c r="L85" s="262">
        <v>5260.08</v>
      </c>
      <c r="M85">
        <f t="shared" si="2"/>
        <v>5.2600800000000003</v>
      </c>
      <c r="N85">
        <f t="shared" si="3"/>
        <v>5260.08</v>
      </c>
    </row>
    <row r="86" spans="3:14">
      <c r="C86" s="265">
        <v>83</v>
      </c>
      <c r="D86" s="262">
        <v>2016</v>
      </c>
      <c r="E86" s="262">
        <v>502</v>
      </c>
      <c r="F86" s="262">
        <v>2</v>
      </c>
      <c r="G86" s="262">
        <v>13</v>
      </c>
      <c r="H86" s="262">
        <v>87</v>
      </c>
      <c r="I86" s="262">
        <v>0.60399999999999998</v>
      </c>
      <c r="K86" s="262">
        <v>6.9460920000000001E-3</v>
      </c>
      <c r="L86" s="262">
        <v>5629.85</v>
      </c>
      <c r="M86">
        <f t="shared" si="2"/>
        <v>5.6298500000000002</v>
      </c>
      <c r="N86">
        <f t="shared" si="3"/>
        <v>5629.85</v>
      </c>
    </row>
    <row r="87" spans="3:14">
      <c r="C87" s="265">
        <v>84</v>
      </c>
      <c r="D87" s="262">
        <v>2016</v>
      </c>
      <c r="E87" s="262">
        <v>502</v>
      </c>
      <c r="F87" s="262">
        <v>2</v>
      </c>
      <c r="G87" s="262">
        <v>14</v>
      </c>
      <c r="H87" s="262">
        <v>87</v>
      </c>
      <c r="I87" s="262">
        <v>0.434</v>
      </c>
      <c r="K87" s="262">
        <v>4.9862070000000003E-3</v>
      </c>
      <c r="L87" s="262">
        <v>5569.16</v>
      </c>
      <c r="M87">
        <f t="shared" si="2"/>
        <v>5.5691600000000001</v>
      </c>
      <c r="N87">
        <f t="shared" si="3"/>
        <v>5569.16</v>
      </c>
    </row>
    <row r="88" spans="3:14">
      <c r="C88" s="265">
        <v>85</v>
      </c>
      <c r="D88" s="262">
        <v>2016</v>
      </c>
      <c r="E88" s="262">
        <v>502</v>
      </c>
      <c r="F88" s="262">
        <v>3</v>
      </c>
      <c r="G88" s="262">
        <v>1</v>
      </c>
      <c r="H88" s="262">
        <v>87</v>
      </c>
      <c r="I88" s="262">
        <v>0.38</v>
      </c>
      <c r="K88" s="262">
        <v>4.3628740000000001E-3</v>
      </c>
      <c r="L88" s="262">
        <v>2273.6799999999998</v>
      </c>
      <c r="M88">
        <f t="shared" si="2"/>
        <v>2.2736799999999997</v>
      </c>
      <c r="N88">
        <f t="shared" si="3"/>
        <v>2273.6799999999998</v>
      </c>
    </row>
    <row r="89" spans="3:14">
      <c r="C89" s="265">
        <v>86</v>
      </c>
      <c r="D89" s="262">
        <v>2016</v>
      </c>
      <c r="E89" s="262">
        <v>502</v>
      </c>
      <c r="F89" s="262">
        <v>3</v>
      </c>
      <c r="G89" s="262">
        <v>2</v>
      </c>
      <c r="H89" s="262">
        <v>87</v>
      </c>
      <c r="I89" s="262">
        <v>0.44400000000000001</v>
      </c>
      <c r="K89" s="262">
        <v>5.1032760000000003E-3</v>
      </c>
      <c r="L89" s="262">
        <v>2721.07</v>
      </c>
      <c r="M89">
        <f t="shared" si="2"/>
        <v>2.7210700000000001</v>
      </c>
      <c r="N89">
        <f t="shared" si="3"/>
        <v>2721.07</v>
      </c>
    </row>
    <row r="90" spans="3:14">
      <c r="C90" s="265">
        <v>87</v>
      </c>
      <c r="D90" s="262">
        <v>2016</v>
      </c>
      <c r="E90" s="262">
        <v>502</v>
      </c>
      <c r="F90" s="262">
        <v>3</v>
      </c>
      <c r="G90" s="262">
        <v>3</v>
      </c>
      <c r="H90" s="262">
        <v>87</v>
      </c>
      <c r="I90" s="262">
        <v>0.46899999999999997</v>
      </c>
      <c r="K90" s="262">
        <v>5.395632E-3</v>
      </c>
      <c r="L90" s="262">
        <v>3908.01</v>
      </c>
      <c r="M90">
        <f t="shared" si="2"/>
        <v>3.9080100000000004</v>
      </c>
      <c r="N90">
        <f t="shared" si="3"/>
        <v>3908.01</v>
      </c>
    </row>
    <row r="91" spans="3:14">
      <c r="C91" s="265">
        <v>88</v>
      </c>
      <c r="D91" s="262">
        <v>2016</v>
      </c>
      <c r="E91" s="262">
        <v>502</v>
      </c>
      <c r="F91" s="262">
        <v>3</v>
      </c>
      <c r="G91" s="262">
        <v>4</v>
      </c>
      <c r="H91" s="262">
        <v>87</v>
      </c>
      <c r="I91" s="262">
        <v>0.48599999999999999</v>
      </c>
      <c r="K91" s="262">
        <v>5.5849430000000002E-3</v>
      </c>
      <c r="L91" s="262">
        <v>4409.04</v>
      </c>
      <c r="M91">
        <f t="shared" si="2"/>
        <v>4.4090400000000001</v>
      </c>
      <c r="N91">
        <f t="shared" si="3"/>
        <v>4409.04</v>
      </c>
    </row>
    <row r="92" spans="3:14">
      <c r="C92" s="265">
        <v>89</v>
      </c>
      <c r="D92" s="262">
        <v>2016</v>
      </c>
      <c r="E92" s="262">
        <v>502</v>
      </c>
      <c r="F92" s="262">
        <v>3</v>
      </c>
      <c r="G92" s="262">
        <v>5</v>
      </c>
      <c r="H92" s="262">
        <v>87</v>
      </c>
      <c r="I92" s="262">
        <v>0.55100000000000005</v>
      </c>
      <c r="K92" s="262">
        <v>6.3283910000000001E-3</v>
      </c>
      <c r="L92" s="262">
        <v>4811.2700000000004</v>
      </c>
      <c r="M92">
        <f t="shared" si="2"/>
        <v>4.8112700000000004</v>
      </c>
      <c r="N92">
        <f t="shared" si="3"/>
        <v>4811.2700000000004</v>
      </c>
    </row>
    <row r="93" spans="3:14">
      <c r="C93" s="265">
        <v>90</v>
      </c>
      <c r="D93" s="262">
        <v>2016</v>
      </c>
      <c r="E93" s="262">
        <v>502</v>
      </c>
      <c r="F93" s="262">
        <v>3</v>
      </c>
      <c r="G93" s="262">
        <v>6</v>
      </c>
      <c r="H93" s="262">
        <v>87</v>
      </c>
      <c r="I93" s="262">
        <v>0.53300000000000003</v>
      </c>
      <c r="K93" s="262">
        <v>6.1217240000000003E-3</v>
      </c>
      <c r="L93" s="262">
        <v>5039.91</v>
      </c>
      <c r="M93">
        <f t="shared" si="2"/>
        <v>5.0399099999999999</v>
      </c>
      <c r="N93">
        <f t="shared" si="3"/>
        <v>5039.91</v>
      </c>
    </row>
    <row r="94" spans="3:14">
      <c r="C94" s="265">
        <v>91</v>
      </c>
      <c r="D94" s="262">
        <v>2016</v>
      </c>
      <c r="E94" s="262">
        <v>502</v>
      </c>
      <c r="F94" s="262">
        <v>3</v>
      </c>
      <c r="G94" s="262">
        <v>7</v>
      </c>
      <c r="H94" s="262">
        <v>87</v>
      </c>
      <c r="I94" s="262">
        <v>0.54700000000000004</v>
      </c>
      <c r="K94" s="262">
        <v>6.2818969999999998E-3</v>
      </c>
      <c r="L94" s="262">
        <v>5387.1</v>
      </c>
      <c r="M94">
        <f t="shared" si="2"/>
        <v>5.3871000000000002</v>
      </c>
      <c r="N94">
        <f t="shared" si="3"/>
        <v>5387.1</v>
      </c>
    </row>
    <row r="95" spans="3:14">
      <c r="C95" s="265">
        <v>92</v>
      </c>
      <c r="D95" s="262">
        <v>2016</v>
      </c>
      <c r="E95" s="262">
        <v>502</v>
      </c>
      <c r="F95" s="262">
        <v>3</v>
      </c>
      <c r="G95" s="262">
        <v>8</v>
      </c>
      <c r="H95" s="262">
        <v>87</v>
      </c>
      <c r="I95" s="262">
        <v>0.41599999999999998</v>
      </c>
      <c r="K95" s="262">
        <v>4.7767820000000003E-3</v>
      </c>
      <c r="L95" s="262">
        <v>4486.66</v>
      </c>
      <c r="M95">
        <f t="shared" si="2"/>
        <v>4.4866599999999996</v>
      </c>
      <c r="N95">
        <f t="shared" si="3"/>
        <v>4486.66</v>
      </c>
    </row>
    <row r="96" spans="3:14">
      <c r="C96" s="265">
        <v>93</v>
      </c>
      <c r="D96" s="262">
        <v>2016</v>
      </c>
      <c r="E96" s="262">
        <v>502</v>
      </c>
      <c r="F96" s="262">
        <v>3</v>
      </c>
      <c r="G96" s="262">
        <v>9</v>
      </c>
      <c r="H96" s="262">
        <v>87</v>
      </c>
      <c r="I96" s="262">
        <v>0.53100000000000003</v>
      </c>
      <c r="K96" s="262">
        <v>6.0992529999999998E-3</v>
      </c>
      <c r="L96" s="262">
        <v>4980.63</v>
      </c>
      <c r="M96">
        <f t="shared" si="2"/>
        <v>4.9806299999999997</v>
      </c>
      <c r="N96">
        <f t="shared" si="3"/>
        <v>4980.63</v>
      </c>
    </row>
    <row r="97" spans="3:14">
      <c r="C97" s="265">
        <v>94</v>
      </c>
      <c r="D97" s="262">
        <v>2016</v>
      </c>
      <c r="E97" s="262">
        <v>502</v>
      </c>
      <c r="F97" s="262">
        <v>3</v>
      </c>
      <c r="G97" s="262">
        <v>10</v>
      </c>
      <c r="H97" s="262">
        <v>87</v>
      </c>
      <c r="I97" s="262">
        <v>0.50700000000000001</v>
      </c>
      <c r="K97" s="262">
        <v>5.8329890000000002E-3</v>
      </c>
      <c r="L97" s="262">
        <v>4852.2</v>
      </c>
      <c r="M97">
        <f t="shared" si="2"/>
        <v>4.8521999999999998</v>
      </c>
      <c r="N97">
        <f t="shared" si="3"/>
        <v>4852.2</v>
      </c>
    </row>
    <row r="98" spans="3:14">
      <c r="C98" s="265">
        <v>95</v>
      </c>
      <c r="D98" s="262">
        <v>2016</v>
      </c>
      <c r="E98" s="262">
        <v>502</v>
      </c>
      <c r="F98" s="262">
        <v>3</v>
      </c>
      <c r="G98" s="262">
        <v>11</v>
      </c>
      <c r="H98" s="262">
        <v>87</v>
      </c>
      <c r="I98" s="262">
        <v>0.53</v>
      </c>
      <c r="K98" s="262">
        <v>6.0950570000000001E-3</v>
      </c>
      <c r="L98" s="262">
        <v>5346.17</v>
      </c>
      <c r="M98">
        <f t="shared" si="2"/>
        <v>5.3461699999999999</v>
      </c>
      <c r="N98">
        <f t="shared" si="3"/>
        <v>5346.17</v>
      </c>
    </row>
    <row r="99" spans="3:14">
      <c r="C99" s="265">
        <v>96</v>
      </c>
      <c r="D99" s="262">
        <v>2016</v>
      </c>
      <c r="E99" s="262">
        <v>502</v>
      </c>
      <c r="F99" s="262">
        <v>3</v>
      </c>
      <c r="G99" s="262">
        <v>12</v>
      </c>
      <c r="H99" s="262">
        <v>87</v>
      </c>
      <c r="I99" s="262">
        <v>0.55000000000000004</v>
      </c>
      <c r="K99" s="262">
        <v>6.3200569999999996E-3</v>
      </c>
      <c r="L99" s="262">
        <v>5000.3900000000003</v>
      </c>
      <c r="M99">
        <f t="shared" si="2"/>
        <v>5.0003900000000003</v>
      </c>
      <c r="N99">
        <f t="shared" si="3"/>
        <v>5000.3900000000003</v>
      </c>
    </row>
    <row r="100" spans="3:14">
      <c r="C100" s="265">
        <v>97</v>
      </c>
      <c r="D100" s="262">
        <v>2016</v>
      </c>
      <c r="E100" s="262">
        <v>502</v>
      </c>
      <c r="F100" s="262">
        <v>3</v>
      </c>
      <c r="G100" s="262">
        <v>13</v>
      </c>
      <c r="H100" s="262">
        <v>87</v>
      </c>
      <c r="I100" s="262">
        <v>0.57399999999999995</v>
      </c>
      <c r="K100" s="262">
        <v>6.5973560000000004E-3</v>
      </c>
      <c r="L100" s="262">
        <v>5325</v>
      </c>
      <c r="M100">
        <f t="shared" si="2"/>
        <v>5.3250000000000002</v>
      </c>
      <c r="N100">
        <f t="shared" si="3"/>
        <v>5325</v>
      </c>
    </row>
    <row r="101" spans="3:14">
      <c r="C101" s="265">
        <v>98</v>
      </c>
      <c r="D101" s="262">
        <v>2016</v>
      </c>
      <c r="E101" s="262">
        <v>502</v>
      </c>
      <c r="F101" s="262">
        <v>3</v>
      </c>
      <c r="G101" s="262">
        <v>14</v>
      </c>
      <c r="H101" s="262">
        <v>87</v>
      </c>
      <c r="I101" s="262">
        <v>0.52900000000000003</v>
      </c>
      <c r="K101" s="262">
        <v>6.0781610000000003E-3</v>
      </c>
      <c r="L101" s="262">
        <v>4898.78</v>
      </c>
      <c r="M101">
        <f t="shared" si="2"/>
        <v>4.8987799999999995</v>
      </c>
      <c r="N101">
        <f t="shared" si="3"/>
        <v>4898.78</v>
      </c>
    </row>
    <row r="102" spans="3:14">
      <c r="C102" s="265">
        <v>99</v>
      </c>
      <c r="D102" s="262">
        <v>2016</v>
      </c>
      <c r="E102" s="262">
        <v>502</v>
      </c>
      <c r="F102" s="262">
        <v>4</v>
      </c>
      <c r="G102" s="262">
        <v>1</v>
      </c>
      <c r="H102" s="262">
        <v>87</v>
      </c>
      <c r="I102" s="262">
        <v>0.38600000000000001</v>
      </c>
      <c r="K102" s="262">
        <v>4.432414E-3</v>
      </c>
      <c r="L102" s="262">
        <v>2248.27</v>
      </c>
      <c r="M102">
        <f t="shared" si="2"/>
        <v>2.2482699999999998</v>
      </c>
      <c r="N102">
        <f t="shared" si="3"/>
        <v>2248.27</v>
      </c>
    </row>
    <row r="103" spans="3:14">
      <c r="C103" s="265">
        <v>100</v>
      </c>
      <c r="D103" s="262">
        <v>2016</v>
      </c>
      <c r="E103" s="262">
        <v>502</v>
      </c>
      <c r="F103" s="262">
        <v>4</v>
      </c>
      <c r="G103" s="262">
        <v>2</v>
      </c>
      <c r="H103" s="262">
        <v>87</v>
      </c>
      <c r="I103" s="262">
        <v>0.42099999999999999</v>
      </c>
      <c r="K103" s="262">
        <v>4.8339660000000003E-3</v>
      </c>
      <c r="L103" s="262">
        <v>2695.67</v>
      </c>
      <c r="M103">
        <f t="shared" si="2"/>
        <v>2.6956700000000002</v>
      </c>
      <c r="N103">
        <f t="shared" si="3"/>
        <v>2695.67</v>
      </c>
    </row>
    <row r="104" spans="3:14">
      <c r="C104" s="265">
        <v>101</v>
      </c>
      <c r="D104" s="262">
        <v>2016</v>
      </c>
      <c r="E104" s="262">
        <v>502</v>
      </c>
      <c r="F104" s="262">
        <v>4</v>
      </c>
      <c r="G104" s="262">
        <v>3</v>
      </c>
      <c r="H104" s="262">
        <v>87</v>
      </c>
      <c r="I104" s="262">
        <v>0.42699999999999999</v>
      </c>
      <c r="K104" s="262">
        <v>4.9030460000000003E-3</v>
      </c>
      <c r="L104" s="262">
        <v>2852.33</v>
      </c>
      <c r="M104">
        <f t="shared" si="2"/>
        <v>2.8523299999999998</v>
      </c>
      <c r="N104">
        <f t="shared" si="3"/>
        <v>2852.33</v>
      </c>
    </row>
    <row r="105" spans="3:14">
      <c r="C105" s="265">
        <v>102</v>
      </c>
      <c r="D105" s="262">
        <v>2016</v>
      </c>
      <c r="E105" s="262">
        <v>502</v>
      </c>
      <c r="F105" s="262">
        <v>4</v>
      </c>
      <c r="G105" s="262">
        <v>4</v>
      </c>
      <c r="H105" s="262">
        <v>87</v>
      </c>
      <c r="I105" s="262">
        <v>0.51500000000000001</v>
      </c>
      <c r="K105" s="262">
        <v>5.9159199999999999E-3</v>
      </c>
      <c r="L105" s="262">
        <v>3549.53</v>
      </c>
      <c r="M105">
        <f t="shared" si="2"/>
        <v>3.5495300000000003</v>
      </c>
      <c r="N105">
        <f t="shared" si="3"/>
        <v>3549.53</v>
      </c>
    </row>
    <row r="106" spans="3:14">
      <c r="C106" s="265">
        <v>103</v>
      </c>
      <c r="D106" s="262">
        <v>2016</v>
      </c>
      <c r="E106" s="262">
        <v>502</v>
      </c>
      <c r="F106" s="262">
        <v>4</v>
      </c>
      <c r="G106" s="262">
        <v>5</v>
      </c>
      <c r="H106" s="262">
        <v>87</v>
      </c>
      <c r="I106" s="262">
        <v>0.49399999999999999</v>
      </c>
      <c r="K106" s="262">
        <v>5.6759200000000001E-3</v>
      </c>
      <c r="L106" s="262">
        <v>4948.17</v>
      </c>
      <c r="M106">
        <f t="shared" si="2"/>
        <v>4.9481700000000002</v>
      </c>
      <c r="N106">
        <f t="shared" si="3"/>
        <v>4948.17</v>
      </c>
    </row>
    <row r="107" spans="3:14">
      <c r="C107" s="265">
        <v>104</v>
      </c>
      <c r="D107" s="262">
        <v>2016</v>
      </c>
      <c r="E107" s="262">
        <v>502</v>
      </c>
      <c r="F107" s="262">
        <v>4</v>
      </c>
      <c r="G107" s="262">
        <v>6</v>
      </c>
      <c r="H107" s="262">
        <v>87</v>
      </c>
      <c r="I107" s="262">
        <v>0.56200000000000006</v>
      </c>
      <c r="K107" s="262">
        <v>6.4578159999999999E-3</v>
      </c>
      <c r="L107" s="262">
        <v>5272.78</v>
      </c>
      <c r="M107">
        <f t="shared" si="2"/>
        <v>5.27278</v>
      </c>
      <c r="N107">
        <f t="shared" si="3"/>
        <v>5272.78</v>
      </c>
    </row>
    <row r="108" spans="3:14">
      <c r="C108" s="265">
        <v>105</v>
      </c>
      <c r="D108" s="262">
        <v>2016</v>
      </c>
      <c r="E108" s="262">
        <v>502</v>
      </c>
      <c r="F108" s="262">
        <v>4</v>
      </c>
      <c r="G108" s="262">
        <v>7</v>
      </c>
      <c r="H108" s="262">
        <v>87</v>
      </c>
      <c r="I108" s="262">
        <v>0.59</v>
      </c>
      <c r="K108" s="262">
        <v>6.7803450000000001E-3</v>
      </c>
      <c r="L108" s="262">
        <v>5267.14</v>
      </c>
      <c r="M108">
        <f t="shared" si="2"/>
        <v>5.2671400000000004</v>
      </c>
      <c r="N108">
        <f t="shared" si="3"/>
        <v>5267.14</v>
      </c>
    </row>
    <row r="109" spans="3:14">
      <c r="C109" s="265">
        <v>106</v>
      </c>
      <c r="D109" s="262">
        <v>2016</v>
      </c>
      <c r="E109" s="262">
        <v>502</v>
      </c>
      <c r="F109" s="262">
        <v>4</v>
      </c>
      <c r="G109" s="262">
        <v>8</v>
      </c>
      <c r="H109" s="262">
        <v>87</v>
      </c>
      <c r="I109" s="262">
        <v>0.433</v>
      </c>
      <c r="K109" s="262">
        <v>4.9749429999999999E-3</v>
      </c>
      <c r="L109" s="262">
        <v>4126.7700000000004</v>
      </c>
      <c r="M109">
        <f t="shared" si="2"/>
        <v>4.1267700000000005</v>
      </c>
      <c r="N109">
        <f t="shared" si="3"/>
        <v>4126.7700000000004</v>
      </c>
    </row>
    <row r="110" spans="3:14">
      <c r="C110" s="265">
        <v>107</v>
      </c>
      <c r="D110" s="262">
        <v>2016</v>
      </c>
      <c r="E110" s="262">
        <v>502</v>
      </c>
      <c r="F110" s="262">
        <v>4</v>
      </c>
      <c r="G110" s="262">
        <v>9</v>
      </c>
      <c r="H110" s="262">
        <v>87</v>
      </c>
      <c r="I110" s="262">
        <v>0.45800000000000002</v>
      </c>
      <c r="K110" s="262">
        <v>5.2648850000000004E-3</v>
      </c>
      <c r="L110" s="262">
        <v>4698.3599999999997</v>
      </c>
      <c r="M110">
        <f t="shared" si="2"/>
        <v>4.6983600000000001</v>
      </c>
      <c r="N110">
        <f t="shared" si="3"/>
        <v>4698.3599999999997</v>
      </c>
    </row>
    <row r="111" spans="3:14">
      <c r="C111" s="265">
        <v>108</v>
      </c>
      <c r="D111" s="262">
        <v>2016</v>
      </c>
      <c r="E111" s="262">
        <v>502</v>
      </c>
      <c r="F111" s="262">
        <v>4</v>
      </c>
      <c r="G111" s="262">
        <v>10</v>
      </c>
      <c r="H111" s="262">
        <v>87</v>
      </c>
      <c r="I111" s="262">
        <v>0.53600000000000003</v>
      </c>
      <c r="K111" s="262">
        <v>6.1627590000000003E-3</v>
      </c>
      <c r="L111" s="262">
        <v>5175.3999999999996</v>
      </c>
      <c r="M111">
        <f t="shared" si="2"/>
        <v>5.1753999999999998</v>
      </c>
      <c r="N111">
        <f t="shared" si="3"/>
        <v>5175.3999999999996</v>
      </c>
    </row>
    <row r="112" spans="3:14">
      <c r="C112" s="265">
        <v>109</v>
      </c>
      <c r="D112" s="262">
        <v>2016</v>
      </c>
      <c r="E112" s="262">
        <v>502</v>
      </c>
      <c r="F112" s="262">
        <v>4</v>
      </c>
      <c r="G112" s="262">
        <v>11</v>
      </c>
      <c r="H112" s="262">
        <v>87</v>
      </c>
      <c r="I112" s="262">
        <v>0.50800000000000001</v>
      </c>
      <c r="K112" s="262">
        <v>5.843333E-3</v>
      </c>
      <c r="L112" s="262">
        <v>4222.74</v>
      </c>
      <c r="M112">
        <f t="shared" si="2"/>
        <v>4.2227399999999999</v>
      </c>
      <c r="N112">
        <f t="shared" si="3"/>
        <v>4222.74</v>
      </c>
    </row>
    <row r="113" spans="3:14">
      <c r="C113" s="265">
        <v>110</v>
      </c>
      <c r="D113" s="262">
        <v>2016</v>
      </c>
      <c r="E113" s="262">
        <v>502</v>
      </c>
      <c r="F113" s="262">
        <v>4</v>
      </c>
      <c r="G113" s="262">
        <v>12</v>
      </c>
      <c r="H113" s="262">
        <v>87</v>
      </c>
      <c r="I113" s="262">
        <v>0.48899999999999999</v>
      </c>
      <c r="K113" s="262">
        <v>5.6210339999999996E-3</v>
      </c>
      <c r="L113" s="262">
        <v>5381.45</v>
      </c>
      <c r="M113">
        <f t="shared" si="2"/>
        <v>5.3814500000000001</v>
      </c>
      <c r="N113">
        <f t="shared" si="3"/>
        <v>5381.45</v>
      </c>
    </row>
    <row r="114" spans="3:14">
      <c r="C114" s="265">
        <v>111</v>
      </c>
      <c r="D114" s="262">
        <v>2016</v>
      </c>
      <c r="E114" s="262">
        <v>502</v>
      </c>
      <c r="F114" s="262">
        <v>4</v>
      </c>
      <c r="G114" s="262">
        <v>13</v>
      </c>
      <c r="H114" s="262">
        <v>87</v>
      </c>
      <c r="I114" s="262">
        <v>0.64</v>
      </c>
      <c r="K114" s="262">
        <v>7.3536210000000003E-3</v>
      </c>
      <c r="L114" s="262">
        <v>5377.22</v>
      </c>
      <c r="M114">
        <f t="shared" si="2"/>
        <v>5.3772200000000003</v>
      </c>
      <c r="N114">
        <f t="shared" si="3"/>
        <v>5377.22</v>
      </c>
    </row>
    <row r="115" spans="3:14">
      <c r="C115" s="265">
        <v>112</v>
      </c>
      <c r="D115" s="262">
        <v>2016</v>
      </c>
      <c r="E115" s="262">
        <v>502</v>
      </c>
      <c r="F115" s="262">
        <v>4</v>
      </c>
      <c r="G115" s="262">
        <v>14</v>
      </c>
      <c r="H115" s="262">
        <v>87</v>
      </c>
      <c r="I115" s="262">
        <v>0.48299999999999998</v>
      </c>
      <c r="K115" s="262">
        <v>5.556839E-3</v>
      </c>
      <c r="L115" s="262">
        <v>5007.45</v>
      </c>
      <c r="M115">
        <f t="shared" si="2"/>
        <v>5.0074499999999995</v>
      </c>
      <c r="N115">
        <f t="shared" si="3"/>
        <v>5007.45</v>
      </c>
    </row>
    <row r="116" spans="3:14">
      <c r="C116" s="265">
        <v>113</v>
      </c>
      <c r="D116" s="262">
        <v>2016</v>
      </c>
      <c r="E116" s="262">
        <v>502</v>
      </c>
      <c r="F116" s="262">
        <v>1</v>
      </c>
      <c r="G116" s="262">
        <v>1</v>
      </c>
      <c r="H116" s="262">
        <v>101</v>
      </c>
      <c r="I116" s="262">
        <v>0.46300000000000002</v>
      </c>
      <c r="K116" s="262">
        <v>4.5827230000000004E-3</v>
      </c>
      <c r="L116" s="262">
        <v>2142.42</v>
      </c>
      <c r="M116">
        <f t="shared" si="2"/>
        <v>2.14242</v>
      </c>
      <c r="N116">
        <f t="shared" si="3"/>
        <v>2142.42</v>
      </c>
    </row>
    <row r="117" spans="3:14">
      <c r="C117" s="265">
        <v>114</v>
      </c>
      <c r="D117" s="262">
        <v>2016</v>
      </c>
      <c r="E117" s="262">
        <v>502</v>
      </c>
      <c r="F117" s="262">
        <v>1</v>
      </c>
      <c r="G117" s="262">
        <v>2</v>
      </c>
      <c r="H117" s="262">
        <v>101</v>
      </c>
      <c r="I117" s="262">
        <v>0.26200000000000001</v>
      </c>
      <c r="K117" s="262">
        <v>2.595792E-3</v>
      </c>
      <c r="L117" s="262">
        <v>772.01</v>
      </c>
      <c r="M117">
        <f t="shared" si="2"/>
        <v>0.77200999999999997</v>
      </c>
      <c r="N117">
        <f t="shared" si="3"/>
        <v>772.01</v>
      </c>
    </row>
    <row r="118" spans="3:14">
      <c r="C118" s="265">
        <v>115</v>
      </c>
      <c r="D118" s="262">
        <v>2016</v>
      </c>
      <c r="E118" s="262">
        <v>502</v>
      </c>
      <c r="F118" s="262">
        <v>1</v>
      </c>
      <c r="G118" s="262">
        <v>3</v>
      </c>
      <c r="H118" s="262">
        <v>101</v>
      </c>
      <c r="I118" s="262">
        <v>0.54100000000000004</v>
      </c>
      <c r="K118" s="262">
        <v>5.3563860000000003E-3</v>
      </c>
      <c r="L118" s="262">
        <v>3285.61</v>
      </c>
      <c r="M118">
        <f t="shared" si="2"/>
        <v>3.2856100000000001</v>
      </c>
      <c r="N118">
        <f t="shared" si="3"/>
        <v>3285.61</v>
      </c>
    </row>
    <row r="119" spans="3:14">
      <c r="C119" s="265">
        <v>116</v>
      </c>
      <c r="D119" s="262">
        <v>2016</v>
      </c>
      <c r="E119" s="262">
        <v>502</v>
      </c>
      <c r="F119" s="262">
        <v>1</v>
      </c>
      <c r="G119" s="262">
        <v>4</v>
      </c>
      <c r="H119" s="262">
        <v>101</v>
      </c>
      <c r="I119" s="262">
        <v>0.51700000000000002</v>
      </c>
      <c r="K119" s="262">
        <v>5.1185809999999997E-3</v>
      </c>
      <c r="L119" s="262">
        <v>2850.91</v>
      </c>
      <c r="M119">
        <f t="shared" si="2"/>
        <v>2.8509099999999998</v>
      </c>
      <c r="N119">
        <f t="shared" si="3"/>
        <v>2850.91</v>
      </c>
    </row>
    <row r="120" spans="3:14">
      <c r="C120" s="265">
        <v>117</v>
      </c>
      <c r="D120" s="262">
        <v>2016</v>
      </c>
      <c r="E120" s="262">
        <v>502</v>
      </c>
      <c r="F120" s="262">
        <v>1</v>
      </c>
      <c r="G120" s="262">
        <v>5</v>
      </c>
      <c r="H120" s="262">
        <v>101</v>
      </c>
      <c r="I120" s="262">
        <v>0.67800000000000005</v>
      </c>
      <c r="K120" s="262">
        <v>6.7162869999999996E-3</v>
      </c>
      <c r="L120" s="262">
        <v>4684.25</v>
      </c>
      <c r="M120">
        <f t="shared" si="2"/>
        <v>4.6842499999999996</v>
      </c>
      <c r="N120">
        <f t="shared" si="3"/>
        <v>4684.25</v>
      </c>
    </row>
    <row r="121" spans="3:14">
      <c r="C121" s="265">
        <v>118</v>
      </c>
      <c r="D121" s="262">
        <v>2016</v>
      </c>
      <c r="E121" s="262">
        <v>502</v>
      </c>
      <c r="F121" s="262">
        <v>1</v>
      </c>
      <c r="G121" s="262">
        <v>6</v>
      </c>
      <c r="H121" s="262">
        <v>101</v>
      </c>
      <c r="I121" s="262">
        <v>0.68300000000000005</v>
      </c>
      <c r="K121" s="262">
        <v>6.7599009999999996E-3</v>
      </c>
      <c r="L121" s="262">
        <v>4641.91</v>
      </c>
      <c r="M121">
        <f t="shared" si="2"/>
        <v>4.6419100000000002</v>
      </c>
      <c r="N121">
        <f t="shared" si="3"/>
        <v>4641.91</v>
      </c>
    </row>
    <row r="122" spans="3:14">
      <c r="C122" s="265">
        <v>119</v>
      </c>
      <c r="D122" s="262">
        <v>2016</v>
      </c>
      <c r="E122" s="262">
        <v>502</v>
      </c>
      <c r="F122" s="262">
        <v>1</v>
      </c>
      <c r="G122" s="262">
        <v>7</v>
      </c>
      <c r="H122" s="262">
        <v>101</v>
      </c>
      <c r="I122" s="262">
        <v>0.72</v>
      </c>
      <c r="K122" s="262">
        <v>7.1314359999999997E-3</v>
      </c>
      <c r="L122" s="262">
        <v>5315.12</v>
      </c>
      <c r="M122">
        <f t="shared" si="2"/>
        <v>5.3151200000000003</v>
      </c>
      <c r="N122">
        <f t="shared" si="3"/>
        <v>5315.12</v>
      </c>
    </row>
    <row r="123" spans="3:14">
      <c r="C123" s="265">
        <v>120</v>
      </c>
      <c r="D123" s="262">
        <v>2016</v>
      </c>
      <c r="E123" s="262">
        <v>502</v>
      </c>
      <c r="F123" s="262">
        <v>1</v>
      </c>
      <c r="G123" s="262">
        <v>8</v>
      </c>
      <c r="H123" s="262">
        <v>101</v>
      </c>
      <c r="I123" s="262">
        <v>0.435</v>
      </c>
      <c r="K123" s="262">
        <v>4.3075739999999998E-3</v>
      </c>
      <c r="L123" s="262">
        <v>2646.27</v>
      </c>
      <c r="M123">
        <f t="shared" si="2"/>
        <v>2.6462699999999999</v>
      </c>
      <c r="N123">
        <f t="shared" si="3"/>
        <v>2646.27</v>
      </c>
    </row>
    <row r="124" spans="3:14">
      <c r="C124" s="265">
        <v>121</v>
      </c>
      <c r="D124" s="262">
        <v>2016</v>
      </c>
      <c r="E124" s="262">
        <v>502</v>
      </c>
      <c r="F124" s="262">
        <v>1</v>
      </c>
      <c r="G124" s="262">
        <v>9</v>
      </c>
      <c r="H124" s="262">
        <v>101</v>
      </c>
      <c r="I124" s="262">
        <v>0.622</v>
      </c>
      <c r="K124" s="262">
        <v>6.153614E-3</v>
      </c>
      <c r="L124" s="262">
        <v>4358.2299999999996</v>
      </c>
      <c r="M124">
        <f t="shared" si="2"/>
        <v>4.3582299999999998</v>
      </c>
      <c r="N124">
        <f t="shared" si="3"/>
        <v>4358.2299999999996</v>
      </c>
    </row>
    <row r="125" spans="3:14">
      <c r="C125" s="265">
        <v>122</v>
      </c>
      <c r="D125" s="262">
        <v>2016</v>
      </c>
      <c r="E125" s="262">
        <v>502</v>
      </c>
      <c r="F125" s="262">
        <v>1</v>
      </c>
      <c r="G125" s="262">
        <v>10</v>
      </c>
      <c r="H125" s="262">
        <v>101</v>
      </c>
      <c r="I125" s="262">
        <v>0.68100000000000005</v>
      </c>
      <c r="K125" s="262">
        <v>6.746485E-3</v>
      </c>
      <c r="L125" s="262">
        <v>4259.4399999999996</v>
      </c>
      <c r="M125">
        <f t="shared" si="2"/>
        <v>4.2594399999999997</v>
      </c>
      <c r="N125">
        <f t="shared" si="3"/>
        <v>4259.4399999999996</v>
      </c>
    </row>
    <row r="126" spans="3:14">
      <c r="C126" s="265">
        <v>123</v>
      </c>
      <c r="D126" s="262">
        <v>2016</v>
      </c>
      <c r="E126" s="262">
        <v>502</v>
      </c>
      <c r="F126" s="262">
        <v>1</v>
      </c>
      <c r="G126" s="262">
        <v>11</v>
      </c>
      <c r="H126" s="262">
        <v>101</v>
      </c>
      <c r="I126" s="262">
        <v>0.68100000000000005</v>
      </c>
      <c r="K126" s="262">
        <v>6.741436E-3</v>
      </c>
      <c r="L126" s="262">
        <v>5277.02</v>
      </c>
      <c r="M126">
        <f t="shared" si="2"/>
        <v>5.2770200000000003</v>
      </c>
      <c r="N126">
        <f t="shared" si="3"/>
        <v>5277.02</v>
      </c>
    </row>
    <row r="127" spans="3:14">
      <c r="C127" s="265">
        <v>124</v>
      </c>
      <c r="D127" s="262">
        <v>2016</v>
      </c>
      <c r="E127" s="262">
        <v>502</v>
      </c>
      <c r="F127" s="262">
        <v>1</v>
      </c>
      <c r="G127" s="262">
        <v>12</v>
      </c>
      <c r="H127" s="262">
        <v>101</v>
      </c>
      <c r="I127" s="262">
        <v>0.67600000000000005</v>
      </c>
      <c r="K127" s="262">
        <v>6.6899009999999998E-3</v>
      </c>
      <c r="L127" s="262">
        <v>5247.38</v>
      </c>
      <c r="M127">
        <f t="shared" si="2"/>
        <v>5.2473799999999997</v>
      </c>
      <c r="N127">
        <f t="shared" si="3"/>
        <v>5247.38</v>
      </c>
    </row>
    <row r="128" spans="3:14">
      <c r="C128" s="265">
        <v>125</v>
      </c>
      <c r="D128" s="262">
        <v>2016</v>
      </c>
      <c r="E128" s="262">
        <v>502</v>
      </c>
      <c r="F128" s="262">
        <v>1</v>
      </c>
      <c r="G128" s="262">
        <v>13</v>
      </c>
      <c r="H128" s="262">
        <v>101</v>
      </c>
      <c r="I128" s="262">
        <v>0.73499999999999999</v>
      </c>
      <c r="K128" s="262">
        <v>7.2730690000000001E-3</v>
      </c>
      <c r="L128" s="262">
        <v>5384.28</v>
      </c>
      <c r="M128">
        <f t="shared" si="2"/>
        <v>5.3842799999999995</v>
      </c>
      <c r="N128">
        <f t="shared" si="3"/>
        <v>5384.28</v>
      </c>
    </row>
    <row r="129" spans="3:14">
      <c r="C129" s="265">
        <v>126</v>
      </c>
      <c r="D129" s="262">
        <v>2016</v>
      </c>
      <c r="E129" s="262">
        <v>502</v>
      </c>
      <c r="F129" s="262">
        <v>1</v>
      </c>
      <c r="G129" s="262">
        <v>14</v>
      </c>
      <c r="H129" s="262">
        <v>101</v>
      </c>
      <c r="I129" s="262">
        <v>0.67200000000000004</v>
      </c>
      <c r="K129" s="262">
        <v>6.6502970000000003E-3</v>
      </c>
      <c r="L129" s="262">
        <v>4307.42</v>
      </c>
      <c r="M129">
        <f t="shared" si="2"/>
        <v>4.3074200000000005</v>
      </c>
      <c r="N129">
        <f t="shared" si="3"/>
        <v>4307.42</v>
      </c>
    </row>
    <row r="130" spans="3:14">
      <c r="C130" s="265">
        <v>127</v>
      </c>
      <c r="D130" s="262">
        <v>2016</v>
      </c>
      <c r="E130" s="262">
        <v>502</v>
      </c>
      <c r="F130" s="262">
        <v>2</v>
      </c>
      <c r="G130" s="262">
        <v>1</v>
      </c>
      <c r="H130" s="262">
        <v>101</v>
      </c>
      <c r="I130" s="262">
        <v>0.40799999999999997</v>
      </c>
      <c r="K130" s="262">
        <v>4.0399010000000003E-3</v>
      </c>
      <c r="L130" s="262">
        <v>1589.17</v>
      </c>
      <c r="M130">
        <f t="shared" si="2"/>
        <v>1.58917</v>
      </c>
      <c r="N130">
        <f t="shared" si="3"/>
        <v>1589.17</v>
      </c>
    </row>
    <row r="131" spans="3:14">
      <c r="C131" s="265">
        <v>128</v>
      </c>
      <c r="D131" s="262">
        <v>2016</v>
      </c>
      <c r="E131" s="262">
        <v>502</v>
      </c>
      <c r="F131" s="262">
        <v>2</v>
      </c>
      <c r="G131" s="262">
        <v>2</v>
      </c>
      <c r="H131" s="262">
        <v>101</v>
      </c>
      <c r="I131" s="262">
        <v>0.496</v>
      </c>
      <c r="K131" s="262">
        <v>4.9150499999999998E-3</v>
      </c>
      <c r="L131" s="262">
        <v>1563.77</v>
      </c>
      <c r="M131">
        <f t="shared" si="2"/>
        <v>1.5637699999999999</v>
      </c>
      <c r="N131">
        <f t="shared" si="3"/>
        <v>1563.77</v>
      </c>
    </row>
    <row r="132" spans="3:14">
      <c r="C132" s="265">
        <v>129</v>
      </c>
      <c r="D132" s="262">
        <v>2016</v>
      </c>
      <c r="E132" s="262">
        <v>502</v>
      </c>
      <c r="F132" s="262">
        <v>2</v>
      </c>
      <c r="G132" s="262">
        <v>3</v>
      </c>
      <c r="H132" s="262">
        <v>101</v>
      </c>
      <c r="I132" s="262">
        <v>0.46100000000000002</v>
      </c>
      <c r="K132" s="262">
        <v>4.5665840000000003E-3</v>
      </c>
      <c r="L132" s="262">
        <v>2745.06</v>
      </c>
      <c r="M132">
        <f t="shared" si="2"/>
        <v>2.7450600000000001</v>
      </c>
      <c r="N132">
        <f t="shared" si="3"/>
        <v>2745.06</v>
      </c>
    </row>
    <row r="133" spans="3:14">
      <c r="C133" s="265">
        <v>130</v>
      </c>
      <c r="D133" s="262">
        <v>2016</v>
      </c>
      <c r="E133" s="262">
        <v>502</v>
      </c>
      <c r="F133" s="262">
        <v>2</v>
      </c>
      <c r="G133" s="262">
        <v>4</v>
      </c>
      <c r="H133" s="262">
        <v>101</v>
      </c>
      <c r="I133" s="262">
        <v>0.55300000000000005</v>
      </c>
      <c r="K133" s="262">
        <v>5.4749999999999998E-3</v>
      </c>
      <c r="L133" s="262">
        <v>2431.75</v>
      </c>
      <c r="M133">
        <f t="shared" ref="M133:M196" si="4">L133/1000</f>
        <v>2.4317500000000001</v>
      </c>
      <c r="N133">
        <f t="shared" ref="N133:N196" si="5">M133*1000</f>
        <v>2431.75</v>
      </c>
    </row>
    <row r="134" spans="3:14">
      <c r="C134" s="265">
        <v>131</v>
      </c>
      <c r="D134" s="262">
        <v>2016</v>
      </c>
      <c r="E134" s="262">
        <v>502</v>
      </c>
      <c r="F134" s="262">
        <v>2</v>
      </c>
      <c r="G134" s="262">
        <v>5</v>
      </c>
      <c r="H134" s="262">
        <v>101</v>
      </c>
      <c r="I134" s="262">
        <v>0.64800000000000002</v>
      </c>
      <c r="K134" s="262">
        <v>6.4161390000000004E-3</v>
      </c>
      <c r="L134" s="262">
        <v>3240.45</v>
      </c>
      <c r="M134">
        <f t="shared" si="4"/>
        <v>3.2404499999999996</v>
      </c>
      <c r="N134">
        <f t="shared" si="5"/>
        <v>3240.45</v>
      </c>
    </row>
    <row r="135" spans="3:14">
      <c r="C135" s="265">
        <v>132</v>
      </c>
      <c r="D135" s="262">
        <v>2016</v>
      </c>
      <c r="E135" s="262">
        <v>502</v>
      </c>
      <c r="F135" s="262">
        <v>2</v>
      </c>
      <c r="G135" s="262">
        <v>6</v>
      </c>
      <c r="H135" s="262">
        <v>101</v>
      </c>
      <c r="I135" s="262">
        <v>0.72499999999999998</v>
      </c>
      <c r="K135" s="262">
        <v>7.1798510000000001E-3</v>
      </c>
      <c r="L135" s="262">
        <v>5521.18</v>
      </c>
      <c r="M135">
        <f t="shared" si="4"/>
        <v>5.5211800000000002</v>
      </c>
      <c r="N135">
        <f t="shared" si="5"/>
        <v>5521.18</v>
      </c>
    </row>
    <row r="136" spans="3:14">
      <c r="C136" s="265">
        <v>133</v>
      </c>
      <c r="D136" s="262">
        <v>2016</v>
      </c>
      <c r="E136" s="262">
        <v>502</v>
      </c>
      <c r="F136" s="262">
        <v>2</v>
      </c>
      <c r="G136" s="262">
        <v>7</v>
      </c>
      <c r="H136" s="262">
        <v>101</v>
      </c>
      <c r="I136" s="262">
        <v>0.68200000000000005</v>
      </c>
      <c r="K136" s="262">
        <v>6.7496530000000004E-3</v>
      </c>
      <c r="L136" s="262">
        <v>5483.07</v>
      </c>
      <c r="M136">
        <f t="shared" si="4"/>
        <v>5.4830699999999997</v>
      </c>
      <c r="N136">
        <f t="shared" si="5"/>
        <v>5483.07</v>
      </c>
    </row>
    <row r="137" spans="3:14">
      <c r="C137" s="265">
        <v>134</v>
      </c>
      <c r="D137" s="262">
        <v>2016</v>
      </c>
      <c r="E137" s="262">
        <v>502</v>
      </c>
      <c r="F137" s="262">
        <v>2</v>
      </c>
      <c r="G137" s="262">
        <v>8</v>
      </c>
      <c r="H137" s="262">
        <v>101</v>
      </c>
      <c r="I137" s="262">
        <v>0.56799999999999995</v>
      </c>
      <c r="K137" s="262">
        <v>5.6198020000000001E-3</v>
      </c>
      <c r="L137" s="262">
        <v>3322.3</v>
      </c>
      <c r="M137">
        <f t="shared" si="4"/>
        <v>3.3223000000000003</v>
      </c>
      <c r="N137">
        <f t="shared" si="5"/>
        <v>3322.3</v>
      </c>
    </row>
    <row r="138" spans="3:14">
      <c r="C138" s="265">
        <v>135</v>
      </c>
      <c r="D138" s="262">
        <v>2016</v>
      </c>
      <c r="E138" s="262">
        <v>502</v>
      </c>
      <c r="F138" s="262">
        <v>2</v>
      </c>
      <c r="G138" s="262">
        <v>9</v>
      </c>
      <c r="H138" s="262">
        <v>101</v>
      </c>
      <c r="I138" s="262">
        <v>0.70399999999999996</v>
      </c>
      <c r="K138" s="262">
        <v>6.9666830000000004E-3</v>
      </c>
      <c r="L138" s="262">
        <v>5233.26</v>
      </c>
      <c r="M138">
        <f t="shared" si="4"/>
        <v>5.2332600000000005</v>
      </c>
      <c r="N138">
        <f t="shared" si="5"/>
        <v>5233.26</v>
      </c>
    </row>
    <row r="139" spans="3:14">
      <c r="C139" s="265">
        <v>136</v>
      </c>
      <c r="D139" s="262">
        <v>2016</v>
      </c>
      <c r="E139" s="262">
        <v>502</v>
      </c>
      <c r="F139" s="262">
        <v>2</v>
      </c>
      <c r="G139" s="262">
        <v>10</v>
      </c>
      <c r="H139" s="262">
        <v>101</v>
      </c>
      <c r="I139" s="262">
        <v>0.69199999999999995</v>
      </c>
      <c r="K139" s="262">
        <v>6.8476730000000003E-3</v>
      </c>
      <c r="L139" s="262">
        <v>5202.21</v>
      </c>
      <c r="M139">
        <f t="shared" si="4"/>
        <v>5.20221</v>
      </c>
      <c r="N139">
        <f t="shared" si="5"/>
        <v>5202.21</v>
      </c>
    </row>
    <row r="140" spans="3:14">
      <c r="C140" s="265">
        <v>137</v>
      </c>
      <c r="D140" s="262">
        <v>2016</v>
      </c>
      <c r="E140" s="262">
        <v>502</v>
      </c>
      <c r="F140" s="262">
        <v>2</v>
      </c>
      <c r="G140" s="262">
        <v>11</v>
      </c>
      <c r="H140" s="262">
        <v>101</v>
      </c>
      <c r="I140" s="262">
        <v>0.67900000000000005</v>
      </c>
      <c r="K140" s="262">
        <v>6.7260890000000002E-3</v>
      </c>
      <c r="L140" s="262">
        <v>4966.5200000000004</v>
      </c>
      <c r="M140">
        <f t="shared" si="4"/>
        <v>4.96652</v>
      </c>
      <c r="N140">
        <f t="shared" si="5"/>
        <v>4966.5200000000004</v>
      </c>
    </row>
    <row r="141" spans="3:14">
      <c r="C141" s="265">
        <v>138</v>
      </c>
      <c r="D141" s="262">
        <v>2016</v>
      </c>
      <c r="E141" s="262">
        <v>502</v>
      </c>
      <c r="F141" s="262">
        <v>2</v>
      </c>
      <c r="G141" s="262">
        <v>12</v>
      </c>
      <c r="H141" s="262">
        <v>101</v>
      </c>
      <c r="I141" s="262">
        <v>0.73899999999999999</v>
      </c>
      <c r="K141" s="262">
        <v>7.3150990000000003E-3</v>
      </c>
      <c r="L141" s="262">
        <v>5260.08</v>
      </c>
      <c r="M141">
        <f t="shared" si="4"/>
        <v>5.2600800000000003</v>
      </c>
      <c r="N141">
        <f t="shared" si="5"/>
        <v>5260.08</v>
      </c>
    </row>
    <row r="142" spans="3:14">
      <c r="C142" s="265">
        <v>139</v>
      </c>
      <c r="D142" s="262">
        <v>2016</v>
      </c>
      <c r="E142" s="262">
        <v>502</v>
      </c>
      <c r="F142" s="262">
        <v>2</v>
      </c>
      <c r="G142" s="262">
        <v>13</v>
      </c>
      <c r="H142" s="262">
        <v>101</v>
      </c>
      <c r="I142" s="262">
        <v>0.72599999999999998</v>
      </c>
      <c r="K142" s="262">
        <v>7.1849499999999998E-3</v>
      </c>
      <c r="L142" s="262">
        <v>5629.85</v>
      </c>
      <c r="M142">
        <f t="shared" si="4"/>
        <v>5.6298500000000002</v>
      </c>
      <c r="N142">
        <f t="shared" si="5"/>
        <v>5629.85</v>
      </c>
    </row>
    <row r="143" spans="3:14">
      <c r="C143" s="265">
        <v>140</v>
      </c>
      <c r="D143" s="262">
        <v>2016</v>
      </c>
      <c r="E143" s="262">
        <v>502</v>
      </c>
      <c r="F143" s="262">
        <v>2</v>
      </c>
      <c r="G143" s="262">
        <v>14</v>
      </c>
      <c r="H143" s="262">
        <v>101</v>
      </c>
      <c r="I143" s="262">
        <v>0.66800000000000004</v>
      </c>
      <c r="K143" s="262">
        <v>6.6100500000000001E-3</v>
      </c>
      <c r="L143" s="262">
        <v>5569.16</v>
      </c>
      <c r="M143">
        <f t="shared" si="4"/>
        <v>5.5691600000000001</v>
      </c>
      <c r="N143">
        <f t="shared" si="5"/>
        <v>5569.16</v>
      </c>
    </row>
    <row r="144" spans="3:14">
      <c r="C144" s="265">
        <v>141</v>
      </c>
      <c r="D144" s="262">
        <v>2016</v>
      </c>
      <c r="E144" s="262">
        <v>502</v>
      </c>
      <c r="F144" s="262">
        <v>3</v>
      </c>
      <c r="G144" s="262">
        <v>1</v>
      </c>
      <c r="H144" s="262">
        <v>101</v>
      </c>
      <c r="I144" s="262">
        <v>0.47699999999999998</v>
      </c>
      <c r="K144" s="262">
        <v>4.7193560000000001E-3</v>
      </c>
      <c r="L144" s="262">
        <v>2273.6799999999998</v>
      </c>
      <c r="M144">
        <f t="shared" si="4"/>
        <v>2.2736799999999997</v>
      </c>
      <c r="N144">
        <f t="shared" si="5"/>
        <v>2273.6799999999998</v>
      </c>
    </row>
    <row r="145" spans="3:14">
      <c r="C145" s="265">
        <v>142</v>
      </c>
      <c r="D145" s="262">
        <v>2016</v>
      </c>
      <c r="E145" s="262">
        <v>502</v>
      </c>
      <c r="F145" s="262">
        <v>3</v>
      </c>
      <c r="G145" s="262">
        <v>2</v>
      </c>
      <c r="H145" s="262">
        <v>101</v>
      </c>
      <c r="I145" s="262">
        <v>0.50700000000000001</v>
      </c>
      <c r="K145" s="262">
        <v>5.0226730000000001E-3</v>
      </c>
      <c r="L145" s="262">
        <v>2721.07</v>
      </c>
      <c r="M145">
        <f t="shared" si="4"/>
        <v>2.7210700000000001</v>
      </c>
      <c r="N145">
        <f t="shared" si="5"/>
        <v>2721.07</v>
      </c>
    </row>
    <row r="146" spans="3:14">
      <c r="C146" s="265">
        <v>143</v>
      </c>
      <c r="D146" s="262">
        <v>2016</v>
      </c>
      <c r="E146" s="262">
        <v>502</v>
      </c>
      <c r="F146" s="262">
        <v>3</v>
      </c>
      <c r="G146" s="262">
        <v>3</v>
      </c>
      <c r="H146" s="262">
        <v>101</v>
      </c>
      <c r="I146" s="262">
        <v>0.55500000000000005</v>
      </c>
      <c r="K146" s="262">
        <v>5.4994060000000001E-3</v>
      </c>
      <c r="L146" s="262">
        <v>3908.01</v>
      </c>
      <c r="M146">
        <f t="shared" si="4"/>
        <v>3.9080100000000004</v>
      </c>
      <c r="N146">
        <f t="shared" si="5"/>
        <v>3908.01</v>
      </c>
    </row>
    <row r="147" spans="3:14">
      <c r="C147" s="265">
        <v>144</v>
      </c>
      <c r="D147" s="262">
        <v>2016</v>
      </c>
      <c r="E147" s="262">
        <v>502</v>
      </c>
      <c r="F147" s="262">
        <v>3</v>
      </c>
      <c r="G147" s="262">
        <v>4</v>
      </c>
      <c r="H147" s="262">
        <v>101</v>
      </c>
      <c r="I147" s="262">
        <v>0.65800000000000003</v>
      </c>
      <c r="K147" s="262">
        <v>6.5108420000000002E-3</v>
      </c>
      <c r="L147" s="262">
        <v>4409.04</v>
      </c>
      <c r="M147">
        <f t="shared" si="4"/>
        <v>4.4090400000000001</v>
      </c>
      <c r="N147">
        <f t="shared" si="5"/>
        <v>4409.04</v>
      </c>
    </row>
    <row r="148" spans="3:14">
      <c r="C148" s="265">
        <v>145</v>
      </c>
      <c r="D148" s="262">
        <v>2016</v>
      </c>
      <c r="E148" s="262">
        <v>502</v>
      </c>
      <c r="F148" s="262">
        <v>3</v>
      </c>
      <c r="G148" s="262">
        <v>5</v>
      </c>
      <c r="H148" s="262">
        <v>101</v>
      </c>
      <c r="I148" s="262">
        <v>0.74099999999999999</v>
      </c>
      <c r="K148" s="262">
        <v>7.3410890000000003E-3</v>
      </c>
      <c r="L148" s="262">
        <v>4811.2700000000004</v>
      </c>
      <c r="M148">
        <f t="shared" si="4"/>
        <v>4.8112700000000004</v>
      </c>
      <c r="N148">
        <f t="shared" si="5"/>
        <v>4811.2700000000004</v>
      </c>
    </row>
    <row r="149" spans="3:14">
      <c r="C149" s="265">
        <v>146</v>
      </c>
      <c r="D149" s="262">
        <v>2016</v>
      </c>
      <c r="E149" s="262">
        <v>502</v>
      </c>
      <c r="F149" s="262">
        <v>3</v>
      </c>
      <c r="G149" s="262">
        <v>6</v>
      </c>
      <c r="H149" s="262">
        <v>101</v>
      </c>
      <c r="I149" s="262">
        <v>0.70799999999999996</v>
      </c>
      <c r="K149" s="262">
        <v>7.0142570000000003E-3</v>
      </c>
      <c r="L149" s="262">
        <v>5039.91</v>
      </c>
      <c r="M149">
        <f t="shared" si="4"/>
        <v>5.0399099999999999</v>
      </c>
      <c r="N149">
        <f t="shared" si="5"/>
        <v>5039.91</v>
      </c>
    </row>
    <row r="150" spans="3:14">
      <c r="C150" s="265">
        <v>147</v>
      </c>
      <c r="D150" s="262">
        <v>2016</v>
      </c>
      <c r="E150" s="262">
        <v>502</v>
      </c>
      <c r="F150" s="262">
        <v>3</v>
      </c>
      <c r="G150" s="262">
        <v>7</v>
      </c>
      <c r="H150" s="262">
        <v>101</v>
      </c>
      <c r="I150" s="262">
        <v>0.72599999999999998</v>
      </c>
      <c r="K150" s="262">
        <v>7.183465E-3</v>
      </c>
      <c r="L150" s="262">
        <v>5387.1</v>
      </c>
      <c r="M150">
        <f t="shared" si="4"/>
        <v>5.3871000000000002</v>
      </c>
      <c r="N150">
        <f t="shared" si="5"/>
        <v>5387.1</v>
      </c>
    </row>
    <row r="151" spans="3:14">
      <c r="C151" s="265">
        <v>148</v>
      </c>
      <c r="D151" s="262">
        <v>2016</v>
      </c>
      <c r="E151" s="262">
        <v>502</v>
      </c>
      <c r="F151" s="262">
        <v>3</v>
      </c>
      <c r="G151" s="262">
        <v>8</v>
      </c>
      <c r="H151" s="262">
        <v>101</v>
      </c>
      <c r="I151" s="262">
        <v>0.56999999999999995</v>
      </c>
      <c r="K151" s="262">
        <v>5.6476240000000004E-3</v>
      </c>
      <c r="L151" s="262">
        <v>4486.66</v>
      </c>
      <c r="M151">
        <f t="shared" si="4"/>
        <v>4.4866599999999996</v>
      </c>
      <c r="N151">
        <f t="shared" si="5"/>
        <v>4486.66</v>
      </c>
    </row>
    <row r="152" spans="3:14">
      <c r="C152" s="265">
        <v>149</v>
      </c>
      <c r="D152" s="262">
        <v>2016</v>
      </c>
      <c r="E152" s="262">
        <v>502</v>
      </c>
      <c r="F152" s="262">
        <v>3</v>
      </c>
      <c r="G152" s="262">
        <v>9</v>
      </c>
      <c r="H152" s="262">
        <v>101</v>
      </c>
      <c r="I152" s="262">
        <v>0.71699999999999997</v>
      </c>
      <c r="K152" s="262">
        <v>7.1010889999999997E-3</v>
      </c>
      <c r="L152" s="262">
        <v>4980.63</v>
      </c>
      <c r="M152">
        <f t="shared" si="4"/>
        <v>4.9806299999999997</v>
      </c>
      <c r="N152">
        <f t="shared" si="5"/>
        <v>4980.63</v>
      </c>
    </row>
    <row r="153" spans="3:14">
      <c r="C153" s="265">
        <v>150</v>
      </c>
      <c r="D153" s="262">
        <v>2016</v>
      </c>
      <c r="E153" s="262">
        <v>502</v>
      </c>
      <c r="F153" s="262">
        <v>3</v>
      </c>
      <c r="G153" s="262">
        <v>10</v>
      </c>
      <c r="H153" s="262">
        <v>101</v>
      </c>
      <c r="I153" s="262">
        <v>0.73799999999999999</v>
      </c>
      <c r="K153" s="262">
        <v>7.3028219999999996E-3</v>
      </c>
      <c r="L153" s="262">
        <v>4852.2</v>
      </c>
      <c r="M153">
        <f t="shared" si="4"/>
        <v>4.8521999999999998</v>
      </c>
      <c r="N153">
        <f t="shared" si="5"/>
        <v>4852.2</v>
      </c>
    </row>
    <row r="154" spans="3:14">
      <c r="C154" s="265">
        <v>151</v>
      </c>
      <c r="D154" s="262">
        <v>2016</v>
      </c>
      <c r="E154" s="262">
        <v>502</v>
      </c>
      <c r="F154" s="262">
        <v>3</v>
      </c>
      <c r="G154" s="262">
        <v>11</v>
      </c>
      <c r="H154" s="262">
        <v>101</v>
      </c>
      <c r="I154" s="262">
        <v>0.72899999999999998</v>
      </c>
      <c r="K154" s="262">
        <v>7.2199999999999999E-3</v>
      </c>
      <c r="L154" s="262">
        <v>5346.17</v>
      </c>
      <c r="M154">
        <f t="shared" si="4"/>
        <v>5.3461699999999999</v>
      </c>
      <c r="N154">
        <f t="shared" si="5"/>
        <v>5346.17</v>
      </c>
    </row>
    <row r="155" spans="3:14">
      <c r="C155" s="265">
        <v>152</v>
      </c>
      <c r="D155" s="262">
        <v>2016</v>
      </c>
      <c r="E155" s="262">
        <v>502</v>
      </c>
      <c r="F155" s="262">
        <v>3</v>
      </c>
      <c r="G155" s="262">
        <v>12</v>
      </c>
      <c r="H155" s="262">
        <v>101</v>
      </c>
      <c r="I155" s="262">
        <v>0.66100000000000003</v>
      </c>
      <c r="K155" s="262">
        <v>6.5404950000000003E-3</v>
      </c>
      <c r="L155" s="262">
        <v>5000.3900000000003</v>
      </c>
      <c r="M155">
        <f t="shared" si="4"/>
        <v>5.0003900000000003</v>
      </c>
      <c r="N155">
        <f t="shared" si="5"/>
        <v>5000.3900000000003</v>
      </c>
    </row>
    <row r="156" spans="3:14">
      <c r="C156" s="265">
        <v>153</v>
      </c>
      <c r="D156" s="262">
        <v>2016</v>
      </c>
      <c r="E156" s="262">
        <v>502</v>
      </c>
      <c r="F156" s="262">
        <v>3</v>
      </c>
      <c r="G156" s="262">
        <v>13</v>
      </c>
      <c r="H156" s="262">
        <v>101</v>
      </c>
      <c r="I156" s="262">
        <v>0.72899999999999998</v>
      </c>
      <c r="K156" s="262">
        <v>7.2129209999999997E-3</v>
      </c>
      <c r="L156" s="262">
        <v>5325</v>
      </c>
      <c r="M156">
        <f t="shared" si="4"/>
        <v>5.3250000000000002</v>
      </c>
      <c r="N156">
        <f t="shared" si="5"/>
        <v>5325</v>
      </c>
    </row>
    <row r="157" spans="3:14">
      <c r="C157" s="265">
        <v>154</v>
      </c>
      <c r="D157" s="262">
        <v>2016</v>
      </c>
      <c r="E157" s="262">
        <v>502</v>
      </c>
      <c r="F157" s="262">
        <v>3</v>
      </c>
      <c r="G157" s="262">
        <v>14</v>
      </c>
      <c r="H157" s="262">
        <v>101</v>
      </c>
      <c r="I157" s="262">
        <v>0.67700000000000005</v>
      </c>
      <c r="K157" s="262">
        <v>6.703713E-3</v>
      </c>
      <c r="L157" s="262">
        <v>4898.78</v>
      </c>
      <c r="M157">
        <f t="shared" si="4"/>
        <v>4.8987799999999995</v>
      </c>
      <c r="N157">
        <f t="shared" si="5"/>
        <v>4898.78</v>
      </c>
    </row>
    <row r="158" spans="3:14">
      <c r="C158" s="265">
        <v>155</v>
      </c>
      <c r="D158" s="262">
        <v>2016</v>
      </c>
      <c r="E158" s="262">
        <v>502</v>
      </c>
      <c r="F158" s="262">
        <v>4</v>
      </c>
      <c r="G158" s="262">
        <v>1</v>
      </c>
      <c r="H158" s="262">
        <v>101</v>
      </c>
      <c r="I158" s="262">
        <v>0.41599999999999998</v>
      </c>
      <c r="K158" s="262">
        <v>4.11495E-3</v>
      </c>
      <c r="L158" s="262">
        <v>2248.27</v>
      </c>
      <c r="M158">
        <f t="shared" si="4"/>
        <v>2.2482699999999998</v>
      </c>
      <c r="N158">
        <f t="shared" si="5"/>
        <v>2248.27</v>
      </c>
    </row>
    <row r="159" spans="3:14">
      <c r="C159" s="265">
        <v>156</v>
      </c>
      <c r="D159" s="262">
        <v>2016</v>
      </c>
      <c r="E159" s="262">
        <v>502</v>
      </c>
      <c r="F159" s="262">
        <v>4</v>
      </c>
      <c r="G159" s="262">
        <v>2</v>
      </c>
      <c r="H159" s="262">
        <v>101</v>
      </c>
      <c r="I159" s="262">
        <v>0.47199999999999998</v>
      </c>
      <c r="K159" s="262">
        <v>4.6715840000000003E-3</v>
      </c>
      <c r="L159" s="262">
        <v>2695.67</v>
      </c>
      <c r="M159">
        <f t="shared" si="4"/>
        <v>2.6956700000000002</v>
      </c>
      <c r="N159">
        <f t="shared" si="5"/>
        <v>2695.67</v>
      </c>
    </row>
    <row r="160" spans="3:14">
      <c r="C160" s="265">
        <v>157</v>
      </c>
      <c r="D160" s="262">
        <v>2016</v>
      </c>
      <c r="E160" s="262">
        <v>502</v>
      </c>
      <c r="F160" s="262">
        <v>4</v>
      </c>
      <c r="G160" s="262">
        <v>3</v>
      </c>
      <c r="H160" s="262">
        <v>101</v>
      </c>
      <c r="I160" s="262">
        <v>0.48</v>
      </c>
      <c r="K160" s="262">
        <v>4.7493559999999997E-3</v>
      </c>
      <c r="L160" s="262">
        <v>2852.33</v>
      </c>
      <c r="M160">
        <f t="shared" si="4"/>
        <v>2.8523299999999998</v>
      </c>
      <c r="N160">
        <f t="shared" si="5"/>
        <v>2852.33</v>
      </c>
    </row>
    <row r="161" spans="3:14">
      <c r="C161" s="265">
        <v>158</v>
      </c>
      <c r="D161" s="262">
        <v>2016</v>
      </c>
      <c r="E161" s="262">
        <v>502</v>
      </c>
      <c r="F161" s="262">
        <v>4</v>
      </c>
      <c r="G161" s="262">
        <v>4</v>
      </c>
      <c r="H161" s="262">
        <v>101</v>
      </c>
      <c r="I161" s="262">
        <v>0.63600000000000001</v>
      </c>
      <c r="K161" s="262">
        <v>6.2946529999999999E-3</v>
      </c>
      <c r="L161" s="262">
        <v>3549.53</v>
      </c>
      <c r="M161">
        <f t="shared" si="4"/>
        <v>3.5495300000000003</v>
      </c>
      <c r="N161">
        <f t="shared" si="5"/>
        <v>3549.53</v>
      </c>
    </row>
    <row r="162" spans="3:14">
      <c r="C162" s="265">
        <v>159</v>
      </c>
      <c r="D162" s="262">
        <v>2016</v>
      </c>
      <c r="E162" s="262">
        <v>502</v>
      </c>
      <c r="F162" s="262">
        <v>4</v>
      </c>
      <c r="G162" s="262">
        <v>5</v>
      </c>
      <c r="H162" s="262">
        <v>101</v>
      </c>
      <c r="I162" s="262">
        <v>0.64300000000000002</v>
      </c>
      <c r="K162" s="262">
        <v>6.3693559999999996E-3</v>
      </c>
      <c r="L162" s="262">
        <v>4948.17</v>
      </c>
      <c r="M162">
        <f t="shared" si="4"/>
        <v>4.9481700000000002</v>
      </c>
      <c r="N162">
        <f t="shared" si="5"/>
        <v>4948.17</v>
      </c>
    </row>
    <row r="163" spans="3:14">
      <c r="C163" s="265">
        <v>160</v>
      </c>
      <c r="D163" s="262">
        <v>2016</v>
      </c>
      <c r="E163" s="262">
        <v>502</v>
      </c>
      <c r="F163" s="262">
        <v>4</v>
      </c>
      <c r="G163" s="262">
        <v>6</v>
      </c>
      <c r="H163" s="262">
        <v>101</v>
      </c>
      <c r="I163" s="262">
        <v>0.77900000000000003</v>
      </c>
      <c r="K163" s="262">
        <v>7.7165840000000003E-3</v>
      </c>
      <c r="L163" s="262">
        <v>5272.78</v>
      </c>
      <c r="M163">
        <f t="shared" si="4"/>
        <v>5.27278</v>
      </c>
      <c r="N163">
        <f t="shared" si="5"/>
        <v>5272.78</v>
      </c>
    </row>
    <row r="164" spans="3:14">
      <c r="C164" s="265">
        <v>161</v>
      </c>
      <c r="D164" s="262">
        <v>2016</v>
      </c>
      <c r="E164" s="262">
        <v>502</v>
      </c>
      <c r="F164" s="262">
        <v>4</v>
      </c>
      <c r="G164" s="262">
        <v>7</v>
      </c>
      <c r="H164" s="262">
        <v>101</v>
      </c>
      <c r="I164" s="262">
        <v>0.76900000000000002</v>
      </c>
      <c r="K164" s="262">
        <v>7.6089599999999997E-3</v>
      </c>
      <c r="L164" s="262">
        <v>5267.14</v>
      </c>
      <c r="M164">
        <f t="shared" si="4"/>
        <v>5.2671400000000004</v>
      </c>
      <c r="N164">
        <f t="shared" si="5"/>
        <v>5267.14</v>
      </c>
    </row>
    <row r="165" spans="3:14">
      <c r="C165" s="265">
        <v>162</v>
      </c>
      <c r="D165" s="262">
        <v>2016</v>
      </c>
      <c r="E165" s="262">
        <v>502</v>
      </c>
      <c r="F165" s="262">
        <v>4</v>
      </c>
      <c r="G165" s="262">
        <v>8</v>
      </c>
      <c r="H165" s="262">
        <v>101</v>
      </c>
      <c r="I165" s="262">
        <v>0.61499999999999999</v>
      </c>
      <c r="K165" s="262">
        <v>6.0893559999999998E-3</v>
      </c>
      <c r="L165" s="262">
        <v>4126.7700000000004</v>
      </c>
      <c r="M165">
        <f t="shared" si="4"/>
        <v>4.1267700000000005</v>
      </c>
      <c r="N165">
        <f t="shared" si="5"/>
        <v>4126.7700000000004</v>
      </c>
    </row>
    <row r="166" spans="3:14">
      <c r="C166" s="265">
        <v>163</v>
      </c>
      <c r="D166" s="262">
        <v>2016</v>
      </c>
      <c r="E166" s="262">
        <v>502</v>
      </c>
      <c r="F166" s="262">
        <v>4</v>
      </c>
      <c r="G166" s="262">
        <v>9</v>
      </c>
      <c r="H166" s="262">
        <v>101</v>
      </c>
      <c r="I166" s="262">
        <v>0.68600000000000005</v>
      </c>
      <c r="K166" s="262">
        <v>6.7889109999999999E-3</v>
      </c>
      <c r="L166" s="262">
        <v>4698.3599999999997</v>
      </c>
      <c r="M166">
        <f t="shared" si="4"/>
        <v>4.6983600000000001</v>
      </c>
      <c r="N166">
        <f t="shared" si="5"/>
        <v>4698.3599999999997</v>
      </c>
    </row>
    <row r="167" spans="3:14">
      <c r="C167" s="265">
        <v>164</v>
      </c>
      <c r="D167" s="262">
        <v>2016</v>
      </c>
      <c r="E167" s="262">
        <v>502</v>
      </c>
      <c r="F167" s="262">
        <v>4</v>
      </c>
      <c r="G167" s="262">
        <v>10</v>
      </c>
      <c r="H167" s="262">
        <v>101</v>
      </c>
      <c r="I167" s="262">
        <v>0.71899999999999997</v>
      </c>
      <c r="K167" s="262">
        <v>7.1172279999999997E-3</v>
      </c>
      <c r="L167" s="262">
        <v>5175.3999999999996</v>
      </c>
      <c r="M167">
        <f t="shared" si="4"/>
        <v>5.1753999999999998</v>
      </c>
      <c r="N167">
        <f t="shared" si="5"/>
        <v>5175.3999999999996</v>
      </c>
    </row>
    <row r="168" spans="3:14">
      <c r="C168" s="265">
        <v>165</v>
      </c>
      <c r="D168" s="262">
        <v>2016</v>
      </c>
      <c r="E168" s="262">
        <v>502</v>
      </c>
      <c r="F168" s="262">
        <v>4</v>
      </c>
      <c r="G168" s="262">
        <v>11</v>
      </c>
      <c r="H168" s="262">
        <v>101</v>
      </c>
      <c r="I168" s="262">
        <v>0.72799999999999998</v>
      </c>
      <c r="K168" s="262">
        <v>7.2119310000000004E-3</v>
      </c>
      <c r="L168" s="262">
        <v>4222.74</v>
      </c>
      <c r="M168">
        <f t="shared" si="4"/>
        <v>4.2227399999999999</v>
      </c>
      <c r="N168">
        <f t="shared" si="5"/>
        <v>4222.74</v>
      </c>
    </row>
    <row r="169" spans="3:14">
      <c r="C169" s="265">
        <v>166</v>
      </c>
      <c r="D169" s="262">
        <v>2016</v>
      </c>
      <c r="E169" s="262">
        <v>502</v>
      </c>
      <c r="F169" s="262">
        <v>4</v>
      </c>
      <c r="G169" s="262">
        <v>12</v>
      </c>
      <c r="H169" s="262">
        <v>101</v>
      </c>
      <c r="I169" s="262">
        <v>0.74399999999999999</v>
      </c>
      <c r="K169" s="262">
        <v>7.3679699999999997E-3</v>
      </c>
      <c r="L169" s="262">
        <v>5381.45</v>
      </c>
      <c r="M169">
        <f t="shared" si="4"/>
        <v>5.3814500000000001</v>
      </c>
      <c r="N169">
        <f t="shared" si="5"/>
        <v>5381.45</v>
      </c>
    </row>
    <row r="170" spans="3:14">
      <c r="C170" s="265">
        <v>167</v>
      </c>
      <c r="D170" s="262">
        <v>2016</v>
      </c>
      <c r="E170" s="262">
        <v>502</v>
      </c>
      <c r="F170" s="262">
        <v>4</v>
      </c>
      <c r="G170" s="262">
        <v>13</v>
      </c>
      <c r="H170" s="262">
        <v>101</v>
      </c>
      <c r="I170" s="262">
        <v>0.81899999999999995</v>
      </c>
      <c r="K170" s="262">
        <v>8.1071779999999996E-3</v>
      </c>
      <c r="L170" s="262">
        <v>5377.22</v>
      </c>
      <c r="M170">
        <f t="shared" si="4"/>
        <v>5.3772200000000003</v>
      </c>
      <c r="N170">
        <f t="shared" si="5"/>
        <v>5377.22</v>
      </c>
    </row>
    <row r="171" spans="3:14">
      <c r="C171" s="265">
        <v>168</v>
      </c>
      <c r="D171" s="262">
        <v>2016</v>
      </c>
      <c r="E171" s="262">
        <v>502</v>
      </c>
      <c r="F171" s="262">
        <v>4</v>
      </c>
      <c r="G171" s="262">
        <v>14</v>
      </c>
      <c r="H171" s="262">
        <v>101</v>
      </c>
      <c r="I171" s="262">
        <v>0.70699999999999996</v>
      </c>
      <c r="K171" s="262">
        <v>6.9991089999999999E-3</v>
      </c>
      <c r="L171" s="262">
        <v>5007.45</v>
      </c>
      <c r="M171">
        <f t="shared" si="4"/>
        <v>5.0074499999999995</v>
      </c>
      <c r="N171">
        <f t="shared" si="5"/>
        <v>5007.45</v>
      </c>
    </row>
    <row r="172" spans="3:14">
      <c r="C172" s="265">
        <v>169</v>
      </c>
      <c r="D172" s="262">
        <v>2016</v>
      </c>
      <c r="E172" s="262">
        <v>502</v>
      </c>
      <c r="F172" s="262">
        <v>1</v>
      </c>
      <c r="G172" s="262">
        <v>1</v>
      </c>
      <c r="H172" s="262">
        <v>106</v>
      </c>
      <c r="I172" s="262">
        <v>0.39</v>
      </c>
      <c r="K172" s="262">
        <v>3.675425E-3</v>
      </c>
      <c r="L172" s="262">
        <v>2142.42</v>
      </c>
      <c r="M172">
        <f t="shared" si="4"/>
        <v>2.14242</v>
      </c>
      <c r="N172">
        <f t="shared" si="5"/>
        <v>2142.42</v>
      </c>
    </row>
    <row r="173" spans="3:14">
      <c r="C173" s="265">
        <v>170</v>
      </c>
      <c r="D173" s="262">
        <v>2016</v>
      </c>
      <c r="E173" s="262">
        <v>502</v>
      </c>
      <c r="F173" s="262">
        <v>1</v>
      </c>
      <c r="G173" s="262">
        <v>2</v>
      </c>
      <c r="H173" s="262">
        <v>106</v>
      </c>
      <c r="I173" s="262">
        <v>0.23200000000000001</v>
      </c>
      <c r="K173" s="262">
        <v>2.1851420000000002E-3</v>
      </c>
      <c r="L173" s="262">
        <v>772.01</v>
      </c>
      <c r="M173">
        <f t="shared" si="4"/>
        <v>0.77200999999999997</v>
      </c>
      <c r="N173">
        <f t="shared" si="5"/>
        <v>772.01</v>
      </c>
    </row>
    <row r="174" spans="3:14">
      <c r="C174" s="265">
        <v>171</v>
      </c>
      <c r="D174" s="262">
        <v>2016</v>
      </c>
      <c r="E174" s="262">
        <v>502</v>
      </c>
      <c r="F174" s="262">
        <v>1</v>
      </c>
      <c r="G174" s="262">
        <v>3</v>
      </c>
      <c r="H174" s="262">
        <v>106</v>
      </c>
      <c r="I174" s="262">
        <v>0.50900000000000001</v>
      </c>
      <c r="K174" s="262">
        <v>4.8029250000000004E-3</v>
      </c>
      <c r="L174" s="262">
        <v>3285.61</v>
      </c>
      <c r="M174">
        <f t="shared" si="4"/>
        <v>3.2856100000000001</v>
      </c>
      <c r="N174">
        <f t="shared" si="5"/>
        <v>3285.61</v>
      </c>
    </row>
    <row r="175" spans="3:14">
      <c r="C175" s="265">
        <v>172</v>
      </c>
      <c r="D175" s="262">
        <v>2016</v>
      </c>
      <c r="E175" s="262">
        <v>502</v>
      </c>
      <c r="F175" s="262">
        <v>1</v>
      </c>
      <c r="G175" s="262">
        <v>4</v>
      </c>
      <c r="H175" s="262">
        <v>106</v>
      </c>
      <c r="I175" s="262">
        <v>0.505</v>
      </c>
      <c r="K175" s="262">
        <v>4.7605659999999999E-3</v>
      </c>
      <c r="L175" s="262">
        <v>2850.91</v>
      </c>
      <c r="M175">
        <f t="shared" si="4"/>
        <v>2.8509099999999998</v>
      </c>
      <c r="N175">
        <f t="shared" si="5"/>
        <v>2850.91</v>
      </c>
    </row>
    <row r="176" spans="3:14">
      <c r="C176" s="265">
        <v>173</v>
      </c>
      <c r="D176" s="262">
        <v>2016</v>
      </c>
      <c r="E176" s="262">
        <v>502</v>
      </c>
      <c r="F176" s="262">
        <v>1</v>
      </c>
      <c r="G176" s="262">
        <v>5</v>
      </c>
      <c r="H176" s="262">
        <v>106</v>
      </c>
      <c r="I176" s="262">
        <v>0.65300000000000002</v>
      </c>
      <c r="K176" s="262">
        <v>6.1573110000000004E-3</v>
      </c>
      <c r="L176" s="262">
        <v>4684.25</v>
      </c>
      <c r="M176">
        <f t="shared" si="4"/>
        <v>4.6842499999999996</v>
      </c>
      <c r="N176">
        <f t="shared" si="5"/>
        <v>4684.25</v>
      </c>
    </row>
    <row r="177" spans="3:14">
      <c r="C177" s="265">
        <v>174</v>
      </c>
      <c r="D177" s="262">
        <v>2016</v>
      </c>
      <c r="E177" s="262">
        <v>502</v>
      </c>
      <c r="F177" s="262">
        <v>1</v>
      </c>
      <c r="G177" s="262">
        <v>6</v>
      </c>
      <c r="H177" s="262">
        <v>106</v>
      </c>
      <c r="I177" s="262">
        <v>0.69699999999999995</v>
      </c>
      <c r="K177" s="262">
        <v>6.5730190000000003E-3</v>
      </c>
      <c r="L177" s="262">
        <v>4641.91</v>
      </c>
      <c r="M177">
        <f t="shared" si="4"/>
        <v>4.6419100000000002</v>
      </c>
      <c r="N177">
        <f t="shared" si="5"/>
        <v>4641.91</v>
      </c>
    </row>
    <row r="178" spans="3:14">
      <c r="C178" s="265">
        <v>175</v>
      </c>
      <c r="D178" s="262">
        <v>2016</v>
      </c>
      <c r="E178" s="262">
        <v>502</v>
      </c>
      <c r="F178" s="262">
        <v>1</v>
      </c>
      <c r="G178" s="262">
        <v>7</v>
      </c>
      <c r="H178" s="262">
        <v>106</v>
      </c>
      <c r="I178" s="262">
        <v>0.73099999999999998</v>
      </c>
      <c r="K178" s="262">
        <v>6.8965090000000003E-3</v>
      </c>
      <c r="L178" s="262">
        <v>5315.12</v>
      </c>
      <c r="M178">
        <f t="shared" si="4"/>
        <v>5.3151200000000003</v>
      </c>
      <c r="N178">
        <f t="shared" si="5"/>
        <v>5315.12</v>
      </c>
    </row>
    <row r="179" spans="3:14">
      <c r="C179" s="265">
        <v>176</v>
      </c>
      <c r="D179" s="262">
        <v>2016</v>
      </c>
      <c r="E179" s="262">
        <v>502</v>
      </c>
      <c r="F179" s="262">
        <v>1</v>
      </c>
      <c r="G179" s="262">
        <v>8</v>
      </c>
      <c r="H179" s="262">
        <v>106</v>
      </c>
      <c r="I179" s="262">
        <v>0.439</v>
      </c>
      <c r="K179" s="262">
        <v>4.1422170000000001E-3</v>
      </c>
      <c r="L179" s="262">
        <v>2646.27</v>
      </c>
      <c r="M179">
        <f t="shared" si="4"/>
        <v>2.6462699999999999</v>
      </c>
      <c r="N179">
        <f t="shared" si="5"/>
        <v>2646.27</v>
      </c>
    </row>
    <row r="180" spans="3:14">
      <c r="C180" s="265">
        <v>177</v>
      </c>
      <c r="D180" s="262">
        <v>2016</v>
      </c>
      <c r="E180" s="262">
        <v>502</v>
      </c>
      <c r="F180" s="262">
        <v>1</v>
      </c>
      <c r="G180" s="262">
        <v>9</v>
      </c>
      <c r="H180" s="262">
        <v>106</v>
      </c>
      <c r="I180" s="262">
        <v>0.61299999999999999</v>
      </c>
      <c r="K180" s="262">
        <v>5.7821230000000001E-3</v>
      </c>
      <c r="L180" s="262">
        <v>4358.2299999999996</v>
      </c>
      <c r="M180">
        <f t="shared" si="4"/>
        <v>4.3582299999999998</v>
      </c>
      <c r="N180">
        <f t="shared" si="5"/>
        <v>4358.2299999999996</v>
      </c>
    </row>
    <row r="181" spans="3:14">
      <c r="C181" s="265">
        <v>178</v>
      </c>
      <c r="D181" s="262">
        <v>2016</v>
      </c>
      <c r="E181" s="262">
        <v>502</v>
      </c>
      <c r="F181" s="262">
        <v>1</v>
      </c>
      <c r="G181" s="262">
        <v>10</v>
      </c>
      <c r="H181" s="262">
        <v>106</v>
      </c>
      <c r="I181" s="262">
        <v>0.64100000000000001</v>
      </c>
      <c r="K181" s="262">
        <v>6.0427359999999999E-3</v>
      </c>
      <c r="L181" s="262">
        <v>4259.4399999999996</v>
      </c>
      <c r="M181">
        <f t="shared" si="4"/>
        <v>4.2594399999999997</v>
      </c>
      <c r="N181">
        <f t="shared" si="5"/>
        <v>4259.4399999999996</v>
      </c>
    </row>
    <row r="182" spans="3:14">
      <c r="C182" s="265">
        <v>179</v>
      </c>
      <c r="D182" s="262">
        <v>2016</v>
      </c>
      <c r="E182" s="262">
        <v>502</v>
      </c>
      <c r="F182" s="262">
        <v>1</v>
      </c>
      <c r="G182" s="262">
        <v>11</v>
      </c>
      <c r="H182" s="262">
        <v>106</v>
      </c>
      <c r="I182" s="262">
        <v>0.68100000000000005</v>
      </c>
      <c r="K182" s="262">
        <v>6.4229250000000003E-3</v>
      </c>
      <c r="L182" s="262">
        <v>5277.02</v>
      </c>
      <c r="M182">
        <f t="shared" si="4"/>
        <v>5.2770200000000003</v>
      </c>
      <c r="N182">
        <f t="shared" si="5"/>
        <v>5277.02</v>
      </c>
    </row>
    <row r="183" spans="3:14">
      <c r="C183" s="265">
        <v>180</v>
      </c>
      <c r="D183" s="262">
        <v>2016</v>
      </c>
      <c r="E183" s="262">
        <v>502</v>
      </c>
      <c r="F183" s="262">
        <v>1</v>
      </c>
      <c r="G183" s="262">
        <v>12</v>
      </c>
      <c r="H183" s="262">
        <v>106</v>
      </c>
      <c r="I183" s="262">
        <v>0.72099999999999997</v>
      </c>
      <c r="K183" s="262">
        <v>6.7979720000000002E-3</v>
      </c>
      <c r="L183" s="262">
        <v>5247.38</v>
      </c>
      <c r="M183">
        <f t="shared" si="4"/>
        <v>5.2473799999999997</v>
      </c>
      <c r="N183">
        <f t="shared" si="5"/>
        <v>5247.38</v>
      </c>
    </row>
    <row r="184" spans="3:14">
      <c r="C184" s="265">
        <v>181</v>
      </c>
      <c r="D184" s="262">
        <v>2016</v>
      </c>
      <c r="E184" s="262">
        <v>502</v>
      </c>
      <c r="F184" s="262">
        <v>1</v>
      </c>
      <c r="G184" s="262">
        <v>13</v>
      </c>
      <c r="H184" s="262">
        <v>106</v>
      </c>
      <c r="I184" s="262">
        <v>0.77200000000000002</v>
      </c>
      <c r="K184" s="262">
        <v>7.2837739999999998E-3</v>
      </c>
      <c r="L184" s="262">
        <v>5384.28</v>
      </c>
      <c r="M184">
        <f t="shared" si="4"/>
        <v>5.3842799999999995</v>
      </c>
      <c r="N184">
        <f t="shared" si="5"/>
        <v>5384.28</v>
      </c>
    </row>
    <row r="185" spans="3:14">
      <c r="C185" s="265">
        <v>182</v>
      </c>
      <c r="D185" s="262">
        <v>2016</v>
      </c>
      <c r="E185" s="262">
        <v>502</v>
      </c>
      <c r="F185" s="262">
        <v>1</v>
      </c>
      <c r="G185" s="262">
        <v>14</v>
      </c>
      <c r="H185" s="262">
        <v>106</v>
      </c>
      <c r="I185" s="262">
        <v>0.65100000000000002</v>
      </c>
      <c r="K185" s="262">
        <v>6.1368400000000002E-3</v>
      </c>
      <c r="L185" s="262">
        <v>4307.42</v>
      </c>
      <c r="M185">
        <f t="shared" si="4"/>
        <v>4.3074200000000005</v>
      </c>
      <c r="N185">
        <f t="shared" si="5"/>
        <v>4307.42</v>
      </c>
    </row>
    <row r="186" spans="3:14">
      <c r="C186" s="265">
        <v>183</v>
      </c>
      <c r="D186" s="262">
        <v>2016</v>
      </c>
      <c r="E186" s="262">
        <v>502</v>
      </c>
      <c r="F186" s="262">
        <v>2</v>
      </c>
      <c r="G186" s="262">
        <v>1</v>
      </c>
      <c r="H186" s="262">
        <v>106</v>
      </c>
      <c r="I186" s="262">
        <v>0.34100000000000003</v>
      </c>
      <c r="K186" s="262">
        <v>3.2207550000000001E-3</v>
      </c>
      <c r="L186" s="262">
        <v>1589.17</v>
      </c>
      <c r="M186">
        <f t="shared" si="4"/>
        <v>1.58917</v>
      </c>
      <c r="N186">
        <f t="shared" si="5"/>
        <v>1589.17</v>
      </c>
    </row>
    <row r="187" spans="3:14">
      <c r="C187" s="265">
        <v>184</v>
      </c>
      <c r="D187" s="262">
        <v>2016</v>
      </c>
      <c r="E187" s="262">
        <v>502</v>
      </c>
      <c r="F187" s="262">
        <v>2</v>
      </c>
      <c r="G187" s="262">
        <v>2</v>
      </c>
      <c r="H187" s="262">
        <v>106</v>
      </c>
      <c r="I187" s="262">
        <v>0.44900000000000001</v>
      </c>
      <c r="K187" s="262">
        <v>4.2356599999999996E-3</v>
      </c>
      <c r="L187" s="262">
        <v>1563.77</v>
      </c>
      <c r="M187">
        <f t="shared" si="4"/>
        <v>1.5637699999999999</v>
      </c>
      <c r="N187">
        <f t="shared" si="5"/>
        <v>1563.77</v>
      </c>
    </row>
    <row r="188" spans="3:14">
      <c r="C188" s="265">
        <v>185</v>
      </c>
      <c r="D188" s="262">
        <v>2016</v>
      </c>
      <c r="E188" s="262">
        <v>502</v>
      </c>
      <c r="F188" s="262">
        <v>2</v>
      </c>
      <c r="G188" s="262">
        <v>3</v>
      </c>
      <c r="H188" s="262">
        <v>106</v>
      </c>
      <c r="I188" s="262">
        <v>0.39600000000000002</v>
      </c>
      <c r="K188" s="262">
        <v>3.7381599999999999E-3</v>
      </c>
      <c r="L188" s="262">
        <v>2745.06</v>
      </c>
      <c r="M188">
        <f t="shared" si="4"/>
        <v>2.7450600000000001</v>
      </c>
      <c r="N188">
        <f t="shared" si="5"/>
        <v>2745.06</v>
      </c>
    </row>
    <row r="189" spans="3:14">
      <c r="C189" s="265">
        <v>186</v>
      </c>
      <c r="D189" s="262">
        <v>2016</v>
      </c>
      <c r="E189" s="262">
        <v>502</v>
      </c>
      <c r="F189" s="262">
        <v>2</v>
      </c>
      <c r="G189" s="262">
        <v>4</v>
      </c>
      <c r="H189" s="262">
        <v>106</v>
      </c>
      <c r="I189" s="262">
        <v>0.52300000000000002</v>
      </c>
      <c r="K189" s="262">
        <v>4.9296699999999997E-3</v>
      </c>
      <c r="L189" s="262">
        <v>2431.75</v>
      </c>
      <c r="M189">
        <f t="shared" si="4"/>
        <v>2.4317500000000001</v>
      </c>
      <c r="N189">
        <f t="shared" si="5"/>
        <v>2431.75</v>
      </c>
    </row>
    <row r="190" spans="3:14">
      <c r="C190" s="265">
        <v>187</v>
      </c>
      <c r="D190" s="262">
        <v>2016</v>
      </c>
      <c r="E190" s="262">
        <v>502</v>
      </c>
      <c r="F190" s="262">
        <v>2</v>
      </c>
      <c r="G190" s="262">
        <v>5</v>
      </c>
      <c r="H190" s="262">
        <v>106</v>
      </c>
      <c r="I190" s="262">
        <v>0.66500000000000004</v>
      </c>
      <c r="K190" s="262">
        <v>6.2759909999999999E-3</v>
      </c>
      <c r="L190" s="262">
        <v>3240.45</v>
      </c>
      <c r="M190">
        <f t="shared" si="4"/>
        <v>3.2404499999999996</v>
      </c>
      <c r="N190">
        <f t="shared" si="5"/>
        <v>3240.45</v>
      </c>
    </row>
    <row r="191" spans="3:14">
      <c r="C191" s="265">
        <v>188</v>
      </c>
      <c r="D191" s="262">
        <v>2016</v>
      </c>
      <c r="E191" s="262">
        <v>502</v>
      </c>
      <c r="F191" s="262">
        <v>2</v>
      </c>
      <c r="G191" s="262">
        <v>6</v>
      </c>
      <c r="H191" s="262">
        <v>106</v>
      </c>
      <c r="I191" s="262">
        <v>0.71199999999999997</v>
      </c>
      <c r="K191" s="262">
        <v>6.7204719999999999E-3</v>
      </c>
      <c r="L191" s="262">
        <v>5521.18</v>
      </c>
      <c r="M191">
        <f t="shared" si="4"/>
        <v>5.5211800000000002</v>
      </c>
      <c r="N191">
        <f t="shared" si="5"/>
        <v>5521.18</v>
      </c>
    </row>
    <row r="192" spans="3:14">
      <c r="C192" s="265">
        <v>189</v>
      </c>
      <c r="D192" s="262">
        <v>2016</v>
      </c>
      <c r="E192" s="262">
        <v>502</v>
      </c>
      <c r="F192" s="262">
        <v>2</v>
      </c>
      <c r="G192" s="262">
        <v>7</v>
      </c>
      <c r="H192" s="262">
        <v>106</v>
      </c>
      <c r="I192" s="262">
        <v>0.77900000000000003</v>
      </c>
      <c r="K192" s="262">
        <v>7.3476419999999997E-3</v>
      </c>
      <c r="L192" s="262">
        <v>5483.07</v>
      </c>
      <c r="M192">
        <f t="shared" si="4"/>
        <v>5.4830699999999997</v>
      </c>
      <c r="N192">
        <f t="shared" si="5"/>
        <v>5483.07</v>
      </c>
    </row>
    <row r="193" spans="3:14">
      <c r="C193" s="265">
        <v>190</v>
      </c>
      <c r="D193" s="262">
        <v>2016</v>
      </c>
      <c r="E193" s="262">
        <v>502</v>
      </c>
      <c r="F193" s="262">
        <v>2</v>
      </c>
      <c r="G193" s="262">
        <v>8</v>
      </c>
      <c r="H193" s="262">
        <v>106</v>
      </c>
      <c r="I193" s="262">
        <v>0.505</v>
      </c>
      <c r="K193" s="262">
        <v>4.7647640000000003E-3</v>
      </c>
      <c r="L193" s="262">
        <v>3322.3</v>
      </c>
      <c r="M193">
        <f t="shared" si="4"/>
        <v>3.3223000000000003</v>
      </c>
      <c r="N193">
        <f t="shared" si="5"/>
        <v>3322.3</v>
      </c>
    </row>
    <row r="194" spans="3:14">
      <c r="C194" s="265">
        <v>191</v>
      </c>
      <c r="D194" s="262">
        <v>2016</v>
      </c>
      <c r="E194" s="262">
        <v>502</v>
      </c>
      <c r="F194" s="262">
        <v>2</v>
      </c>
      <c r="G194" s="262">
        <v>9</v>
      </c>
      <c r="H194" s="262">
        <v>106</v>
      </c>
      <c r="I194" s="262">
        <v>0.71199999999999997</v>
      </c>
      <c r="K194" s="262">
        <v>6.7201420000000001E-3</v>
      </c>
      <c r="L194" s="262">
        <v>5233.26</v>
      </c>
      <c r="M194">
        <f t="shared" si="4"/>
        <v>5.2332600000000005</v>
      </c>
      <c r="N194">
        <f t="shared" si="5"/>
        <v>5233.26</v>
      </c>
    </row>
    <row r="195" spans="3:14">
      <c r="C195" s="265">
        <v>192</v>
      </c>
      <c r="D195" s="262">
        <v>2016</v>
      </c>
      <c r="E195" s="262">
        <v>502</v>
      </c>
      <c r="F195" s="262">
        <v>2</v>
      </c>
      <c r="G195" s="262">
        <v>10</v>
      </c>
      <c r="H195" s="262">
        <v>106</v>
      </c>
      <c r="I195" s="262">
        <v>0.70299999999999996</v>
      </c>
      <c r="K195" s="262">
        <v>6.6286319999999998E-3</v>
      </c>
      <c r="L195" s="262">
        <v>5202.21</v>
      </c>
      <c r="M195">
        <f t="shared" si="4"/>
        <v>5.20221</v>
      </c>
      <c r="N195">
        <f t="shared" si="5"/>
        <v>5202.21</v>
      </c>
    </row>
    <row r="196" spans="3:14">
      <c r="C196" s="265">
        <v>193</v>
      </c>
      <c r="D196" s="262">
        <v>2016</v>
      </c>
      <c r="E196" s="262">
        <v>502</v>
      </c>
      <c r="F196" s="262">
        <v>2</v>
      </c>
      <c r="G196" s="262">
        <v>11</v>
      </c>
      <c r="H196" s="262">
        <v>106</v>
      </c>
      <c r="I196" s="262">
        <v>0.65300000000000002</v>
      </c>
      <c r="K196" s="262">
        <v>6.157264E-3</v>
      </c>
      <c r="L196" s="262">
        <v>4966.5200000000004</v>
      </c>
      <c r="M196">
        <f t="shared" si="4"/>
        <v>4.96652</v>
      </c>
      <c r="N196">
        <f t="shared" si="5"/>
        <v>4966.5200000000004</v>
      </c>
    </row>
    <row r="197" spans="3:14">
      <c r="C197" s="265">
        <v>194</v>
      </c>
      <c r="D197" s="262">
        <v>2016</v>
      </c>
      <c r="E197" s="262">
        <v>502</v>
      </c>
      <c r="F197" s="262">
        <v>2</v>
      </c>
      <c r="G197" s="262">
        <v>12</v>
      </c>
      <c r="H197" s="262">
        <v>106</v>
      </c>
      <c r="I197" s="262">
        <v>0.71199999999999997</v>
      </c>
      <c r="K197" s="262">
        <v>6.712689E-3</v>
      </c>
      <c r="L197" s="262">
        <v>5260.08</v>
      </c>
      <c r="M197">
        <f t="shared" ref="M197:M260" si="6">L197/1000</f>
        <v>5.2600800000000003</v>
      </c>
      <c r="N197">
        <f t="shared" ref="N197:N260" si="7">M197*1000</f>
        <v>5260.08</v>
      </c>
    </row>
    <row r="198" spans="3:14">
      <c r="C198" s="265">
        <v>195</v>
      </c>
      <c r="D198" s="262">
        <v>2016</v>
      </c>
      <c r="E198" s="262">
        <v>502</v>
      </c>
      <c r="F198" s="262">
        <v>2</v>
      </c>
      <c r="G198" s="262">
        <v>13</v>
      </c>
      <c r="H198" s="262">
        <v>106</v>
      </c>
      <c r="I198" s="262">
        <v>0.77700000000000002</v>
      </c>
      <c r="K198" s="262">
        <v>7.3305660000000002E-3</v>
      </c>
      <c r="L198" s="262">
        <v>5629.85</v>
      </c>
      <c r="M198">
        <f t="shared" si="6"/>
        <v>5.6298500000000002</v>
      </c>
      <c r="N198">
        <f t="shared" si="7"/>
        <v>5629.85</v>
      </c>
    </row>
    <row r="199" spans="3:14">
      <c r="C199" s="265">
        <v>196</v>
      </c>
      <c r="D199" s="262">
        <v>2016</v>
      </c>
      <c r="E199" s="262">
        <v>502</v>
      </c>
      <c r="F199" s="262">
        <v>2</v>
      </c>
      <c r="G199" s="262">
        <v>14</v>
      </c>
      <c r="H199" s="262">
        <v>106</v>
      </c>
      <c r="I199" s="262">
        <v>0.66200000000000003</v>
      </c>
      <c r="K199" s="262">
        <v>6.2455189999999997E-3</v>
      </c>
      <c r="L199" s="262">
        <v>5569.16</v>
      </c>
      <c r="M199">
        <f t="shared" si="6"/>
        <v>5.5691600000000001</v>
      </c>
      <c r="N199">
        <f t="shared" si="7"/>
        <v>5569.16</v>
      </c>
    </row>
    <row r="200" spans="3:14">
      <c r="C200" s="265">
        <v>197</v>
      </c>
      <c r="D200" s="262">
        <v>2016</v>
      </c>
      <c r="E200" s="262">
        <v>502</v>
      </c>
      <c r="F200" s="262">
        <v>3</v>
      </c>
      <c r="G200" s="262">
        <v>1</v>
      </c>
      <c r="H200" s="262">
        <v>106</v>
      </c>
      <c r="I200" s="262">
        <v>0.41699999999999998</v>
      </c>
      <c r="K200" s="262">
        <v>3.9313680000000002E-3</v>
      </c>
      <c r="L200" s="262">
        <v>2273.6799999999998</v>
      </c>
      <c r="M200">
        <f t="shared" si="6"/>
        <v>2.2736799999999997</v>
      </c>
      <c r="N200">
        <f t="shared" si="7"/>
        <v>2273.6799999999998</v>
      </c>
    </row>
    <row r="201" spans="3:14">
      <c r="C201" s="265">
        <v>198</v>
      </c>
      <c r="D201" s="262">
        <v>2016</v>
      </c>
      <c r="E201" s="262">
        <v>502</v>
      </c>
      <c r="F201" s="262">
        <v>3</v>
      </c>
      <c r="G201" s="262">
        <v>2</v>
      </c>
      <c r="H201" s="262">
        <v>106</v>
      </c>
      <c r="I201" s="262">
        <v>0.44700000000000001</v>
      </c>
      <c r="K201" s="262">
        <v>4.2210850000000003E-3</v>
      </c>
      <c r="L201" s="262">
        <v>2721.07</v>
      </c>
      <c r="M201">
        <f t="shared" si="6"/>
        <v>2.7210700000000001</v>
      </c>
      <c r="N201">
        <f t="shared" si="7"/>
        <v>2721.07</v>
      </c>
    </row>
    <row r="202" spans="3:14">
      <c r="C202" s="265">
        <v>199</v>
      </c>
      <c r="D202" s="262">
        <v>2016</v>
      </c>
      <c r="E202" s="262">
        <v>502</v>
      </c>
      <c r="F202" s="262">
        <v>3</v>
      </c>
      <c r="G202" s="262">
        <v>3</v>
      </c>
      <c r="H202" s="262">
        <v>106</v>
      </c>
      <c r="I202" s="262">
        <v>0.53100000000000003</v>
      </c>
      <c r="K202" s="262">
        <v>5.0099059999999997E-3</v>
      </c>
      <c r="L202" s="262">
        <v>3908.01</v>
      </c>
      <c r="M202">
        <f t="shared" si="6"/>
        <v>3.9080100000000004</v>
      </c>
      <c r="N202">
        <f t="shared" si="7"/>
        <v>3908.01</v>
      </c>
    </row>
    <row r="203" spans="3:14">
      <c r="C203" s="265">
        <v>200</v>
      </c>
      <c r="D203" s="262">
        <v>2016</v>
      </c>
      <c r="E203" s="262">
        <v>502</v>
      </c>
      <c r="F203" s="262">
        <v>3</v>
      </c>
      <c r="G203" s="262">
        <v>4</v>
      </c>
      <c r="H203" s="262">
        <v>106</v>
      </c>
      <c r="I203" s="262">
        <v>0.64700000000000002</v>
      </c>
      <c r="K203" s="262">
        <v>6.1045279999999997E-3</v>
      </c>
      <c r="L203" s="262">
        <v>4409.04</v>
      </c>
      <c r="M203">
        <f t="shared" si="6"/>
        <v>4.4090400000000001</v>
      </c>
      <c r="N203">
        <f t="shared" si="7"/>
        <v>4409.04</v>
      </c>
    </row>
    <row r="204" spans="3:14">
      <c r="C204" s="265">
        <v>201</v>
      </c>
      <c r="D204" s="262">
        <v>2016</v>
      </c>
      <c r="E204" s="262">
        <v>502</v>
      </c>
      <c r="F204" s="262">
        <v>3</v>
      </c>
      <c r="G204" s="262">
        <v>5</v>
      </c>
      <c r="H204" s="262">
        <v>106</v>
      </c>
      <c r="I204" s="262">
        <v>0.72899999999999998</v>
      </c>
      <c r="K204" s="262">
        <v>6.8786790000000004E-3</v>
      </c>
      <c r="L204" s="262">
        <v>4811.2700000000004</v>
      </c>
      <c r="M204">
        <f t="shared" si="6"/>
        <v>4.8112700000000004</v>
      </c>
      <c r="N204">
        <f t="shared" si="7"/>
        <v>4811.2700000000004</v>
      </c>
    </row>
    <row r="205" spans="3:14">
      <c r="C205" s="265">
        <v>202</v>
      </c>
      <c r="D205" s="262">
        <v>2016</v>
      </c>
      <c r="E205" s="262">
        <v>502</v>
      </c>
      <c r="F205" s="262">
        <v>3</v>
      </c>
      <c r="G205" s="262">
        <v>6</v>
      </c>
      <c r="H205" s="262">
        <v>106</v>
      </c>
      <c r="I205" s="262">
        <v>0.71699999999999997</v>
      </c>
      <c r="K205" s="262">
        <v>6.767594E-3</v>
      </c>
      <c r="L205" s="262">
        <v>5039.91</v>
      </c>
      <c r="M205">
        <f t="shared" si="6"/>
        <v>5.0399099999999999</v>
      </c>
      <c r="N205">
        <f t="shared" si="7"/>
        <v>5039.91</v>
      </c>
    </row>
    <row r="206" spans="3:14">
      <c r="C206" s="265">
        <v>203</v>
      </c>
      <c r="D206" s="262">
        <v>2016</v>
      </c>
      <c r="E206" s="262">
        <v>502</v>
      </c>
      <c r="F206" s="262">
        <v>3</v>
      </c>
      <c r="G206" s="262">
        <v>7</v>
      </c>
      <c r="H206" s="262">
        <v>106</v>
      </c>
      <c r="I206" s="262">
        <v>0.752</v>
      </c>
      <c r="K206" s="262">
        <v>7.0958490000000004E-3</v>
      </c>
      <c r="L206" s="262">
        <v>5387.1</v>
      </c>
      <c r="M206">
        <f t="shared" si="6"/>
        <v>5.3871000000000002</v>
      </c>
      <c r="N206">
        <f t="shared" si="7"/>
        <v>5387.1</v>
      </c>
    </row>
    <row r="207" spans="3:14">
      <c r="C207" s="265">
        <v>204</v>
      </c>
      <c r="D207" s="262">
        <v>2016</v>
      </c>
      <c r="E207" s="262">
        <v>502</v>
      </c>
      <c r="F207" s="262">
        <v>3</v>
      </c>
      <c r="G207" s="262">
        <v>8</v>
      </c>
      <c r="H207" s="262">
        <v>106</v>
      </c>
      <c r="I207" s="262">
        <v>0.55700000000000005</v>
      </c>
      <c r="K207" s="262">
        <v>5.2515089999999997E-3</v>
      </c>
      <c r="L207" s="262">
        <v>4486.66</v>
      </c>
      <c r="M207">
        <f t="shared" si="6"/>
        <v>4.4866599999999996</v>
      </c>
      <c r="N207">
        <f t="shared" si="7"/>
        <v>4486.66</v>
      </c>
    </row>
    <row r="208" spans="3:14">
      <c r="C208" s="265">
        <v>205</v>
      </c>
      <c r="D208" s="262">
        <v>2016</v>
      </c>
      <c r="E208" s="262">
        <v>502</v>
      </c>
      <c r="F208" s="262">
        <v>3</v>
      </c>
      <c r="G208" s="262">
        <v>9</v>
      </c>
      <c r="H208" s="262">
        <v>106</v>
      </c>
      <c r="I208" s="262">
        <v>0.7</v>
      </c>
      <c r="K208" s="262">
        <v>6.6004719999999996E-3</v>
      </c>
      <c r="L208" s="262">
        <v>4980.63</v>
      </c>
      <c r="M208">
        <f t="shared" si="6"/>
        <v>4.9806299999999997</v>
      </c>
      <c r="N208">
        <f t="shared" si="7"/>
        <v>4980.63</v>
      </c>
    </row>
    <row r="209" spans="3:14">
      <c r="C209" s="265">
        <v>206</v>
      </c>
      <c r="D209" s="262">
        <v>2016</v>
      </c>
      <c r="E209" s="262">
        <v>502</v>
      </c>
      <c r="F209" s="262">
        <v>3</v>
      </c>
      <c r="G209" s="262">
        <v>10</v>
      </c>
      <c r="H209" s="262">
        <v>106</v>
      </c>
      <c r="I209" s="262">
        <v>0.751</v>
      </c>
      <c r="K209" s="262">
        <v>7.0823580000000004E-3</v>
      </c>
      <c r="L209" s="262">
        <v>4852.2</v>
      </c>
      <c r="M209">
        <f t="shared" si="6"/>
        <v>4.8521999999999998</v>
      </c>
      <c r="N209">
        <f t="shared" si="7"/>
        <v>4852.2</v>
      </c>
    </row>
    <row r="210" spans="3:14">
      <c r="C210" s="265">
        <v>207</v>
      </c>
      <c r="D210" s="262">
        <v>2016</v>
      </c>
      <c r="E210" s="262">
        <v>502</v>
      </c>
      <c r="F210" s="262">
        <v>3</v>
      </c>
      <c r="G210" s="262">
        <v>11</v>
      </c>
      <c r="H210" s="262">
        <v>106</v>
      </c>
      <c r="I210" s="262">
        <v>0.751</v>
      </c>
      <c r="K210" s="262">
        <v>7.0892919999999996E-3</v>
      </c>
      <c r="L210" s="262">
        <v>5346.17</v>
      </c>
      <c r="M210">
        <f t="shared" si="6"/>
        <v>5.3461699999999999</v>
      </c>
      <c r="N210">
        <f t="shared" si="7"/>
        <v>5346.17</v>
      </c>
    </row>
    <row r="211" spans="3:14">
      <c r="C211" s="265">
        <v>208</v>
      </c>
      <c r="D211" s="262">
        <v>2016</v>
      </c>
      <c r="E211" s="262">
        <v>502</v>
      </c>
      <c r="F211" s="262">
        <v>3</v>
      </c>
      <c r="G211" s="262">
        <v>12</v>
      </c>
      <c r="H211" s="262">
        <v>106</v>
      </c>
      <c r="I211" s="262">
        <v>0.70499999999999996</v>
      </c>
      <c r="K211" s="262">
        <v>6.6529249999999996E-3</v>
      </c>
      <c r="L211" s="262">
        <v>5000.3900000000003</v>
      </c>
      <c r="M211">
        <f t="shared" si="6"/>
        <v>5.0003900000000003</v>
      </c>
      <c r="N211">
        <f t="shared" si="7"/>
        <v>5000.3900000000003</v>
      </c>
    </row>
    <row r="212" spans="3:14">
      <c r="C212" s="265">
        <v>209</v>
      </c>
      <c r="D212" s="262">
        <v>2016</v>
      </c>
      <c r="E212" s="262">
        <v>502</v>
      </c>
      <c r="F212" s="262">
        <v>3</v>
      </c>
      <c r="G212" s="262">
        <v>13</v>
      </c>
      <c r="H212" s="262">
        <v>106</v>
      </c>
      <c r="I212" s="262">
        <v>0.71399999999999997</v>
      </c>
      <c r="K212" s="262">
        <v>6.7384910000000001E-3</v>
      </c>
      <c r="L212" s="262">
        <v>5325</v>
      </c>
      <c r="M212">
        <f t="shared" si="6"/>
        <v>5.3250000000000002</v>
      </c>
      <c r="N212">
        <f t="shared" si="7"/>
        <v>5325</v>
      </c>
    </row>
    <row r="213" spans="3:14">
      <c r="C213" s="265">
        <v>210</v>
      </c>
      <c r="D213" s="262">
        <v>2016</v>
      </c>
      <c r="E213" s="262">
        <v>502</v>
      </c>
      <c r="F213" s="262">
        <v>3</v>
      </c>
      <c r="G213" s="262">
        <v>14</v>
      </c>
      <c r="H213" s="262">
        <v>106</v>
      </c>
      <c r="I213" s="262">
        <v>0.65200000000000002</v>
      </c>
      <c r="K213" s="262">
        <v>6.1483019999999996E-3</v>
      </c>
      <c r="L213" s="262">
        <v>4898.78</v>
      </c>
      <c r="M213">
        <f t="shared" si="6"/>
        <v>4.8987799999999995</v>
      </c>
      <c r="N213">
        <f t="shared" si="7"/>
        <v>4898.78</v>
      </c>
    </row>
    <row r="214" spans="3:14">
      <c r="C214" s="265">
        <v>211</v>
      </c>
      <c r="D214" s="262">
        <v>2016</v>
      </c>
      <c r="E214" s="262">
        <v>502</v>
      </c>
      <c r="F214" s="262">
        <v>4</v>
      </c>
      <c r="G214" s="262">
        <v>1</v>
      </c>
      <c r="H214" s="262">
        <v>106</v>
      </c>
      <c r="I214" s="262">
        <v>0.36399999999999999</v>
      </c>
      <c r="K214" s="262">
        <v>3.4329249999999999E-3</v>
      </c>
      <c r="L214" s="262">
        <v>2248.27</v>
      </c>
      <c r="M214">
        <f t="shared" si="6"/>
        <v>2.2482699999999998</v>
      </c>
      <c r="N214">
        <f t="shared" si="7"/>
        <v>2248.27</v>
      </c>
    </row>
    <row r="215" spans="3:14">
      <c r="C215" s="265">
        <v>212</v>
      </c>
      <c r="D215" s="262">
        <v>2016</v>
      </c>
      <c r="E215" s="262">
        <v>502</v>
      </c>
      <c r="F215" s="262">
        <v>4</v>
      </c>
      <c r="G215" s="262">
        <v>2</v>
      </c>
      <c r="H215" s="262">
        <v>106</v>
      </c>
      <c r="I215" s="262">
        <v>0.38900000000000001</v>
      </c>
      <c r="K215" s="262">
        <v>3.6735380000000001E-3</v>
      </c>
      <c r="L215" s="262">
        <v>2695.67</v>
      </c>
      <c r="M215">
        <f t="shared" si="6"/>
        <v>2.6956700000000002</v>
      </c>
      <c r="N215">
        <f t="shared" si="7"/>
        <v>2695.67</v>
      </c>
    </row>
    <row r="216" spans="3:14">
      <c r="C216" s="265">
        <v>213</v>
      </c>
      <c r="D216" s="262">
        <v>2016</v>
      </c>
      <c r="E216" s="262">
        <v>502</v>
      </c>
      <c r="F216" s="262">
        <v>4</v>
      </c>
      <c r="G216" s="262">
        <v>3</v>
      </c>
      <c r="H216" s="262">
        <v>106</v>
      </c>
      <c r="I216" s="262">
        <v>0.40699999999999997</v>
      </c>
      <c r="K216" s="262">
        <v>3.8368400000000002E-3</v>
      </c>
      <c r="L216" s="262">
        <v>2852.33</v>
      </c>
      <c r="M216">
        <f t="shared" si="6"/>
        <v>2.8523299999999998</v>
      </c>
      <c r="N216">
        <f t="shared" si="7"/>
        <v>2852.33</v>
      </c>
    </row>
    <row r="217" spans="3:14">
      <c r="C217" s="265">
        <v>214</v>
      </c>
      <c r="D217" s="262">
        <v>2016</v>
      </c>
      <c r="E217" s="262">
        <v>502</v>
      </c>
      <c r="F217" s="262">
        <v>4</v>
      </c>
      <c r="G217" s="262">
        <v>4</v>
      </c>
      <c r="H217" s="262">
        <v>106</v>
      </c>
      <c r="I217" s="262">
        <v>0.57299999999999995</v>
      </c>
      <c r="K217" s="262">
        <v>5.4053770000000003E-3</v>
      </c>
      <c r="L217" s="262">
        <v>3549.53</v>
      </c>
      <c r="M217">
        <f t="shared" si="6"/>
        <v>3.5495300000000003</v>
      </c>
      <c r="N217">
        <f t="shared" si="7"/>
        <v>3549.53</v>
      </c>
    </row>
    <row r="218" spans="3:14">
      <c r="C218" s="265">
        <v>215</v>
      </c>
      <c r="D218" s="262">
        <v>2016</v>
      </c>
      <c r="E218" s="262">
        <v>502</v>
      </c>
      <c r="F218" s="262">
        <v>4</v>
      </c>
      <c r="G218" s="262">
        <v>5</v>
      </c>
      <c r="H218" s="262">
        <v>106</v>
      </c>
      <c r="I218" s="262">
        <v>0.66500000000000004</v>
      </c>
      <c r="K218" s="262">
        <v>6.2695750000000003E-3</v>
      </c>
      <c r="L218" s="262">
        <v>4948.17</v>
      </c>
      <c r="M218">
        <f t="shared" si="6"/>
        <v>4.9481700000000002</v>
      </c>
      <c r="N218">
        <f t="shared" si="7"/>
        <v>4948.17</v>
      </c>
    </row>
    <row r="219" spans="3:14">
      <c r="C219" s="265">
        <v>216</v>
      </c>
      <c r="D219" s="262">
        <v>2016</v>
      </c>
      <c r="E219" s="262">
        <v>502</v>
      </c>
      <c r="F219" s="262">
        <v>4</v>
      </c>
      <c r="G219" s="262">
        <v>6</v>
      </c>
      <c r="H219" s="262">
        <v>106</v>
      </c>
      <c r="I219" s="262">
        <v>0.76500000000000001</v>
      </c>
      <c r="K219" s="262">
        <v>7.2135849999999998E-3</v>
      </c>
      <c r="L219" s="262">
        <v>5272.78</v>
      </c>
      <c r="M219">
        <f t="shared" si="6"/>
        <v>5.27278</v>
      </c>
      <c r="N219">
        <f t="shared" si="7"/>
        <v>5272.78</v>
      </c>
    </row>
    <row r="220" spans="3:14">
      <c r="C220" s="265">
        <v>217</v>
      </c>
      <c r="D220" s="262">
        <v>2016</v>
      </c>
      <c r="E220" s="262">
        <v>502</v>
      </c>
      <c r="F220" s="262">
        <v>4</v>
      </c>
      <c r="G220" s="262">
        <v>7</v>
      </c>
      <c r="H220" s="262">
        <v>106</v>
      </c>
      <c r="I220" s="262">
        <v>0.78500000000000003</v>
      </c>
      <c r="K220" s="262">
        <v>7.4095280000000003E-3</v>
      </c>
      <c r="L220" s="262">
        <v>5267.14</v>
      </c>
      <c r="M220">
        <f t="shared" si="6"/>
        <v>5.2671400000000004</v>
      </c>
      <c r="N220">
        <f t="shared" si="7"/>
        <v>5267.14</v>
      </c>
    </row>
    <row r="221" spans="3:14">
      <c r="C221" s="265">
        <v>218</v>
      </c>
      <c r="D221" s="262">
        <v>2016</v>
      </c>
      <c r="E221" s="262">
        <v>502</v>
      </c>
      <c r="F221" s="262">
        <v>4</v>
      </c>
      <c r="G221" s="262">
        <v>8</v>
      </c>
      <c r="H221" s="262">
        <v>106</v>
      </c>
      <c r="I221" s="262">
        <v>0.57399999999999995</v>
      </c>
      <c r="K221" s="262">
        <v>5.4108020000000001E-3</v>
      </c>
      <c r="L221" s="262">
        <v>4126.7700000000004</v>
      </c>
      <c r="M221">
        <f t="shared" si="6"/>
        <v>4.1267700000000005</v>
      </c>
      <c r="N221">
        <f t="shared" si="7"/>
        <v>4126.7700000000004</v>
      </c>
    </row>
    <row r="222" spans="3:14">
      <c r="C222" s="265">
        <v>219</v>
      </c>
      <c r="D222" s="262">
        <v>2016</v>
      </c>
      <c r="E222" s="262">
        <v>502</v>
      </c>
      <c r="F222" s="262">
        <v>4</v>
      </c>
      <c r="G222" s="262">
        <v>9</v>
      </c>
      <c r="H222" s="262">
        <v>106</v>
      </c>
      <c r="I222" s="262">
        <v>0.64800000000000002</v>
      </c>
      <c r="K222" s="262">
        <v>6.115377E-3</v>
      </c>
      <c r="L222" s="262">
        <v>4698.3599999999997</v>
      </c>
      <c r="M222">
        <f t="shared" si="6"/>
        <v>4.6983600000000001</v>
      </c>
      <c r="N222">
        <f t="shared" si="7"/>
        <v>4698.3599999999997</v>
      </c>
    </row>
    <row r="223" spans="3:14">
      <c r="C223" s="265">
        <v>220</v>
      </c>
      <c r="D223" s="262">
        <v>2016</v>
      </c>
      <c r="E223" s="262">
        <v>502</v>
      </c>
      <c r="F223" s="262">
        <v>4</v>
      </c>
      <c r="G223" s="262">
        <v>10</v>
      </c>
      <c r="H223" s="262">
        <v>106</v>
      </c>
      <c r="I223" s="262">
        <v>0.71699999999999997</v>
      </c>
      <c r="K223" s="262">
        <v>6.7607550000000002E-3</v>
      </c>
      <c r="L223" s="262">
        <v>5175.3999999999996</v>
      </c>
      <c r="M223">
        <f t="shared" si="6"/>
        <v>5.1753999999999998</v>
      </c>
      <c r="N223">
        <f t="shared" si="7"/>
        <v>5175.3999999999996</v>
      </c>
    </row>
    <row r="224" spans="3:14">
      <c r="C224" s="265">
        <v>221</v>
      </c>
      <c r="D224" s="262">
        <v>2016</v>
      </c>
      <c r="E224" s="262">
        <v>502</v>
      </c>
      <c r="F224" s="262">
        <v>4</v>
      </c>
      <c r="G224" s="262">
        <v>11</v>
      </c>
      <c r="H224" s="262">
        <v>106</v>
      </c>
      <c r="I224" s="262">
        <v>0.68899999999999995</v>
      </c>
      <c r="K224" s="262">
        <v>6.5008490000000004E-3</v>
      </c>
      <c r="L224" s="262">
        <v>4222.74</v>
      </c>
      <c r="M224">
        <f t="shared" si="6"/>
        <v>4.2227399999999999</v>
      </c>
      <c r="N224">
        <f t="shared" si="7"/>
        <v>4222.74</v>
      </c>
    </row>
    <row r="225" spans="3:14">
      <c r="C225" s="265">
        <v>222</v>
      </c>
      <c r="D225" s="262">
        <v>2016</v>
      </c>
      <c r="E225" s="262">
        <v>502</v>
      </c>
      <c r="F225" s="262">
        <v>4</v>
      </c>
      <c r="G225" s="262">
        <v>12</v>
      </c>
      <c r="H225" s="262">
        <v>106</v>
      </c>
      <c r="I225" s="262">
        <v>0.72299999999999998</v>
      </c>
      <c r="K225" s="262">
        <v>6.823066E-3</v>
      </c>
      <c r="L225" s="262">
        <v>5381.45</v>
      </c>
      <c r="M225">
        <f t="shared" si="6"/>
        <v>5.3814500000000001</v>
      </c>
      <c r="N225">
        <f t="shared" si="7"/>
        <v>5381.45</v>
      </c>
    </row>
    <row r="226" spans="3:14">
      <c r="C226" s="265">
        <v>223</v>
      </c>
      <c r="D226" s="262">
        <v>2016</v>
      </c>
      <c r="E226" s="262">
        <v>502</v>
      </c>
      <c r="F226" s="262">
        <v>4</v>
      </c>
      <c r="G226" s="262">
        <v>13</v>
      </c>
      <c r="H226" s="262">
        <v>106</v>
      </c>
      <c r="I226" s="262">
        <v>0.81100000000000005</v>
      </c>
      <c r="K226" s="262">
        <v>7.6468869999999998E-3</v>
      </c>
      <c r="L226" s="262">
        <v>5377.22</v>
      </c>
      <c r="M226">
        <f t="shared" si="6"/>
        <v>5.3772200000000003</v>
      </c>
      <c r="N226">
        <f t="shared" si="7"/>
        <v>5377.22</v>
      </c>
    </row>
    <row r="227" spans="3:14">
      <c r="C227" s="265">
        <v>224</v>
      </c>
      <c r="D227" s="262">
        <v>2016</v>
      </c>
      <c r="E227" s="262">
        <v>502</v>
      </c>
      <c r="F227" s="262">
        <v>4</v>
      </c>
      <c r="G227" s="262">
        <v>14</v>
      </c>
      <c r="H227" s="262">
        <v>106</v>
      </c>
      <c r="I227" s="262">
        <v>0.71299999999999997</v>
      </c>
      <c r="K227" s="262">
        <v>6.7257549999999999E-3</v>
      </c>
      <c r="L227" s="262">
        <v>5007.45</v>
      </c>
      <c r="M227">
        <f t="shared" si="6"/>
        <v>5.0074499999999995</v>
      </c>
      <c r="N227">
        <f t="shared" si="7"/>
        <v>5007.45</v>
      </c>
    </row>
    <row r="228" spans="3:14">
      <c r="C228" s="265">
        <v>225</v>
      </c>
      <c r="D228" s="262">
        <v>2017</v>
      </c>
      <c r="E228" s="262">
        <v>502</v>
      </c>
      <c r="F228" s="262">
        <v>1</v>
      </c>
      <c r="G228" s="262">
        <v>1</v>
      </c>
      <c r="H228" s="262">
        <v>98</v>
      </c>
      <c r="I228" s="262">
        <v>0.32976</v>
      </c>
      <c r="K228" s="262">
        <v>3.3648609999999998E-3</v>
      </c>
      <c r="L228" s="262">
        <v>1603.2</v>
      </c>
      <c r="M228">
        <f t="shared" si="6"/>
        <v>1.6032</v>
      </c>
      <c r="N228">
        <f t="shared" si="7"/>
        <v>1603.2</v>
      </c>
    </row>
    <row r="229" spans="3:14">
      <c r="C229" s="265">
        <v>226</v>
      </c>
      <c r="D229" s="262">
        <v>2017</v>
      </c>
      <c r="E229" s="262">
        <v>502</v>
      </c>
      <c r="F229" s="262">
        <v>1</v>
      </c>
      <c r="G229" s="262">
        <v>2</v>
      </c>
      <c r="H229" s="262">
        <v>98</v>
      </c>
      <c r="I229" s="262">
        <v>0.26623999999999998</v>
      </c>
      <c r="K229" s="262">
        <v>2.7167699999999999E-3</v>
      </c>
      <c r="L229" s="262">
        <v>852.42</v>
      </c>
      <c r="M229">
        <f t="shared" si="6"/>
        <v>0.85241999999999996</v>
      </c>
      <c r="N229">
        <f t="shared" si="7"/>
        <v>852.42</v>
      </c>
    </row>
    <row r="230" spans="3:14">
      <c r="C230" s="265">
        <v>227</v>
      </c>
      <c r="D230" s="262">
        <v>2017</v>
      </c>
      <c r="E230" s="262">
        <v>502</v>
      </c>
      <c r="F230" s="262">
        <v>1</v>
      </c>
      <c r="G230" s="262">
        <v>3</v>
      </c>
      <c r="H230" s="262">
        <v>98</v>
      </c>
      <c r="I230" s="262">
        <v>0.42141000000000001</v>
      </c>
      <c r="K230" s="262">
        <v>4.3001430000000002E-3</v>
      </c>
      <c r="L230" s="262">
        <v>2565.39</v>
      </c>
      <c r="M230">
        <f t="shared" si="6"/>
        <v>2.5653899999999998</v>
      </c>
      <c r="N230">
        <f t="shared" si="7"/>
        <v>2565.39</v>
      </c>
    </row>
    <row r="231" spans="3:14">
      <c r="C231" s="265">
        <v>228</v>
      </c>
      <c r="D231" s="262">
        <v>2017</v>
      </c>
      <c r="E231" s="262">
        <v>502</v>
      </c>
      <c r="F231" s="262">
        <v>1</v>
      </c>
      <c r="G231" s="262">
        <v>4</v>
      </c>
      <c r="H231" s="262">
        <v>98</v>
      </c>
      <c r="I231" s="262">
        <v>0.39516000000000001</v>
      </c>
      <c r="K231" s="262">
        <v>4.0322220000000002E-3</v>
      </c>
      <c r="L231" s="262">
        <v>2448.85</v>
      </c>
      <c r="M231">
        <f t="shared" si="6"/>
        <v>2.4488499999999997</v>
      </c>
      <c r="N231">
        <f t="shared" si="7"/>
        <v>2448.85</v>
      </c>
    </row>
    <row r="232" spans="3:14">
      <c r="C232" s="265">
        <v>229</v>
      </c>
      <c r="D232" s="262">
        <v>2017</v>
      </c>
      <c r="E232" s="262">
        <v>502</v>
      </c>
      <c r="F232" s="262">
        <v>1</v>
      </c>
      <c r="G232" s="262">
        <v>5</v>
      </c>
      <c r="H232" s="262">
        <v>98</v>
      </c>
      <c r="I232" s="262">
        <v>0.56876000000000004</v>
      </c>
      <c r="K232" s="262">
        <v>5.8036529999999998E-3</v>
      </c>
      <c r="L232" s="262">
        <v>4496.55</v>
      </c>
      <c r="M232">
        <f t="shared" si="6"/>
        <v>4.49655</v>
      </c>
      <c r="N232">
        <f t="shared" si="7"/>
        <v>4496.55</v>
      </c>
    </row>
    <row r="233" spans="3:14">
      <c r="C233" s="265">
        <v>230</v>
      </c>
      <c r="D233" s="262">
        <v>2017</v>
      </c>
      <c r="E233" s="262">
        <v>502</v>
      </c>
      <c r="F233" s="262">
        <v>1</v>
      </c>
      <c r="G233" s="262">
        <v>6</v>
      </c>
      <c r="H233" s="262">
        <v>98</v>
      </c>
      <c r="I233" s="262">
        <v>0.53690000000000004</v>
      </c>
      <c r="K233" s="262">
        <v>5.4785779999999996E-3</v>
      </c>
      <c r="L233" s="262">
        <v>4554.83</v>
      </c>
      <c r="M233">
        <f t="shared" si="6"/>
        <v>4.5548299999999999</v>
      </c>
      <c r="N233">
        <f t="shared" si="7"/>
        <v>4554.83</v>
      </c>
    </row>
    <row r="234" spans="3:14">
      <c r="C234" s="265">
        <v>231</v>
      </c>
      <c r="D234" s="262">
        <v>2017</v>
      </c>
      <c r="E234" s="262">
        <v>502</v>
      </c>
      <c r="F234" s="262">
        <v>1</v>
      </c>
      <c r="G234" s="262">
        <v>7</v>
      </c>
      <c r="H234" s="262">
        <v>98</v>
      </c>
      <c r="I234" s="262">
        <v>0.50258999999999998</v>
      </c>
      <c r="K234" s="262">
        <v>5.1284410000000001E-3</v>
      </c>
      <c r="L234" s="262">
        <v>5626.79</v>
      </c>
      <c r="M234">
        <f t="shared" si="6"/>
        <v>5.6267899999999997</v>
      </c>
      <c r="N234">
        <f t="shared" si="7"/>
        <v>5626.79</v>
      </c>
    </row>
    <row r="235" spans="3:14">
      <c r="C235" s="265">
        <v>232</v>
      </c>
      <c r="D235" s="262">
        <v>2017</v>
      </c>
      <c r="E235" s="262">
        <v>502</v>
      </c>
      <c r="F235" s="262">
        <v>1</v>
      </c>
      <c r="G235" s="262">
        <v>8</v>
      </c>
      <c r="H235" s="262">
        <v>98</v>
      </c>
      <c r="I235" s="262">
        <v>0.28616999999999998</v>
      </c>
      <c r="K235" s="262">
        <v>2.9200680000000001E-3</v>
      </c>
      <c r="L235" s="262">
        <v>3167.1</v>
      </c>
      <c r="M235">
        <f t="shared" si="6"/>
        <v>3.1671</v>
      </c>
      <c r="N235">
        <f t="shared" si="7"/>
        <v>3167.1</v>
      </c>
    </row>
    <row r="236" spans="3:14">
      <c r="C236" s="265">
        <v>233</v>
      </c>
      <c r="D236" s="262">
        <v>2017</v>
      </c>
      <c r="E236" s="262">
        <v>502</v>
      </c>
      <c r="F236" s="262">
        <v>1</v>
      </c>
      <c r="G236" s="262">
        <v>9</v>
      </c>
      <c r="H236" s="262">
        <v>98</v>
      </c>
      <c r="I236" s="262">
        <v>0.49275000000000002</v>
      </c>
      <c r="K236" s="262">
        <v>5.0280769999999997E-3</v>
      </c>
      <c r="L236" s="262">
        <v>3741.71</v>
      </c>
      <c r="M236">
        <f t="shared" si="6"/>
        <v>3.7417099999999999</v>
      </c>
      <c r="N236">
        <f t="shared" si="7"/>
        <v>3741.71</v>
      </c>
    </row>
    <row r="237" spans="3:14">
      <c r="C237" s="265">
        <v>234</v>
      </c>
      <c r="D237" s="262">
        <v>2017</v>
      </c>
      <c r="E237" s="262">
        <v>502</v>
      </c>
      <c r="F237" s="262">
        <v>1</v>
      </c>
      <c r="G237" s="262">
        <v>10</v>
      </c>
      <c r="H237" s="262">
        <v>98</v>
      </c>
      <c r="I237" s="262">
        <v>0.48342000000000002</v>
      </c>
      <c r="K237" s="262">
        <v>4.93284E-3</v>
      </c>
      <c r="L237" s="262">
        <v>4085.93</v>
      </c>
      <c r="M237">
        <f t="shared" si="6"/>
        <v>4.0859299999999994</v>
      </c>
      <c r="N237">
        <f t="shared" si="7"/>
        <v>4085.9299999999994</v>
      </c>
    </row>
    <row r="238" spans="3:14">
      <c r="C238" s="265">
        <v>235</v>
      </c>
      <c r="D238" s="262">
        <v>2017</v>
      </c>
      <c r="E238" s="262">
        <v>502</v>
      </c>
      <c r="F238" s="262">
        <v>1</v>
      </c>
      <c r="G238" s="262">
        <v>11</v>
      </c>
      <c r="H238" s="262">
        <v>98</v>
      </c>
      <c r="I238" s="262">
        <v>0.55262</v>
      </c>
      <c r="K238" s="262">
        <v>5.6389680000000003E-3</v>
      </c>
      <c r="L238" s="262">
        <v>4817.74</v>
      </c>
      <c r="M238">
        <f t="shared" si="6"/>
        <v>4.8177399999999997</v>
      </c>
      <c r="N238">
        <f t="shared" si="7"/>
        <v>4817.74</v>
      </c>
    </row>
    <row r="239" spans="3:14">
      <c r="C239" s="265">
        <v>236</v>
      </c>
      <c r="D239" s="262">
        <v>2017</v>
      </c>
      <c r="E239" s="262">
        <v>502</v>
      </c>
      <c r="F239" s="262">
        <v>1</v>
      </c>
      <c r="G239" s="262">
        <v>12</v>
      </c>
      <c r="H239" s="262">
        <v>98</v>
      </c>
      <c r="I239" s="262">
        <v>0.58106000000000002</v>
      </c>
      <c r="K239" s="262">
        <v>5.9291769999999999E-3</v>
      </c>
      <c r="L239" s="262">
        <v>5629.5</v>
      </c>
      <c r="M239">
        <f t="shared" si="6"/>
        <v>5.6295000000000002</v>
      </c>
      <c r="N239">
        <f t="shared" si="7"/>
        <v>5629.5</v>
      </c>
    </row>
    <row r="240" spans="3:14">
      <c r="C240" s="265">
        <v>237</v>
      </c>
      <c r="D240" s="262">
        <v>2017</v>
      </c>
      <c r="E240" s="262">
        <v>502</v>
      </c>
      <c r="F240" s="262">
        <v>1</v>
      </c>
      <c r="G240" s="262">
        <v>13</v>
      </c>
      <c r="H240" s="262">
        <v>98</v>
      </c>
      <c r="I240" s="262">
        <v>0.60114000000000001</v>
      </c>
      <c r="K240" s="262">
        <v>6.1341060000000003E-3</v>
      </c>
      <c r="L240" s="262">
        <v>6029.28</v>
      </c>
      <c r="M240">
        <f t="shared" si="6"/>
        <v>6.02928</v>
      </c>
      <c r="N240">
        <f t="shared" si="7"/>
        <v>6029.28</v>
      </c>
    </row>
    <row r="241" spans="3:14">
      <c r="C241" s="265">
        <v>238</v>
      </c>
      <c r="D241" s="262">
        <v>2017</v>
      </c>
      <c r="E241" s="262">
        <v>502</v>
      </c>
      <c r="F241" s="262">
        <v>1</v>
      </c>
      <c r="G241" s="262">
        <v>14</v>
      </c>
      <c r="H241" s="262">
        <v>98</v>
      </c>
      <c r="I241" s="262">
        <v>0.49120000000000003</v>
      </c>
      <c r="K241" s="262">
        <v>5.0122709999999996E-3</v>
      </c>
      <c r="L241" s="262">
        <v>3760.68</v>
      </c>
      <c r="M241">
        <f t="shared" si="6"/>
        <v>3.7606799999999998</v>
      </c>
      <c r="N241">
        <f t="shared" si="7"/>
        <v>3760.68</v>
      </c>
    </row>
    <row r="242" spans="3:14">
      <c r="C242" s="265">
        <v>239</v>
      </c>
      <c r="D242" s="262">
        <v>2017</v>
      </c>
      <c r="E242" s="262">
        <v>502</v>
      </c>
      <c r="F242" s="262">
        <v>2</v>
      </c>
      <c r="G242" s="262">
        <v>1</v>
      </c>
      <c r="H242" s="262">
        <v>98</v>
      </c>
      <c r="I242" s="262">
        <v>0.28793000000000002</v>
      </c>
      <c r="K242" s="262">
        <v>2.938015E-3</v>
      </c>
      <c r="L242" s="262">
        <v>1023.18</v>
      </c>
      <c r="M242">
        <f t="shared" si="6"/>
        <v>1.02318</v>
      </c>
      <c r="N242">
        <f t="shared" si="7"/>
        <v>1023.18</v>
      </c>
    </row>
    <row r="243" spans="3:14">
      <c r="C243" s="265">
        <v>240</v>
      </c>
      <c r="D243" s="262">
        <v>2017</v>
      </c>
      <c r="E243" s="262">
        <v>502</v>
      </c>
      <c r="F243" s="262">
        <v>2</v>
      </c>
      <c r="G243" s="262">
        <v>2</v>
      </c>
      <c r="H243" s="262">
        <v>98</v>
      </c>
      <c r="I243" s="262">
        <v>0.28387000000000001</v>
      </c>
      <c r="K243" s="262">
        <v>2.896638E-3</v>
      </c>
      <c r="L243" s="262">
        <v>1122.1099999999999</v>
      </c>
      <c r="M243">
        <f t="shared" si="6"/>
        <v>1.1221099999999999</v>
      </c>
      <c r="N243">
        <f t="shared" si="7"/>
        <v>1122.1099999999999</v>
      </c>
    </row>
    <row r="244" spans="3:14">
      <c r="C244" s="265">
        <v>241</v>
      </c>
      <c r="D244" s="262">
        <v>2017</v>
      </c>
      <c r="E244" s="262">
        <v>502</v>
      </c>
      <c r="F244" s="262">
        <v>2</v>
      </c>
      <c r="G244" s="262">
        <v>3</v>
      </c>
      <c r="H244" s="262">
        <v>98</v>
      </c>
      <c r="I244" s="262">
        <v>0.34406999999999999</v>
      </c>
      <c r="K244" s="262">
        <v>3.5109080000000001E-3</v>
      </c>
      <c r="L244" s="262">
        <v>1982.66</v>
      </c>
      <c r="M244">
        <f t="shared" si="6"/>
        <v>1.9826600000000001</v>
      </c>
      <c r="N244">
        <f t="shared" si="7"/>
        <v>1982.66</v>
      </c>
    </row>
    <row r="245" spans="3:14">
      <c r="C245" s="265">
        <v>242</v>
      </c>
      <c r="D245" s="262">
        <v>2017</v>
      </c>
      <c r="E245" s="262">
        <v>502</v>
      </c>
      <c r="F245" s="262">
        <v>2</v>
      </c>
      <c r="G245" s="262">
        <v>4</v>
      </c>
      <c r="H245" s="262">
        <v>98</v>
      </c>
      <c r="I245" s="262">
        <v>0.38174000000000002</v>
      </c>
      <c r="K245" s="262">
        <v>3.8952589999999999E-3</v>
      </c>
      <c r="L245" s="262">
        <v>2368.89</v>
      </c>
      <c r="M245">
        <f t="shared" si="6"/>
        <v>2.3688899999999999</v>
      </c>
      <c r="N245">
        <f t="shared" si="7"/>
        <v>2368.89</v>
      </c>
    </row>
    <row r="246" spans="3:14">
      <c r="C246" s="265">
        <v>243</v>
      </c>
      <c r="D246" s="262">
        <v>2017</v>
      </c>
      <c r="E246" s="262">
        <v>502</v>
      </c>
      <c r="F246" s="262">
        <v>2</v>
      </c>
      <c r="G246" s="262">
        <v>5</v>
      </c>
      <c r="H246" s="262">
        <v>98</v>
      </c>
      <c r="I246" s="262">
        <v>0.39139000000000002</v>
      </c>
      <c r="K246" s="262">
        <v>3.993735E-3</v>
      </c>
      <c r="L246" s="262">
        <v>3560.11</v>
      </c>
      <c r="M246">
        <f t="shared" si="6"/>
        <v>3.5601100000000003</v>
      </c>
      <c r="N246">
        <f t="shared" si="7"/>
        <v>3560.11</v>
      </c>
    </row>
    <row r="247" spans="3:14">
      <c r="C247" s="265">
        <v>244</v>
      </c>
      <c r="D247" s="262">
        <v>2017</v>
      </c>
      <c r="E247" s="262">
        <v>502</v>
      </c>
      <c r="F247" s="262">
        <v>2</v>
      </c>
      <c r="G247" s="262">
        <v>6</v>
      </c>
      <c r="H247" s="262">
        <v>98</v>
      </c>
      <c r="I247" s="262">
        <v>0.53586999999999996</v>
      </c>
      <c r="K247" s="262">
        <v>5.4680960000000004E-3</v>
      </c>
      <c r="L247" s="262">
        <v>5357.11</v>
      </c>
      <c r="M247">
        <f t="shared" si="6"/>
        <v>5.3571099999999996</v>
      </c>
      <c r="N247">
        <f t="shared" si="7"/>
        <v>5357.11</v>
      </c>
    </row>
    <row r="248" spans="3:14">
      <c r="C248" s="265">
        <v>245</v>
      </c>
      <c r="D248" s="262">
        <v>2017</v>
      </c>
      <c r="E248" s="262">
        <v>502</v>
      </c>
      <c r="F248" s="262">
        <v>2</v>
      </c>
      <c r="G248" s="262">
        <v>7</v>
      </c>
      <c r="H248" s="262">
        <v>98</v>
      </c>
      <c r="I248" s="262">
        <v>0.46233999999999997</v>
      </c>
      <c r="K248" s="262">
        <v>4.7177340000000003E-3</v>
      </c>
      <c r="L248" s="262">
        <v>5582.07</v>
      </c>
      <c r="M248">
        <f t="shared" si="6"/>
        <v>5.5820699999999999</v>
      </c>
      <c r="N248">
        <f t="shared" si="7"/>
        <v>5582.07</v>
      </c>
    </row>
    <row r="249" spans="3:14">
      <c r="C249" s="265">
        <v>246</v>
      </c>
      <c r="D249" s="262">
        <v>2017</v>
      </c>
      <c r="E249" s="262">
        <v>502</v>
      </c>
      <c r="F249" s="262">
        <v>2</v>
      </c>
      <c r="G249" s="262">
        <v>8</v>
      </c>
      <c r="H249" s="262">
        <v>98</v>
      </c>
      <c r="I249" s="262">
        <v>0.35988999999999999</v>
      </c>
      <c r="K249" s="262">
        <v>3.672303E-3</v>
      </c>
      <c r="L249" s="262">
        <v>2963.82</v>
      </c>
      <c r="M249">
        <f t="shared" si="6"/>
        <v>2.9638200000000001</v>
      </c>
      <c r="N249">
        <f t="shared" si="7"/>
        <v>2963.82</v>
      </c>
    </row>
    <row r="250" spans="3:14">
      <c r="C250" s="265">
        <v>247</v>
      </c>
      <c r="D250" s="262">
        <v>2017</v>
      </c>
      <c r="E250" s="262">
        <v>502</v>
      </c>
      <c r="F250" s="262">
        <v>2</v>
      </c>
      <c r="G250" s="262">
        <v>9</v>
      </c>
      <c r="H250" s="262">
        <v>98</v>
      </c>
      <c r="I250" s="262">
        <v>0.51515</v>
      </c>
      <c r="K250" s="262">
        <v>5.2565859999999997E-3</v>
      </c>
      <c r="L250" s="262">
        <v>4794.7</v>
      </c>
      <c r="M250">
        <f t="shared" si="6"/>
        <v>4.7946999999999997</v>
      </c>
      <c r="N250">
        <f t="shared" si="7"/>
        <v>4794.7</v>
      </c>
    </row>
    <row r="251" spans="3:14">
      <c r="C251" s="265">
        <v>248</v>
      </c>
      <c r="D251" s="262">
        <v>2017</v>
      </c>
      <c r="E251" s="262">
        <v>502</v>
      </c>
      <c r="F251" s="262">
        <v>2</v>
      </c>
      <c r="G251" s="262">
        <v>10</v>
      </c>
      <c r="H251" s="262">
        <v>98</v>
      </c>
      <c r="I251" s="262">
        <v>0.59160999999999997</v>
      </c>
      <c r="K251" s="262">
        <v>6.0368770000000004E-3</v>
      </c>
      <c r="L251" s="262">
        <v>4931.57</v>
      </c>
      <c r="M251">
        <f t="shared" si="6"/>
        <v>4.9315699999999998</v>
      </c>
      <c r="N251">
        <f t="shared" si="7"/>
        <v>4931.57</v>
      </c>
    </row>
    <row r="252" spans="3:14">
      <c r="C252" s="265">
        <v>249</v>
      </c>
      <c r="D252" s="262">
        <v>2017</v>
      </c>
      <c r="E252" s="262">
        <v>502</v>
      </c>
      <c r="F252" s="262">
        <v>2</v>
      </c>
      <c r="G252" s="262">
        <v>11</v>
      </c>
      <c r="H252" s="262">
        <v>98</v>
      </c>
      <c r="I252" s="262">
        <v>0.54337000000000002</v>
      </c>
      <c r="K252" s="262">
        <v>5.5445579999999998E-3</v>
      </c>
      <c r="L252" s="262">
        <v>4030.36</v>
      </c>
      <c r="M252">
        <f t="shared" si="6"/>
        <v>4.0303599999999999</v>
      </c>
      <c r="N252">
        <f t="shared" si="7"/>
        <v>4030.36</v>
      </c>
    </row>
    <row r="253" spans="3:14">
      <c r="C253" s="265">
        <v>250</v>
      </c>
      <c r="D253" s="262">
        <v>2017</v>
      </c>
      <c r="E253" s="262">
        <v>502</v>
      </c>
      <c r="F253" s="262">
        <v>2</v>
      </c>
      <c r="G253" s="262">
        <v>12</v>
      </c>
      <c r="H253" s="262">
        <v>98</v>
      </c>
      <c r="I253" s="262">
        <v>0.49995000000000001</v>
      </c>
      <c r="K253" s="262">
        <v>5.1015339999999996E-3</v>
      </c>
      <c r="L253" s="262">
        <v>5256.82</v>
      </c>
      <c r="M253">
        <f t="shared" si="6"/>
        <v>5.2568199999999994</v>
      </c>
      <c r="N253">
        <f t="shared" si="7"/>
        <v>5256.82</v>
      </c>
    </row>
    <row r="254" spans="3:14">
      <c r="C254" s="265">
        <v>251</v>
      </c>
      <c r="D254" s="262">
        <v>2017</v>
      </c>
      <c r="E254" s="262">
        <v>502</v>
      </c>
      <c r="F254" s="262">
        <v>2</v>
      </c>
      <c r="G254" s="262">
        <v>13</v>
      </c>
      <c r="H254" s="262">
        <v>98</v>
      </c>
      <c r="I254" s="262">
        <v>0.45981</v>
      </c>
      <c r="K254" s="262">
        <v>4.6918919999999996E-3</v>
      </c>
      <c r="L254" s="262">
        <v>4911.24</v>
      </c>
      <c r="M254">
        <f t="shared" si="6"/>
        <v>4.9112399999999994</v>
      </c>
      <c r="N254">
        <f t="shared" si="7"/>
        <v>4911.24</v>
      </c>
    </row>
    <row r="255" spans="3:14">
      <c r="C255" s="265">
        <v>252</v>
      </c>
      <c r="D255" s="262">
        <v>2017</v>
      </c>
      <c r="E255" s="262">
        <v>502</v>
      </c>
      <c r="F255" s="262">
        <v>2</v>
      </c>
      <c r="G255" s="262">
        <v>14</v>
      </c>
      <c r="H255" s="262">
        <v>98</v>
      </c>
      <c r="I255" s="262">
        <v>0.48576999999999998</v>
      </c>
      <c r="K255" s="262">
        <v>4.9568390000000002E-3</v>
      </c>
      <c r="L255" s="262">
        <v>5233.78</v>
      </c>
      <c r="M255">
        <f t="shared" si="6"/>
        <v>5.2337799999999994</v>
      </c>
      <c r="N255">
        <f t="shared" si="7"/>
        <v>5233.78</v>
      </c>
    </row>
    <row r="256" spans="3:14">
      <c r="C256" s="265">
        <v>253</v>
      </c>
      <c r="D256" s="262">
        <v>2017</v>
      </c>
      <c r="E256" s="262">
        <v>502</v>
      </c>
      <c r="F256" s="262">
        <v>3</v>
      </c>
      <c r="G256" s="262">
        <v>1</v>
      </c>
      <c r="H256" s="262">
        <v>98</v>
      </c>
      <c r="I256" s="262">
        <v>0.25679999999999997</v>
      </c>
      <c r="K256" s="262">
        <v>2.6204430000000001E-3</v>
      </c>
      <c r="L256" s="262">
        <v>628.80999999999995</v>
      </c>
      <c r="M256">
        <f t="shared" si="6"/>
        <v>0.62880999999999998</v>
      </c>
      <c r="N256">
        <f t="shared" si="7"/>
        <v>628.80999999999995</v>
      </c>
    </row>
    <row r="257" spans="3:14">
      <c r="C257" s="265">
        <v>254</v>
      </c>
      <c r="D257" s="262">
        <v>2017</v>
      </c>
      <c r="E257" s="262">
        <v>502</v>
      </c>
      <c r="F257" s="262">
        <v>3</v>
      </c>
      <c r="G257" s="262">
        <v>2</v>
      </c>
      <c r="H257" s="262">
        <v>98</v>
      </c>
      <c r="I257" s="262">
        <v>0.32008999999999999</v>
      </c>
      <c r="K257" s="262">
        <v>3.2662139999999999E-3</v>
      </c>
      <c r="L257" s="262">
        <v>1226.46</v>
      </c>
      <c r="M257">
        <f t="shared" si="6"/>
        <v>1.2264600000000001</v>
      </c>
      <c r="N257">
        <f t="shared" si="7"/>
        <v>1226.46</v>
      </c>
    </row>
    <row r="258" spans="3:14">
      <c r="C258" s="265">
        <v>255</v>
      </c>
      <c r="D258" s="262">
        <v>2017</v>
      </c>
      <c r="E258" s="262">
        <v>502</v>
      </c>
      <c r="F258" s="262">
        <v>3</v>
      </c>
      <c r="G258" s="262">
        <v>3</v>
      </c>
      <c r="H258" s="262">
        <v>98</v>
      </c>
      <c r="I258" s="262">
        <v>0.43486999999999998</v>
      </c>
      <c r="K258" s="262">
        <v>4.4374130000000003E-3</v>
      </c>
      <c r="L258" s="262">
        <v>2238.79</v>
      </c>
      <c r="M258">
        <f t="shared" si="6"/>
        <v>2.2387899999999998</v>
      </c>
      <c r="N258">
        <f t="shared" si="7"/>
        <v>2238.79</v>
      </c>
    </row>
    <row r="259" spans="3:14">
      <c r="C259" s="265">
        <v>256</v>
      </c>
      <c r="D259" s="262">
        <v>2017</v>
      </c>
      <c r="E259" s="262">
        <v>502</v>
      </c>
      <c r="F259" s="262">
        <v>3</v>
      </c>
      <c r="G259" s="262">
        <v>4</v>
      </c>
      <c r="H259" s="262">
        <v>98</v>
      </c>
      <c r="I259" s="262">
        <v>0.56789999999999996</v>
      </c>
      <c r="K259" s="262">
        <v>5.7948740000000002E-3</v>
      </c>
      <c r="L259" s="262">
        <v>3775.59</v>
      </c>
      <c r="M259">
        <f t="shared" si="6"/>
        <v>3.7755900000000002</v>
      </c>
      <c r="N259">
        <f t="shared" si="7"/>
        <v>3775.59</v>
      </c>
    </row>
    <row r="260" spans="3:14">
      <c r="C260" s="265">
        <v>257</v>
      </c>
      <c r="D260" s="262">
        <v>2017</v>
      </c>
      <c r="E260" s="262">
        <v>502</v>
      </c>
      <c r="F260" s="262">
        <v>3</v>
      </c>
      <c r="G260" s="262">
        <v>5</v>
      </c>
      <c r="H260" s="262">
        <v>98</v>
      </c>
      <c r="I260" s="262">
        <v>0.56364000000000003</v>
      </c>
      <c r="K260" s="262">
        <v>5.7513950000000003E-3</v>
      </c>
      <c r="L260" s="262">
        <v>4426.08</v>
      </c>
      <c r="M260">
        <f t="shared" si="6"/>
        <v>4.4260799999999998</v>
      </c>
      <c r="N260">
        <f t="shared" si="7"/>
        <v>4426.08</v>
      </c>
    </row>
    <row r="261" spans="3:14">
      <c r="C261" s="265">
        <v>258</v>
      </c>
      <c r="D261" s="262">
        <v>2017</v>
      </c>
      <c r="E261" s="262">
        <v>502</v>
      </c>
      <c r="F261" s="262">
        <v>3</v>
      </c>
      <c r="G261" s="262">
        <v>6</v>
      </c>
      <c r="H261" s="262">
        <v>98</v>
      </c>
      <c r="I261" s="262">
        <v>0.45645999999999998</v>
      </c>
      <c r="K261" s="262">
        <v>4.6578050000000001E-3</v>
      </c>
      <c r="L261" s="262">
        <v>4782.5</v>
      </c>
      <c r="M261">
        <f t="shared" ref="M261:M324" si="8">L261/1000</f>
        <v>4.7824999999999998</v>
      </c>
      <c r="N261">
        <f t="shared" ref="N261:N324" si="9">M261*1000</f>
        <v>4782.5</v>
      </c>
    </row>
    <row r="262" spans="3:14">
      <c r="C262" s="265">
        <v>259</v>
      </c>
      <c r="D262" s="262">
        <v>2017</v>
      </c>
      <c r="E262" s="262">
        <v>502</v>
      </c>
      <c r="F262" s="262">
        <v>3</v>
      </c>
      <c r="G262" s="262">
        <v>7</v>
      </c>
      <c r="H262" s="262">
        <v>98</v>
      </c>
      <c r="I262" s="262">
        <v>0.56281999999999999</v>
      </c>
      <c r="K262" s="262">
        <v>5.7430490000000001E-3</v>
      </c>
      <c r="L262" s="262">
        <v>5076.58</v>
      </c>
      <c r="M262">
        <f t="shared" si="8"/>
        <v>5.0765799999999999</v>
      </c>
      <c r="N262">
        <f t="shared" si="9"/>
        <v>5076.58</v>
      </c>
    </row>
    <row r="263" spans="3:14">
      <c r="C263" s="265">
        <v>260</v>
      </c>
      <c r="D263" s="262">
        <v>2017</v>
      </c>
      <c r="E263" s="262">
        <v>502</v>
      </c>
      <c r="F263" s="262">
        <v>3</v>
      </c>
      <c r="G263" s="262">
        <v>8</v>
      </c>
      <c r="H263" s="262">
        <v>98</v>
      </c>
      <c r="I263" s="262">
        <v>0.45406999999999997</v>
      </c>
      <c r="K263" s="262">
        <v>4.6333989999999999E-3</v>
      </c>
      <c r="L263" s="262">
        <v>4331.22</v>
      </c>
      <c r="M263">
        <f t="shared" si="8"/>
        <v>4.3312200000000001</v>
      </c>
      <c r="N263">
        <f t="shared" si="9"/>
        <v>4331.22</v>
      </c>
    </row>
    <row r="264" spans="3:14">
      <c r="C264" s="265">
        <v>261</v>
      </c>
      <c r="D264" s="262">
        <v>2017</v>
      </c>
      <c r="E264" s="262">
        <v>502</v>
      </c>
      <c r="F264" s="262">
        <v>3</v>
      </c>
      <c r="G264" s="262">
        <v>9</v>
      </c>
      <c r="H264" s="262">
        <v>98</v>
      </c>
      <c r="I264" s="262">
        <v>0.53978999999999999</v>
      </c>
      <c r="K264" s="262">
        <v>5.5081000000000001E-3</v>
      </c>
      <c r="L264" s="262">
        <v>4388.1400000000003</v>
      </c>
      <c r="M264">
        <f t="shared" si="8"/>
        <v>4.3881399999999999</v>
      </c>
      <c r="N264">
        <f t="shared" si="9"/>
        <v>4388.1400000000003</v>
      </c>
    </row>
    <row r="265" spans="3:14">
      <c r="C265" s="265">
        <v>262</v>
      </c>
      <c r="D265" s="262">
        <v>2017</v>
      </c>
      <c r="E265" s="262">
        <v>502</v>
      </c>
      <c r="F265" s="262">
        <v>3</v>
      </c>
      <c r="G265" s="262">
        <v>10</v>
      </c>
      <c r="H265" s="262">
        <v>98</v>
      </c>
      <c r="I265" s="262">
        <v>0.52929999999999999</v>
      </c>
      <c r="K265" s="262">
        <v>5.4010009999999999E-3</v>
      </c>
      <c r="L265" s="262">
        <v>4735.07</v>
      </c>
      <c r="M265">
        <f t="shared" si="8"/>
        <v>4.7350699999999994</v>
      </c>
      <c r="N265">
        <f t="shared" si="9"/>
        <v>4735.07</v>
      </c>
    </row>
    <row r="266" spans="3:14">
      <c r="C266" s="265">
        <v>263</v>
      </c>
      <c r="D266" s="262">
        <v>2017</v>
      </c>
      <c r="E266" s="262">
        <v>502</v>
      </c>
      <c r="F266" s="262">
        <v>3</v>
      </c>
      <c r="G266" s="262">
        <v>11</v>
      </c>
      <c r="H266" s="262">
        <v>98</v>
      </c>
      <c r="I266" s="262">
        <v>0.64666999999999997</v>
      </c>
      <c r="K266" s="262">
        <v>6.5986630000000003E-3</v>
      </c>
      <c r="L266" s="262">
        <v>4554.83</v>
      </c>
      <c r="M266">
        <f t="shared" si="8"/>
        <v>4.5548299999999999</v>
      </c>
      <c r="N266">
        <f t="shared" si="9"/>
        <v>4554.83</v>
      </c>
    </row>
    <row r="267" spans="3:14">
      <c r="C267" s="265">
        <v>264</v>
      </c>
      <c r="D267" s="262">
        <v>2017</v>
      </c>
      <c r="E267" s="262">
        <v>502</v>
      </c>
      <c r="F267" s="262">
        <v>3</v>
      </c>
      <c r="G267" s="262">
        <v>12</v>
      </c>
      <c r="H267" s="262">
        <v>98</v>
      </c>
      <c r="I267" s="262">
        <v>0.58957000000000004</v>
      </c>
      <c r="K267" s="262">
        <v>6.0160150000000004E-3</v>
      </c>
      <c r="L267" s="262">
        <v>4328.51</v>
      </c>
      <c r="M267">
        <f t="shared" si="8"/>
        <v>4.3285100000000005</v>
      </c>
      <c r="N267">
        <f t="shared" si="9"/>
        <v>4328.51</v>
      </c>
    </row>
    <row r="268" spans="3:14">
      <c r="C268" s="265">
        <v>265</v>
      </c>
      <c r="D268" s="262">
        <v>2017</v>
      </c>
      <c r="E268" s="262">
        <v>502</v>
      </c>
      <c r="F268" s="262">
        <v>3</v>
      </c>
      <c r="G268" s="262">
        <v>13</v>
      </c>
      <c r="H268" s="262">
        <v>98</v>
      </c>
      <c r="I268" s="262">
        <v>0.62873000000000001</v>
      </c>
      <c r="K268" s="262">
        <v>6.415568E-3</v>
      </c>
      <c r="L268" s="262">
        <v>5263.6</v>
      </c>
      <c r="M268">
        <f t="shared" si="8"/>
        <v>5.2636000000000003</v>
      </c>
      <c r="N268">
        <f t="shared" si="9"/>
        <v>5263.6</v>
      </c>
    </row>
    <row r="269" spans="3:14">
      <c r="C269" s="265">
        <v>266</v>
      </c>
      <c r="D269" s="262">
        <v>2017</v>
      </c>
      <c r="E269" s="262">
        <v>502</v>
      </c>
      <c r="F269" s="262">
        <v>3</v>
      </c>
      <c r="G269" s="262">
        <v>14</v>
      </c>
      <c r="H269" s="262">
        <v>98</v>
      </c>
      <c r="I269" s="262">
        <v>0.60746999999999995</v>
      </c>
      <c r="K269" s="262">
        <v>6.1986819999999996E-3</v>
      </c>
      <c r="L269" s="262">
        <v>3900.27</v>
      </c>
      <c r="M269">
        <f t="shared" si="8"/>
        <v>3.9002699999999999</v>
      </c>
      <c r="N269">
        <f t="shared" si="9"/>
        <v>3900.27</v>
      </c>
    </row>
    <row r="270" spans="3:14">
      <c r="C270" s="265">
        <v>267</v>
      </c>
      <c r="D270" s="262">
        <v>2017</v>
      </c>
      <c r="E270" s="262">
        <v>502</v>
      </c>
      <c r="F270" s="262">
        <v>4</v>
      </c>
      <c r="G270" s="262">
        <v>1</v>
      </c>
      <c r="H270" s="262">
        <v>98</v>
      </c>
      <c r="I270" s="262">
        <v>0.31089</v>
      </c>
      <c r="K270" s="262">
        <v>3.1723820000000001E-3</v>
      </c>
      <c r="L270" s="262">
        <v>1027.24</v>
      </c>
      <c r="M270">
        <f t="shared" si="8"/>
        <v>1.0272399999999999</v>
      </c>
      <c r="N270">
        <f t="shared" si="9"/>
        <v>1027.24</v>
      </c>
    </row>
    <row r="271" spans="3:14">
      <c r="C271" s="265">
        <v>268</v>
      </c>
      <c r="D271" s="262">
        <v>2017</v>
      </c>
      <c r="E271" s="262">
        <v>502</v>
      </c>
      <c r="F271" s="262">
        <v>4</v>
      </c>
      <c r="G271" s="262">
        <v>2</v>
      </c>
      <c r="H271" s="262">
        <v>98</v>
      </c>
      <c r="I271" s="262">
        <v>0.33678000000000002</v>
      </c>
      <c r="K271" s="262">
        <v>3.4365160000000001E-3</v>
      </c>
      <c r="L271" s="262">
        <v>1586.94</v>
      </c>
      <c r="M271">
        <f t="shared" si="8"/>
        <v>1.58694</v>
      </c>
      <c r="N271">
        <f t="shared" si="9"/>
        <v>1586.94</v>
      </c>
    </row>
    <row r="272" spans="3:14">
      <c r="C272" s="265">
        <v>269</v>
      </c>
      <c r="D272" s="262">
        <v>2017</v>
      </c>
      <c r="E272" s="262">
        <v>502</v>
      </c>
      <c r="F272" s="262">
        <v>4</v>
      </c>
      <c r="G272" s="262">
        <v>3</v>
      </c>
      <c r="H272" s="262">
        <v>98</v>
      </c>
      <c r="I272" s="262">
        <v>0.32917999999999997</v>
      </c>
      <c r="K272" s="262">
        <v>3.3590040000000001E-3</v>
      </c>
      <c r="L272" s="262">
        <v>1528.67</v>
      </c>
      <c r="M272">
        <f t="shared" si="8"/>
        <v>1.52867</v>
      </c>
      <c r="N272">
        <f t="shared" si="9"/>
        <v>1528.67</v>
      </c>
    </row>
    <row r="273" spans="3:14">
      <c r="C273" s="265">
        <v>270</v>
      </c>
      <c r="D273" s="262">
        <v>2017</v>
      </c>
      <c r="E273" s="262">
        <v>502</v>
      </c>
      <c r="F273" s="262">
        <v>4</v>
      </c>
      <c r="G273" s="262">
        <v>4</v>
      </c>
      <c r="H273" s="262">
        <v>98</v>
      </c>
      <c r="I273" s="262">
        <v>0.42264000000000002</v>
      </c>
      <c r="K273" s="262">
        <v>4.3127E-3</v>
      </c>
      <c r="L273" s="262">
        <v>2780.87</v>
      </c>
      <c r="M273">
        <f t="shared" si="8"/>
        <v>2.7808699999999997</v>
      </c>
      <c r="N273">
        <f t="shared" si="9"/>
        <v>2780.87</v>
      </c>
    </row>
    <row r="274" spans="3:14">
      <c r="C274" s="265">
        <v>271</v>
      </c>
      <c r="D274" s="262">
        <v>2017</v>
      </c>
      <c r="E274" s="262">
        <v>502</v>
      </c>
      <c r="F274" s="262">
        <v>4</v>
      </c>
      <c r="G274" s="262">
        <v>5</v>
      </c>
      <c r="H274" s="262">
        <v>98</v>
      </c>
      <c r="I274" s="262">
        <v>0.51739000000000002</v>
      </c>
      <c r="K274" s="262">
        <v>5.2794590000000002E-3</v>
      </c>
      <c r="L274" s="262">
        <v>3936.86</v>
      </c>
      <c r="M274">
        <f t="shared" si="8"/>
        <v>3.9368600000000002</v>
      </c>
      <c r="N274">
        <f t="shared" si="9"/>
        <v>3936.86</v>
      </c>
    </row>
    <row r="275" spans="3:14">
      <c r="C275" s="265">
        <v>272</v>
      </c>
      <c r="D275" s="262">
        <v>2017</v>
      </c>
      <c r="E275" s="262">
        <v>502</v>
      </c>
      <c r="F275" s="262">
        <v>4</v>
      </c>
      <c r="G275" s="262">
        <v>6</v>
      </c>
      <c r="H275" s="262">
        <v>98</v>
      </c>
      <c r="I275" s="262">
        <v>0.51651000000000002</v>
      </c>
      <c r="K275" s="262">
        <v>5.2705540000000002E-3</v>
      </c>
      <c r="L275" s="262">
        <v>4483</v>
      </c>
      <c r="M275">
        <f t="shared" si="8"/>
        <v>4.4829999999999997</v>
      </c>
      <c r="N275">
        <f t="shared" si="9"/>
        <v>4483</v>
      </c>
    </row>
    <row r="276" spans="3:14">
      <c r="C276" s="265">
        <v>273</v>
      </c>
      <c r="D276" s="262">
        <v>2017</v>
      </c>
      <c r="E276" s="262">
        <v>502</v>
      </c>
      <c r="F276" s="262">
        <v>4</v>
      </c>
      <c r="G276" s="262">
        <v>7</v>
      </c>
      <c r="H276" s="262">
        <v>98</v>
      </c>
      <c r="I276" s="262">
        <v>0.56101999999999996</v>
      </c>
      <c r="K276" s="262">
        <v>5.7247000000000001E-3</v>
      </c>
      <c r="L276" s="262">
        <v>5142.9799999999996</v>
      </c>
      <c r="M276">
        <f t="shared" si="8"/>
        <v>5.1429799999999997</v>
      </c>
      <c r="N276">
        <f t="shared" si="9"/>
        <v>5142.9799999999996</v>
      </c>
    </row>
    <row r="277" spans="3:14">
      <c r="C277" s="265">
        <v>274</v>
      </c>
      <c r="D277" s="262">
        <v>2017</v>
      </c>
      <c r="E277" s="262">
        <v>502</v>
      </c>
      <c r="F277" s="262">
        <v>4</v>
      </c>
      <c r="G277" s="262">
        <v>8</v>
      </c>
      <c r="H277" s="262">
        <v>98</v>
      </c>
      <c r="I277" s="262">
        <v>0.39546999999999999</v>
      </c>
      <c r="K277" s="262">
        <v>4.0354370000000002E-3</v>
      </c>
      <c r="L277" s="262">
        <v>3226.73</v>
      </c>
      <c r="M277">
        <f t="shared" si="8"/>
        <v>3.2267299999999999</v>
      </c>
      <c r="N277">
        <f t="shared" si="9"/>
        <v>3226.73</v>
      </c>
    </row>
    <row r="278" spans="3:14">
      <c r="C278" s="265">
        <v>275</v>
      </c>
      <c r="D278" s="262">
        <v>2017</v>
      </c>
      <c r="E278" s="262">
        <v>502</v>
      </c>
      <c r="F278" s="262">
        <v>4</v>
      </c>
      <c r="G278" s="262">
        <v>9</v>
      </c>
      <c r="H278" s="262">
        <v>98</v>
      </c>
      <c r="I278" s="262">
        <v>0.49503999999999998</v>
      </c>
      <c r="K278" s="262">
        <v>5.0514050000000001E-3</v>
      </c>
      <c r="L278" s="262">
        <v>4084.57</v>
      </c>
      <c r="M278">
        <f t="shared" si="8"/>
        <v>4.0845700000000003</v>
      </c>
      <c r="N278">
        <f t="shared" si="9"/>
        <v>4084.57</v>
      </c>
    </row>
    <row r="279" spans="3:14">
      <c r="C279" s="265">
        <v>276</v>
      </c>
      <c r="D279" s="262">
        <v>2017</v>
      </c>
      <c r="E279" s="262">
        <v>502</v>
      </c>
      <c r="F279" s="262">
        <v>4</v>
      </c>
      <c r="G279" s="262">
        <v>10</v>
      </c>
      <c r="H279" s="262">
        <v>98</v>
      </c>
      <c r="I279" s="262">
        <v>0.57033</v>
      </c>
      <c r="K279" s="262">
        <v>5.8196560000000003E-3</v>
      </c>
      <c r="L279" s="262">
        <v>4960.03</v>
      </c>
      <c r="M279">
        <f t="shared" si="8"/>
        <v>4.9600299999999997</v>
      </c>
      <c r="N279">
        <f t="shared" si="9"/>
        <v>4960.03</v>
      </c>
    </row>
    <row r="280" spans="3:14">
      <c r="C280" s="265">
        <v>277</v>
      </c>
      <c r="D280" s="262">
        <v>2017</v>
      </c>
      <c r="E280" s="262">
        <v>502</v>
      </c>
      <c r="F280" s="262">
        <v>4</v>
      </c>
      <c r="G280" s="262">
        <v>11</v>
      </c>
      <c r="H280" s="262">
        <v>98</v>
      </c>
      <c r="I280" s="262">
        <v>0.48842999999999998</v>
      </c>
      <c r="K280" s="262">
        <v>4.9839699999999999E-3</v>
      </c>
      <c r="L280" s="262">
        <v>4031.72</v>
      </c>
      <c r="M280">
        <f t="shared" si="8"/>
        <v>4.03172</v>
      </c>
      <c r="N280">
        <f t="shared" si="9"/>
        <v>4031.72</v>
      </c>
    </row>
    <row r="281" spans="3:14">
      <c r="C281" s="265">
        <v>278</v>
      </c>
      <c r="D281" s="262">
        <v>2017</v>
      </c>
      <c r="E281" s="262">
        <v>502</v>
      </c>
      <c r="F281" s="262">
        <v>4</v>
      </c>
      <c r="G281" s="262">
        <v>12</v>
      </c>
      <c r="H281" s="262">
        <v>98</v>
      </c>
      <c r="I281" s="262">
        <v>0.54852999999999996</v>
      </c>
      <c r="K281" s="262">
        <v>5.5971980000000003E-3</v>
      </c>
      <c r="L281" s="262">
        <v>4964.1000000000004</v>
      </c>
      <c r="M281">
        <f t="shared" si="8"/>
        <v>4.9641000000000002</v>
      </c>
      <c r="N281">
        <f t="shared" si="9"/>
        <v>4964.1000000000004</v>
      </c>
    </row>
    <row r="282" spans="3:14">
      <c r="C282" s="265">
        <v>279</v>
      </c>
      <c r="D282" s="262">
        <v>2017</v>
      </c>
      <c r="E282" s="262">
        <v>502</v>
      </c>
      <c r="F282" s="262">
        <v>4</v>
      </c>
      <c r="G282" s="262">
        <v>13</v>
      </c>
      <c r="H282" s="262">
        <v>98</v>
      </c>
      <c r="I282" s="262">
        <v>0.56669999999999998</v>
      </c>
      <c r="K282" s="262">
        <v>5.7826420000000002E-3</v>
      </c>
      <c r="L282" s="262">
        <v>5449.26</v>
      </c>
      <c r="M282">
        <f t="shared" si="8"/>
        <v>5.4492600000000007</v>
      </c>
      <c r="N282">
        <f t="shared" si="9"/>
        <v>5449.26</v>
      </c>
    </row>
    <row r="283" spans="3:14">
      <c r="C283" s="265">
        <v>280</v>
      </c>
      <c r="D283" s="262">
        <v>2017</v>
      </c>
      <c r="E283" s="262">
        <v>502</v>
      </c>
      <c r="F283" s="262">
        <v>4</v>
      </c>
      <c r="G283" s="262">
        <v>14</v>
      </c>
      <c r="H283" s="262">
        <v>98</v>
      </c>
      <c r="I283" s="262">
        <v>0.48469000000000001</v>
      </c>
      <c r="K283" s="262">
        <v>4.9457700000000004E-3</v>
      </c>
      <c r="L283" s="262">
        <v>3775.59</v>
      </c>
      <c r="M283">
        <f t="shared" si="8"/>
        <v>3.7755900000000002</v>
      </c>
      <c r="N283">
        <f t="shared" si="9"/>
        <v>3775.59</v>
      </c>
    </row>
    <row r="284" spans="3:14">
      <c r="C284" s="265">
        <v>281</v>
      </c>
      <c r="D284" s="262">
        <v>2017</v>
      </c>
      <c r="E284" s="262">
        <v>502</v>
      </c>
      <c r="F284" s="262">
        <v>1</v>
      </c>
      <c r="G284" s="262">
        <v>1</v>
      </c>
      <c r="H284" s="262">
        <v>109</v>
      </c>
      <c r="I284" s="262">
        <v>0.31624999999999998</v>
      </c>
      <c r="K284" s="262">
        <v>2.9013419999999999E-3</v>
      </c>
      <c r="L284" s="262">
        <v>1603.2</v>
      </c>
      <c r="M284">
        <f t="shared" si="8"/>
        <v>1.6032</v>
      </c>
      <c r="N284">
        <f t="shared" si="9"/>
        <v>1603.2</v>
      </c>
    </row>
    <row r="285" spans="3:14">
      <c r="C285" s="265">
        <v>282</v>
      </c>
      <c r="D285" s="262">
        <v>2017</v>
      </c>
      <c r="E285" s="262">
        <v>502</v>
      </c>
      <c r="F285" s="262">
        <v>1</v>
      </c>
      <c r="G285" s="262">
        <v>2</v>
      </c>
      <c r="H285" s="262">
        <v>109</v>
      </c>
      <c r="I285" s="262">
        <v>0.31014999999999998</v>
      </c>
      <c r="K285" s="262">
        <v>2.8453900000000002E-3</v>
      </c>
      <c r="L285" s="262">
        <v>852.42</v>
      </c>
      <c r="M285">
        <f t="shared" si="8"/>
        <v>0.85241999999999996</v>
      </c>
      <c r="N285">
        <f t="shared" si="9"/>
        <v>852.42</v>
      </c>
    </row>
    <row r="286" spans="3:14">
      <c r="C286" s="265">
        <v>283</v>
      </c>
      <c r="D286" s="262">
        <v>2017</v>
      </c>
      <c r="E286" s="262">
        <v>502</v>
      </c>
      <c r="F286" s="262">
        <v>1</v>
      </c>
      <c r="G286" s="262">
        <v>3</v>
      </c>
      <c r="H286" s="262">
        <v>109</v>
      </c>
      <c r="I286" s="262">
        <v>0.40586</v>
      </c>
      <c r="K286" s="262">
        <v>3.7235129999999999E-3</v>
      </c>
      <c r="L286" s="262">
        <v>2565.39</v>
      </c>
      <c r="M286">
        <f t="shared" si="8"/>
        <v>2.5653899999999998</v>
      </c>
      <c r="N286">
        <f t="shared" si="9"/>
        <v>2565.39</v>
      </c>
    </row>
    <row r="287" spans="3:14">
      <c r="C287" s="265">
        <v>284</v>
      </c>
      <c r="D287" s="262">
        <v>2017</v>
      </c>
      <c r="E287" s="262">
        <v>502</v>
      </c>
      <c r="F287" s="262">
        <v>1</v>
      </c>
      <c r="G287" s="262">
        <v>4</v>
      </c>
      <c r="H287" s="262">
        <v>109</v>
      </c>
      <c r="I287" s="262">
        <v>0.40487000000000001</v>
      </c>
      <c r="K287" s="262">
        <v>3.7143660000000002E-3</v>
      </c>
      <c r="L287" s="262">
        <v>2448.85</v>
      </c>
      <c r="M287">
        <f t="shared" si="8"/>
        <v>2.4488499999999997</v>
      </c>
      <c r="N287">
        <f t="shared" si="9"/>
        <v>2448.85</v>
      </c>
    </row>
    <row r="288" spans="3:14">
      <c r="C288" s="265">
        <v>285</v>
      </c>
      <c r="D288" s="262">
        <v>2017</v>
      </c>
      <c r="E288" s="262">
        <v>502</v>
      </c>
      <c r="F288" s="262">
        <v>1</v>
      </c>
      <c r="G288" s="262">
        <v>5</v>
      </c>
      <c r="H288" s="262">
        <v>109</v>
      </c>
      <c r="I288" s="262">
        <v>0.63192999999999999</v>
      </c>
      <c r="K288" s="262">
        <v>5.797544E-3</v>
      </c>
      <c r="L288" s="262">
        <v>4496.55</v>
      </c>
      <c r="M288">
        <f t="shared" si="8"/>
        <v>4.49655</v>
      </c>
      <c r="N288">
        <f t="shared" si="9"/>
        <v>4496.55</v>
      </c>
    </row>
    <row r="289" spans="3:14">
      <c r="C289" s="265">
        <v>286</v>
      </c>
      <c r="D289" s="262">
        <v>2017</v>
      </c>
      <c r="E289" s="262">
        <v>502</v>
      </c>
      <c r="F289" s="262">
        <v>1</v>
      </c>
      <c r="G289" s="262">
        <v>6</v>
      </c>
      <c r="H289" s="262">
        <v>109</v>
      </c>
      <c r="I289" s="262">
        <v>0.64729999999999999</v>
      </c>
      <c r="K289" s="262">
        <v>5.9384930000000004E-3</v>
      </c>
      <c r="L289" s="262">
        <v>4554.83</v>
      </c>
      <c r="M289">
        <f t="shared" si="8"/>
        <v>4.5548299999999999</v>
      </c>
      <c r="N289">
        <f t="shared" si="9"/>
        <v>4554.83</v>
      </c>
    </row>
    <row r="290" spans="3:14">
      <c r="C290" s="265">
        <v>287</v>
      </c>
      <c r="D290" s="262">
        <v>2017</v>
      </c>
      <c r="E290" s="262">
        <v>502</v>
      </c>
      <c r="F290" s="262">
        <v>1</v>
      </c>
      <c r="G290" s="262">
        <v>7</v>
      </c>
      <c r="H290" s="262">
        <v>109</v>
      </c>
      <c r="I290" s="262">
        <v>0.61060999999999999</v>
      </c>
      <c r="K290" s="262">
        <v>5.6019160000000002E-3</v>
      </c>
      <c r="L290" s="262">
        <v>5626.79</v>
      </c>
      <c r="M290">
        <f t="shared" si="8"/>
        <v>5.6267899999999997</v>
      </c>
      <c r="N290">
        <f t="shared" si="9"/>
        <v>5626.79</v>
      </c>
    </row>
    <row r="291" spans="3:14">
      <c r="C291" s="265">
        <v>288</v>
      </c>
      <c r="D291" s="262">
        <v>2017</v>
      </c>
      <c r="E291" s="262">
        <v>502</v>
      </c>
      <c r="F291" s="262">
        <v>1</v>
      </c>
      <c r="G291" s="262">
        <v>8</v>
      </c>
      <c r="H291" s="262">
        <v>109</v>
      </c>
      <c r="I291" s="262">
        <v>0.39345999999999998</v>
      </c>
      <c r="K291" s="262">
        <v>3.6097500000000001E-3</v>
      </c>
      <c r="L291" s="262">
        <v>3167.1</v>
      </c>
      <c r="M291">
        <f t="shared" si="8"/>
        <v>3.1671</v>
      </c>
      <c r="N291">
        <f t="shared" si="9"/>
        <v>3167.1</v>
      </c>
    </row>
    <row r="292" spans="3:14">
      <c r="C292" s="265">
        <v>289</v>
      </c>
      <c r="D292" s="262">
        <v>2017</v>
      </c>
      <c r="E292" s="262">
        <v>502</v>
      </c>
      <c r="F292" s="262">
        <v>1</v>
      </c>
      <c r="G292" s="262">
        <v>9</v>
      </c>
      <c r="H292" s="262">
        <v>109</v>
      </c>
      <c r="I292" s="262">
        <v>0.51119999999999999</v>
      </c>
      <c r="K292" s="262">
        <v>4.689894E-3</v>
      </c>
      <c r="L292" s="262">
        <v>3741.71</v>
      </c>
      <c r="M292">
        <f t="shared" si="8"/>
        <v>3.7417099999999999</v>
      </c>
      <c r="N292">
        <f t="shared" si="9"/>
        <v>3741.71</v>
      </c>
    </row>
    <row r="293" spans="3:14">
      <c r="C293" s="265">
        <v>290</v>
      </c>
      <c r="D293" s="262">
        <v>2017</v>
      </c>
      <c r="E293" s="262">
        <v>502</v>
      </c>
      <c r="F293" s="262">
        <v>1</v>
      </c>
      <c r="G293" s="262">
        <v>10</v>
      </c>
      <c r="H293" s="262">
        <v>109</v>
      </c>
      <c r="I293" s="262">
        <v>0.52900999999999998</v>
      </c>
      <c r="K293" s="262">
        <v>4.8532790000000003E-3</v>
      </c>
      <c r="L293" s="262">
        <v>4085.93</v>
      </c>
      <c r="M293">
        <f t="shared" si="8"/>
        <v>4.0859299999999994</v>
      </c>
      <c r="N293">
        <f t="shared" si="9"/>
        <v>4085.9299999999994</v>
      </c>
    </row>
    <row r="294" spans="3:14">
      <c r="C294" s="265">
        <v>291</v>
      </c>
      <c r="D294" s="262">
        <v>2017</v>
      </c>
      <c r="E294" s="262">
        <v>502</v>
      </c>
      <c r="F294" s="262">
        <v>1</v>
      </c>
      <c r="G294" s="262">
        <v>11</v>
      </c>
      <c r="H294" s="262">
        <v>109</v>
      </c>
      <c r="I294" s="262">
        <v>0.63892000000000004</v>
      </c>
      <c r="K294" s="262">
        <v>5.8616739999999999E-3</v>
      </c>
      <c r="L294" s="262">
        <v>4817.74</v>
      </c>
      <c r="M294">
        <f t="shared" si="8"/>
        <v>4.8177399999999997</v>
      </c>
      <c r="N294">
        <f t="shared" si="9"/>
        <v>4817.74</v>
      </c>
    </row>
    <row r="295" spans="3:14">
      <c r="C295" s="265">
        <v>292</v>
      </c>
      <c r="D295" s="262">
        <v>2017</v>
      </c>
      <c r="E295" s="262">
        <v>502</v>
      </c>
      <c r="F295" s="262">
        <v>1</v>
      </c>
      <c r="G295" s="262">
        <v>12</v>
      </c>
      <c r="H295" s="262">
        <v>109</v>
      </c>
      <c r="I295" s="262">
        <v>0.66051000000000004</v>
      </c>
      <c r="K295" s="262">
        <v>6.0597000000000003E-3</v>
      </c>
      <c r="L295" s="262">
        <v>5629.5</v>
      </c>
      <c r="M295">
        <f t="shared" si="8"/>
        <v>5.6295000000000002</v>
      </c>
      <c r="N295">
        <f t="shared" si="9"/>
        <v>5629.5</v>
      </c>
    </row>
    <row r="296" spans="3:14">
      <c r="C296" s="265">
        <v>293</v>
      </c>
      <c r="D296" s="262">
        <v>2017</v>
      </c>
      <c r="E296" s="262">
        <v>502</v>
      </c>
      <c r="F296" s="262">
        <v>1</v>
      </c>
      <c r="G296" s="262">
        <v>13</v>
      </c>
      <c r="H296" s="262">
        <v>109</v>
      </c>
      <c r="I296" s="262">
        <v>0.66008</v>
      </c>
      <c r="K296" s="262">
        <v>6.055787E-3</v>
      </c>
      <c r="L296" s="262">
        <v>6029.28</v>
      </c>
      <c r="M296">
        <f t="shared" si="8"/>
        <v>6.02928</v>
      </c>
      <c r="N296">
        <f t="shared" si="9"/>
        <v>6029.28</v>
      </c>
    </row>
    <row r="297" spans="3:14">
      <c r="C297" s="265">
        <v>294</v>
      </c>
      <c r="D297" s="262">
        <v>2017</v>
      </c>
      <c r="E297" s="262">
        <v>502</v>
      </c>
      <c r="F297" s="262">
        <v>1</v>
      </c>
      <c r="G297" s="262">
        <v>14</v>
      </c>
      <c r="H297" s="262">
        <v>109</v>
      </c>
      <c r="I297" s="262">
        <v>0.51183999999999996</v>
      </c>
      <c r="K297" s="262">
        <v>4.6957759999999996E-3</v>
      </c>
      <c r="L297" s="262">
        <v>3760.68</v>
      </c>
      <c r="M297">
        <f t="shared" si="8"/>
        <v>3.7606799999999998</v>
      </c>
      <c r="N297">
        <f t="shared" si="9"/>
        <v>3760.68</v>
      </c>
    </row>
    <row r="298" spans="3:14">
      <c r="C298" s="265">
        <v>295</v>
      </c>
      <c r="D298" s="262">
        <v>2017</v>
      </c>
      <c r="E298" s="262">
        <v>502</v>
      </c>
      <c r="F298" s="262">
        <v>2</v>
      </c>
      <c r="G298" s="262">
        <v>1</v>
      </c>
      <c r="H298" s="262">
        <v>109</v>
      </c>
      <c r="I298" s="262">
        <v>0.26288</v>
      </c>
      <c r="K298" s="262">
        <v>2.4117019999999999E-3</v>
      </c>
      <c r="L298" s="262">
        <v>1023.18</v>
      </c>
      <c r="M298">
        <f t="shared" si="8"/>
        <v>1.02318</v>
      </c>
      <c r="N298">
        <f t="shared" si="9"/>
        <v>1023.18</v>
      </c>
    </row>
    <row r="299" spans="3:14">
      <c r="C299" s="265">
        <v>296</v>
      </c>
      <c r="D299" s="262">
        <v>2017</v>
      </c>
      <c r="E299" s="262">
        <v>502</v>
      </c>
      <c r="F299" s="262">
        <v>2</v>
      </c>
      <c r="G299" s="262">
        <v>2</v>
      </c>
      <c r="H299" s="262">
        <v>109</v>
      </c>
      <c r="I299" s="262">
        <v>0.27845999999999999</v>
      </c>
      <c r="K299" s="262">
        <v>2.5546449999999999E-3</v>
      </c>
      <c r="L299" s="262">
        <v>1122.1099999999999</v>
      </c>
      <c r="M299">
        <f t="shared" si="8"/>
        <v>1.1221099999999999</v>
      </c>
      <c r="N299">
        <f t="shared" si="9"/>
        <v>1122.1099999999999</v>
      </c>
    </row>
    <row r="300" spans="3:14">
      <c r="C300" s="265">
        <v>297</v>
      </c>
      <c r="D300" s="262">
        <v>2017</v>
      </c>
      <c r="E300" s="262">
        <v>502</v>
      </c>
      <c r="F300" s="262">
        <v>2</v>
      </c>
      <c r="G300" s="262">
        <v>3</v>
      </c>
      <c r="H300" s="262">
        <v>109</v>
      </c>
      <c r="I300" s="262">
        <v>0.33772999999999997</v>
      </c>
      <c r="K300" s="262">
        <v>3.09845E-3</v>
      </c>
      <c r="L300" s="262">
        <v>1982.66</v>
      </c>
      <c r="M300">
        <f t="shared" si="8"/>
        <v>1.9826600000000001</v>
      </c>
      <c r="N300">
        <f t="shared" si="9"/>
        <v>1982.66</v>
      </c>
    </row>
    <row r="301" spans="3:14">
      <c r="C301" s="265">
        <v>298</v>
      </c>
      <c r="D301" s="262">
        <v>2017</v>
      </c>
      <c r="E301" s="262">
        <v>502</v>
      </c>
      <c r="F301" s="262">
        <v>2</v>
      </c>
      <c r="G301" s="262">
        <v>4</v>
      </c>
      <c r="H301" s="262">
        <v>109</v>
      </c>
      <c r="I301" s="262">
        <v>0.44944000000000001</v>
      </c>
      <c r="K301" s="262">
        <v>4.1232999999999999E-3</v>
      </c>
      <c r="L301" s="262">
        <v>2368.89</v>
      </c>
      <c r="M301">
        <f t="shared" si="8"/>
        <v>2.3688899999999999</v>
      </c>
      <c r="N301">
        <f t="shared" si="9"/>
        <v>2368.89</v>
      </c>
    </row>
    <row r="302" spans="3:14">
      <c r="C302" s="265">
        <v>299</v>
      </c>
      <c r="D302" s="262">
        <v>2017</v>
      </c>
      <c r="E302" s="262">
        <v>502</v>
      </c>
      <c r="F302" s="262">
        <v>2</v>
      </c>
      <c r="G302" s="262">
        <v>5</v>
      </c>
      <c r="H302" s="262">
        <v>109</v>
      </c>
      <c r="I302" s="262">
        <v>0.48465999999999998</v>
      </c>
      <c r="K302" s="262">
        <v>4.4464459999999997E-3</v>
      </c>
      <c r="L302" s="262">
        <v>3560.11</v>
      </c>
      <c r="M302">
        <f t="shared" si="8"/>
        <v>3.5601100000000003</v>
      </c>
      <c r="N302">
        <f t="shared" si="9"/>
        <v>3560.11</v>
      </c>
    </row>
    <row r="303" spans="3:14">
      <c r="C303" s="265">
        <v>300</v>
      </c>
      <c r="D303" s="262">
        <v>2017</v>
      </c>
      <c r="E303" s="262">
        <v>502</v>
      </c>
      <c r="F303" s="262">
        <v>2</v>
      </c>
      <c r="G303" s="262">
        <v>6</v>
      </c>
      <c r="H303" s="262">
        <v>109</v>
      </c>
      <c r="I303" s="262">
        <v>0.68847999999999998</v>
      </c>
      <c r="K303" s="262">
        <v>6.3162940000000001E-3</v>
      </c>
      <c r="L303" s="262">
        <v>5357.11</v>
      </c>
      <c r="M303">
        <f t="shared" si="8"/>
        <v>5.3571099999999996</v>
      </c>
      <c r="N303">
        <f t="shared" si="9"/>
        <v>5357.11</v>
      </c>
    </row>
    <row r="304" spans="3:14">
      <c r="C304" s="265">
        <v>301</v>
      </c>
      <c r="D304" s="262">
        <v>2017</v>
      </c>
      <c r="E304" s="262">
        <v>502</v>
      </c>
      <c r="F304" s="262">
        <v>2</v>
      </c>
      <c r="G304" s="262">
        <v>7</v>
      </c>
      <c r="H304" s="262">
        <v>109</v>
      </c>
      <c r="I304" s="262">
        <v>0.62875999999999999</v>
      </c>
      <c r="K304" s="262">
        <v>5.7684479999999998E-3</v>
      </c>
      <c r="L304" s="262">
        <v>5582.07</v>
      </c>
      <c r="M304">
        <f t="shared" si="8"/>
        <v>5.5820699999999999</v>
      </c>
      <c r="N304">
        <f t="shared" si="9"/>
        <v>5582.07</v>
      </c>
    </row>
    <row r="305" spans="3:14">
      <c r="C305" s="265">
        <v>302</v>
      </c>
      <c r="D305" s="262">
        <v>2017</v>
      </c>
      <c r="E305" s="262">
        <v>502</v>
      </c>
      <c r="F305" s="262">
        <v>2</v>
      </c>
      <c r="G305" s="262">
        <v>8</v>
      </c>
      <c r="H305" s="262">
        <v>109</v>
      </c>
      <c r="I305" s="262">
        <v>0.42824000000000001</v>
      </c>
      <c r="K305" s="262">
        <v>3.9287829999999999E-3</v>
      </c>
      <c r="L305" s="262">
        <v>2963.82</v>
      </c>
      <c r="M305">
        <f t="shared" si="8"/>
        <v>2.9638200000000001</v>
      </c>
      <c r="N305">
        <f t="shared" si="9"/>
        <v>2963.82</v>
      </c>
    </row>
    <row r="306" spans="3:14">
      <c r="C306" s="265">
        <v>303</v>
      </c>
      <c r="D306" s="262">
        <v>2017</v>
      </c>
      <c r="E306" s="262">
        <v>502</v>
      </c>
      <c r="F306" s="262">
        <v>2</v>
      </c>
      <c r="G306" s="262">
        <v>9</v>
      </c>
      <c r="H306" s="262">
        <v>109</v>
      </c>
      <c r="I306" s="262">
        <v>0.59850999999999999</v>
      </c>
      <c r="K306" s="262">
        <v>5.4909620000000003E-3</v>
      </c>
      <c r="L306" s="262">
        <v>4794.7</v>
      </c>
      <c r="M306">
        <f t="shared" si="8"/>
        <v>4.7946999999999997</v>
      </c>
      <c r="N306">
        <f t="shared" si="9"/>
        <v>4794.7</v>
      </c>
    </row>
    <row r="307" spans="3:14">
      <c r="C307" s="265">
        <v>304</v>
      </c>
      <c r="D307" s="262">
        <v>2017</v>
      </c>
      <c r="E307" s="262">
        <v>502</v>
      </c>
      <c r="F307" s="262">
        <v>2</v>
      </c>
      <c r="G307" s="262">
        <v>10</v>
      </c>
      <c r="H307" s="262">
        <v>109</v>
      </c>
      <c r="I307" s="262">
        <v>0.65452999999999995</v>
      </c>
      <c r="K307" s="262">
        <v>6.0048549999999999E-3</v>
      </c>
      <c r="L307" s="262">
        <v>4931.57</v>
      </c>
      <c r="M307">
        <f t="shared" si="8"/>
        <v>4.9315699999999998</v>
      </c>
      <c r="N307">
        <f t="shared" si="9"/>
        <v>4931.57</v>
      </c>
    </row>
    <row r="308" spans="3:14">
      <c r="C308" s="265">
        <v>305</v>
      </c>
      <c r="D308" s="262">
        <v>2017</v>
      </c>
      <c r="E308" s="262">
        <v>502</v>
      </c>
      <c r="F308" s="262">
        <v>2</v>
      </c>
      <c r="G308" s="262">
        <v>11</v>
      </c>
      <c r="H308" s="262">
        <v>109</v>
      </c>
      <c r="I308" s="262">
        <v>0.58626</v>
      </c>
      <c r="K308" s="262">
        <v>5.3784920000000003E-3</v>
      </c>
      <c r="L308" s="262">
        <v>4030.36</v>
      </c>
      <c r="M308">
        <f t="shared" si="8"/>
        <v>4.0303599999999999</v>
      </c>
      <c r="N308">
        <f t="shared" si="9"/>
        <v>4030.36</v>
      </c>
    </row>
    <row r="309" spans="3:14">
      <c r="C309" s="265">
        <v>306</v>
      </c>
      <c r="D309" s="262">
        <v>2017</v>
      </c>
      <c r="E309" s="262">
        <v>502</v>
      </c>
      <c r="F309" s="262">
        <v>2</v>
      </c>
      <c r="G309" s="262">
        <v>12</v>
      </c>
      <c r="H309" s="262">
        <v>109</v>
      </c>
      <c r="I309" s="262">
        <v>0.59765999999999997</v>
      </c>
      <c r="K309" s="262">
        <v>5.4831569999999998E-3</v>
      </c>
      <c r="L309" s="262">
        <v>5256.82</v>
      </c>
      <c r="M309">
        <f t="shared" si="8"/>
        <v>5.2568199999999994</v>
      </c>
      <c r="N309">
        <f t="shared" si="9"/>
        <v>5256.82</v>
      </c>
    </row>
    <row r="310" spans="3:14">
      <c r="C310" s="265">
        <v>307</v>
      </c>
      <c r="D310" s="262">
        <v>2017</v>
      </c>
      <c r="E310" s="262">
        <v>502</v>
      </c>
      <c r="F310" s="262">
        <v>2</v>
      </c>
      <c r="G310" s="262">
        <v>13</v>
      </c>
      <c r="H310" s="262">
        <v>109</v>
      </c>
      <c r="I310" s="262">
        <v>0.54239000000000004</v>
      </c>
      <c r="K310" s="262">
        <v>4.9760510000000004E-3</v>
      </c>
      <c r="L310" s="262">
        <v>4911.24</v>
      </c>
      <c r="M310">
        <f t="shared" si="8"/>
        <v>4.9112399999999994</v>
      </c>
      <c r="N310">
        <f t="shared" si="9"/>
        <v>4911.24</v>
      </c>
    </row>
    <row r="311" spans="3:14">
      <c r="C311" s="265">
        <v>308</v>
      </c>
      <c r="D311" s="262">
        <v>2017</v>
      </c>
      <c r="E311" s="262">
        <v>502</v>
      </c>
      <c r="F311" s="262">
        <v>2</v>
      </c>
      <c r="G311" s="262">
        <v>14</v>
      </c>
      <c r="H311" s="262">
        <v>109</v>
      </c>
      <c r="I311" s="262">
        <v>0.53632000000000002</v>
      </c>
      <c r="K311" s="262">
        <v>4.9203980000000003E-3</v>
      </c>
      <c r="L311" s="262">
        <v>5233.78</v>
      </c>
      <c r="M311">
        <f t="shared" si="8"/>
        <v>5.2337799999999994</v>
      </c>
      <c r="N311">
        <f t="shared" si="9"/>
        <v>5233.78</v>
      </c>
    </row>
    <row r="312" spans="3:14">
      <c r="C312" s="265">
        <v>309</v>
      </c>
      <c r="D312" s="262">
        <v>2017</v>
      </c>
      <c r="E312" s="262">
        <v>502</v>
      </c>
      <c r="F312" s="262">
        <v>3</v>
      </c>
      <c r="G312" s="262">
        <v>1</v>
      </c>
      <c r="H312" s="262">
        <v>109</v>
      </c>
      <c r="I312" s="262">
        <v>0.24773000000000001</v>
      </c>
      <c r="K312" s="262">
        <v>2.2727239999999998E-3</v>
      </c>
      <c r="L312" s="262">
        <v>628.80999999999995</v>
      </c>
      <c r="M312">
        <f t="shared" si="8"/>
        <v>0.62880999999999998</v>
      </c>
      <c r="N312">
        <f t="shared" si="9"/>
        <v>628.80999999999995</v>
      </c>
    </row>
    <row r="313" spans="3:14">
      <c r="C313" s="265">
        <v>310</v>
      </c>
      <c r="D313" s="262">
        <v>2017</v>
      </c>
      <c r="E313" s="262">
        <v>502</v>
      </c>
      <c r="F313" s="262">
        <v>3</v>
      </c>
      <c r="G313" s="262">
        <v>2</v>
      </c>
      <c r="H313" s="262">
        <v>109</v>
      </c>
      <c r="I313" s="262">
        <v>0.29376999999999998</v>
      </c>
      <c r="K313" s="262">
        <v>2.6951660000000001E-3</v>
      </c>
      <c r="L313" s="262">
        <v>1226.46</v>
      </c>
      <c r="M313">
        <f t="shared" si="8"/>
        <v>1.2264600000000001</v>
      </c>
      <c r="N313">
        <f t="shared" si="9"/>
        <v>1226.46</v>
      </c>
    </row>
    <row r="314" spans="3:14">
      <c r="C314" s="265">
        <v>311</v>
      </c>
      <c r="D314" s="262">
        <v>2017</v>
      </c>
      <c r="E314" s="262">
        <v>502</v>
      </c>
      <c r="F314" s="262">
        <v>3</v>
      </c>
      <c r="G314" s="262">
        <v>3</v>
      </c>
      <c r="H314" s="262">
        <v>109</v>
      </c>
      <c r="I314" s="262">
        <v>0.41975000000000001</v>
      </c>
      <c r="K314" s="262">
        <v>3.8509619999999999E-3</v>
      </c>
      <c r="L314" s="262">
        <v>2238.79</v>
      </c>
      <c r="M314">
        <f t="shared" si="8"/>
        <v>2.2387899999999998</v>
      </c>
      <c r="N314">
        <f t="shared" si="9"/>
        <v>2238.79</v>
      </c>
    </row>
    <row r="315" spans="3:14">
      <c r="C315" s="265">
        <v>312</v>
      </c>
      <c r="D315" s="262">
        <v>2017</v>
      </c>
      <c r="E315" s="262">
        <v>502</v>
      </c>
      <c r="F315" s="262">
        <v>3</v>
      </c>
      <c r="G315" s="262">
        <v>4</v>
      </c>
      <c r="H315" s="262">
        <v>109</v>
      </c>
      <c r="I315" s="262">
        <v>0.58143</v>
      </c>
      <c r="K315" s="262">
        <v>5.3342219999999996E-3</v>
      </c>
      <c r="L315" s="262">
        <v>3775.59</v>
      </c>
      <c r="M315">
        <f t="shared" si="8"/>
        <v>3.7755900000000002</v>
      </c>
      <c r="N315">
        <f t="shared" si="9"/>
        <v>3775.59</v>
      </c>
    </row>
    <row r="316" spans="3:14">
      <c r="C316" s="265">
        <v>313</v>
      </c>
      <c r="D316" s="262">
        <v>2017</v>
      </c>
      <c r="E316" s="262">
        <v>502</v>
      </c>
      <c r="F316" s="262">
        <v>3</v>
      </c>
      <c r="G316" s="262">
        <v>5</v>
      </c>
      <c r="H316" s="262">
        <v>109</v>
      </c>
      <c r="I316" s="262">
        <v>0.62534000000000001</v>
      </c>
      <c r="K316" s="262">
        <v>5.737107E-3</v>
      </c>
      <c r="L316" s="262">
        <v>4426.08</v>
      </c>
      <c r="M316">
        <f t="shared" si="8"/>
        <v>4.4260799999999998</v>
      </c>
      <c r="N316">
        <f t="shared" si="9"/>
        <v>4426.08</v>
      </c>
    </row>
    <row r="317" spans="3:14">
      <c r="C317" s="265">
        <v>314</v>
      </c>
      <c r="D317" s="262">
        <v>2017</v>
      </c>
      <c r="E317" s="262">
        <v>502</v>
      </c>
      <c r="F317" s="262">
        <v>3</v>
      </c>
      <c r="G317" s="262">
        <v>6</v>
      </c>
      <c r="H317" s="262">
        <v>109</v>
      </c>
      <c r="I317" s="262">
        <v>0.60409000000000002</v>
      </c>
      <c r="K317" s="262">
        <v>5.5421150000000002E-3</v>
      </c>
      <c r="L317" s="262">
        <v>4782.5</v>
      </c>
      <c r="M317">
        <f t="shared" si="8"/>
        <v>4.7824999999999998</v>
      </c>
      <c r="N317">
        <f t="shared" si="9"/>
        <v>4782.5</v>
      </c>
    </row>
    <row r="318" spans="3:14">
      <c r="C318" s="265">
        <v>315</v>
      </c>
      <c r="D318" s="262">
        <v>2017</v>
      </c>
      <c r="E318" s="262">
        <v>502</v>
      </c>
      <c r="F318" s="262">
        <v>3</v>
      </c>
      <c r="G318" s="262">
        <v>7</v>
      </c>
      <c r="H318" s="262">
        <v>109</v>
      </c>
      <c r="I318" s="262">
        <v>0.67101</v>
      </c>
      <c r="K318" s="262">
        <v>6.156066E-3</v>
      </c>
      <c r="L318" s="262">
        <v>5076.58</v>
      </c>
      <c r="M318">
        <f t="shared" si="8"/>
        <v>5.0765799999999999</v>
      </c>
      <c r="N318">
        <f t="shared" si="9"/>
        <v>5076.58</v>
      </c>
    </row>
    <row r="319" spans="3:14">
      <c r="C319" s="265">
        <v>316</v>
      </c>
      <c r="D319" s="262">
        <v>2017</v>
      </c>
      <c r="E319" s="262">
        <v>502</v>
      </c>
      <c r="F319" s="262">
        <v>3</v>
      </c>
      <c r="G319" s="262">
        <v>8</v>
      </c>
      <c r="H319" s="262">
        <v>109</v>
      </c>
      <c r="I319" s="262">
        <v>0.57367000000000001</v>
      </c>
      <c r="K319" s="262">
        <v>5.2630309999999996E-3</v>
      </c>
      <c r="L319" s="262">
        <v>4331.22</v>
      </c>
      <c r="M319">
        <f t="shared" si="8"/>
        <v>4.3312200000000001</v>
      </c>
      <c r="N319">
        <f t="shared" si="9"/>
        <v>4331.22</v>
      </c>
    </row>
    <row r="320" spans="3:14">
      <c r="C320" s="265">
        <v>317</v>
      </c>
      <c r="D320" s="262">
        <v>2017</v>
      </c>
      <c r="E320" s="262">
        <v>502</v>
      </c>
      <c r="F320" s="262">
        <v>3</v>
      </c>
      <c r="G320" s="262">
        <v>9</v>
      </c>
      <c r="H320" s="262">
        <v>109</v>
      </c>
      <c r="I320" s="262">
        <v>0.55098999999999998</v>
      </c>
      <c r="K320" s="262">
        <v>5.0549439999999996E-3</v>
      </c>
      <c r="L320" s="262">
        <v>4388.1400000000003</v>
      </c>
      <c r="M320">
        <f t="shared" si="8"/>
        <v>4.3881399999999999</v>
      </c>
      <c r="N320">
        <f t="shared" si="9"/>
        <v>4388.1400000000003</v>
      </c>
    </row>
    <row r="321" spans="3:14">
      <c r="C321" s="265">
        <v>318</v>
      </c>
      <c r="D321" s="262">
        <v>2017</v>
      </c>
      <c r="E321" s="262">
        <v>502</v>
      </c>
      <c r="F321" s="262">
        <v>3</v>
      </c>
      <c r="G321" s="262">
        <v>10</v>
      </c>
      <c r="H321" s="262">
        <v>109</v>
      </c>
      <c r="I321" s="262">
        <v>0.60177999999999998</v>
      </c>
      <c r="K321" s="262">
        <v>5.5209309999999998E-3</v>
      </c>
      <c r="L321" s="262">
        <v>4735.07</v>
      </c>
      <c r="M321">
        <f t="shared" si="8"/>
        <v>4.7350699999999994</v>
      </c>
      <c r="N321">
        <f t="shared" si="9"/>
        <v>4735.07</v>
      </c>
    </row>
    <row r="322" spans="3:14">
      <c r="C322" s="265">
        <v>319</v>
      </c>
      <c r="D322" s="262">
        <v>2017</v>
      </c>
      <c r="E322" s="262">
        <v>502</v>
      </c>
      <c r="F322" s="262">
        <v>3</v>
      </c>
      <c r="G322" s="262">
        <v>11</v>
      </c>
      <c r="H322" s="262">
        <v>109</v>
      </c>
      <c r="I322" s="262">
        <v>0.67957999999999996</v>
      </c>
      <c r="K322" s="262">
        <v>6.2346839999999999E-3</v>
      </c>
      <c r="L322" s="262">
        <v>4554.83</v>
      </c>
      <c r="M322">
        <f t="shared" si="8"/>
        <v>4.5548299999999999</v>
      </c>
      <c r="N322">
        <f t="shared" si="9"/>
        <v>4554.83</v>
      </c>
    </row>
    <row r="323" spans="3:14">
      <c r="C323" s="265">
        <v>320</v>
      </c>
      <c r="D323" s="262">
        <v>2017</v>
      </c>
      <c r="E323" s="262">
        <v>502</v>
      </c>
      <c r="F323" s="262">
        <v>3</v>
      </c>
      <c r="G323" s="262">
        <v>12</v>
      </c>
      <c r="H323" s="262">
        <v>109</v>
      </c>
      <c r="I323" s="262">
        <v>0.62261999999999995</v>
      </c>
      <c r="K323" s="262">
        <v>5.712076E-3</v>
      </c>
      <c r="L323" s="262">
        <v>4328.51</v>
      </c>
      <c r="M323">
        <f t="shared" si="8"/>
        <v>4.3285100000000005</v>
      </c>
      <c r="N323">
        <f t="shared" si="9"/>
        <v>4328.51</v>
      </c>
    </row>
    <row r="324" spans="3:14">
      <c r="C324" s="265">
        <v>321</v>
      </c>
      <c r="D324" s="262">
        <v>2017</v>
      </c>
      <c r="E324" s="262">
        <v>502</v>
      </c>
      <c r="F324" s="262">
        <v>3</v>
      </c>
      <c r="G324" s="262">
        <v>13</v>
      </c>
      <c r="H324" s="262">
        <v>109</v>
      </c>
      <c r="I324" s="262">
        <v>0.69715000000000005</v>
      </c>
      <c r="K324" s="262">
        <v>6.395904E-3</v>
      </c>
      <c r="L324" s="262">
        <v>5263.6</v>
      </c>
      <c r="M324">
        <f t="shared" si="8"/>
        <v>5.2636000000000003</v>
      </c>
      <c r="N324">
        <f t="shared" si="9"/>
        <v>5263.6</v>
      </c>
    </row>
    <row r="325" spans="3:14">
      <c r="C325" s="265">
        <v>322</v>
      </c>
      <c r="D325" s="262">
        <v>2017</v>
      </c>
      <c r="E325" s="262">
        <v>502</v>
      </c>
      <c r="F325" s="262">
        <v>3</v>
      </c>
      <c r="G325" s="262">
        <v>14</v>
      </c>
      <c r="H325" s="262">
        <v>109</v>
      </c>
      <c r="I325" s="262">
        <v>0.59450000000000003</v>
      </c>
      <c r="K325" s="262">
        <v>5.4541449999999997E-3</v>
      </c>
      <c r="L325" s="262">
        <v>3900.27</v>
      </c>
      <c r="M325">
        <f t="shared" ref="M325:M388" si="10">L325/1000</f>
        <v>3.9002699999999999</v>
      </c>
      <c r="N325">
        <f t="shared" ref="N325:N388" si="11">M325*1000</f>
        <v>3900.27</v>
      </c>
    </row>
    <row r="326" spans="3:14">
      <c r="C326" s="265">
        <v>323</v>
      </c>
      <c r="D326" s="262">
        <v>2017</v>
      </c>
      <c r="E326" s="262">
        <v>502</v>
      </c>
      <c r="F326" s="262">
        <v>4</v>
      </c>
      <c r="G326" s="262">
        <v>1</v>
      </c>
      <c r="H326" s="262">
        <v>109</v>
      </c>
      <c r="I326" s="262">
        <v>0.28860999999999998</v>
      </c>
      <c r="K326" s="262">
        <v>2.6477720000000001E-3</v>
      </c>
      <c r="L326" s="262">
        <v>1027.24</v>
      </c>
      <c r="M326">
        <f t="shared" si="10"/>
        <v>1.0272399999999999</v>
      </c>
      <c r="N326">
        <f t="shared" si="11"/>
        <v>1027.24</v>
      </c>
    </row>
    <row r="327" spans="3:14">
      <c r="C327" s="265">
        <v>324</v>
      </c>
      <c r="D327" s="262">
        <v>2017</v>
      </c>
      <c r="E327" s="262">
        <v>502</v>
      </c>
      <c r="F327" s="262">
        <v>4</v>
      </c>
      <c r="G327" s="262">
        <v>2</v>
      </c>
      <c r="H327" s="262">
        <v>109</v>
      </c>
      <c r="I327" s="262">
        <v>0.30456</v>
      </c>
      <c r="K327" s="262">
        <v>2.7940999999999999E-3</v>
      </c>
      <c r="L327" s="262">
        <v>1586.94</v>
      </c>
      <c r="M327">
        <f t="shared" si="10"/>
        <v>1.58694</v>
      </c>
      <c r="N327">
        <f t="shared" si="11"/>
        <v>1586.94</v>
      </c>
    </row>
    <row r="328" spans="3:14">
      <c r="C328" s="265">
        <v>325</v>
      </c>
      <c r="D328" s="262">
        <v>2017</v>
      </c>
      <c r="E328" s="262">
        <v>502</v>
      </c>
      <c r="F328" s="262">
        <v>4</v>
      </c>
      <c r="G328" s="262">
        <v>3</v>
      </c>
      <c r="H328" s="262">
        <v>109</v>
      </c>
      <c r="I328" s="262">
        <v>0.33290999999999998</v>
      </c>
      <c r="K328" s="262">
        <v>3.054261E-3</v>
      </c>
      <c r="L328" s="262">
        <v>1528.67</v>
      </c>
      <c r="M328">
        <f t="shared" si="10"/>
        <v>1.52867</v>
      </c>
      <c r="N328">
        <f t="shared" si="11"/>
        <v>1528.67</v>
      </c>
    </row>
    <row r="329" spans="3:14">
      <c r="C329" s="265">
        <v>326</v>
      </c>
      <c r="D329" s="262">
        <v>2017</v>
      </c>
      <c r="E329" s="262">
        <v>502</v>
      </c>
      <c r="F329" s="262">
        <v>4</v>
      </c>
      <c r="G329" s="262">
        <v>4</v>
      </c>
      <c r="H329" s="262">
        <v>109</v>
      </c>
      <c r="I329" s="262">
        <v>0.42399999999999999</v>
      </c>
      <c r="K329" s="262">
        <v>3.8899450000000001E-3</v>
      </c>
      <c r="L329" s="262">
        <v>2780.87</v>
      </c>
      <c r="M329">
        <f t="shared" si="10"/>
        <v>2.7808699999999997</v>
      </c>
      <c r="N329">
        <f t="shared" si="11"/>
        <v>2780.87</v>
      </c>
    </row>
    <row r="330" spans="3:14">
      <c r="C330" s="265">
        <v>327</v>
      </c>
      <c r="D330" s="262">
        <v>2017</v>
      </c>
      <c r="E330" s="262">
        <v>502</v>
      </c>
      <c r="F330" s="262">
        <v>4</v>
      </c>
      <c r="G330" s="262">
        <v>5</v>
      </c>
      <c r="H330" s="262">
        <v>109</v>
      </c>
      <c r="I330" s="262">
        <v>0.58201000000000003</v>
      </c>
      <c r="K330" s="262">
        <v>5.3395550000000002E-3</v>
      </c>
      <c r="L330" s="262">
        <v>3936.86</v>
      </c>
      <c r="M330">
        <f t="shared" si="10"/>
        <v>3.9368600000000002</v>
      </c>
      <c r="N330">
        <f t="shared" si="11"/>
        <v>3936.86</v>
      </c>
    </row>
    <row r="331" spans="3:14">
      <c r="C331" s="265">
        <v>328</v>
      </c>
      <c r="D331" s="262">
        <v>2017</v>
      </c>
      <c r="E331" s="262">
        <v>502</v>
      </c>
      <c r="F331" s="262">
        <v>4</v>
      </c>
      <c r="G331" s="262">
        <v>6</v>
      </c>
      <c r="H331" s="262">
        <v>109</v>
      </c>
      <c r="I331" s="262">
        <v>0.58862000000000003</v>
      </c>
      <c r="K331" s="262">
        <v>5.4001860000000004E-3</v>
      </c>
      <c r="L331" s="262">
        <v>4483</v>
      </c>
      <c r="M331">
        <f t="shared" si="10"/>
        <v>4.4829999999999997</v>
      </c>
      <c r="N331">
        <f t="shared" si="11"/>
        <v>4483</v>
      </c>
    </row>
    <row r="332" spans="3:14">
      <c r="C332" s="265">
        <v>329</v>
      </c>
      <c r="D332" s="262">
        <v>2017</v>
      </c>
      <c r="E332" s="262">
        <v>502</v>
      </c>
      <c r="F332" s="262">
        <v>4</v>
      </c>
      <c r="G332" s="262">
        <v>7</v>
      </c>
      <c r="H332" s="262">
        <v>109</v>
      </c>
      <c r="I332" s="262">
        <v>0.68323999999999996</v>
      </c>
      <c r="K332" s="262">
        <v>6.268226E-3</v>
      </c>
      <c r="L332" s="262">
        <v>5142.9799999999996</v>
      </c>
      <c r="M332">
        <f t="shared" si="10"/>
        <v>5.1429799999999997</v>
      </c>
      <c r="N332">
        <f t="shared" si="11"/>
        <v>5142.9799999999996</v>
      </c>
    </row>
    <row r="333" spans="3:14">
      <c r="C333" s="265">
        <v>330</v>
      </c>
      <c r="D333" s="262">
        <v>2017</v>
      </c>
      <c r="E333" s="262">
        <v>502</v>
      </c>
      <c r="F333" s="262">
        <v>4</v>
      </c>
      <c r="G333" s="262">
        <v>8</v>
      </c>
      <c r="H333" s="262">
        <v>109</v>
      </c>
      <c r="I333" s="262">
        <v>0.45163999999999999</v>
      </c>
      <c r="K333" s="262">
        <v>4.1435029999999998E-3</v>
      </c>
      <c r="L333" s="262">
        <v>3226.73</v>
      </c>
      <c r="M333">
        <f t="shared" si="10"/>
        <v>3.2267299999999999</v>
      </c>
      <c r="N333">
        <f t="shared" si="11"/>
        <v>3226.73</v>
      </c>
    </row>
    <row r="334" spans="3:14">
      <c r="C334" s="265">
        <v>331</v>
      </c>
      <c r="D334" s="262">
        <v>2017</v>
      </c>
      <c r="E334" s="262">
        <v>502</v>
      </c>
      <c r="F334" s="262">
        <v>4</v>
      </c>
      <c r="G334" s="262">
        <v>9</v>
      </c>
      <c r="H334" s="262">
        <v>109</v>
      </c>
      <c r="I334" s="262">
        <v>0.56674000000000002</v>
      </c>
      <c r="K334" s="262">
        <v>5.1994889999999998E-3</v>
      </c>
      <c r="L334" s="262">
        <v>4084.57</v>
      </c>
      <c r="M334">
        <f t="shared" si="10"/>
        <v>4.0845700000000003</v>
      </c>
      <c r="N334">
        <f t="shared" si="11"/>
        <v>4084.57</v>
      </c>
    </row>
    <row r="335" spans="3:14">
      <c r="C335" s="265">
        <v>332</v>
      </c>
      <c r="D335" s="262">
        <v>2017</v>
      </c>
      <c r="E335" s="262">
        <v>502</v>
      </c>
      <c r="F335" s="262">
        <v>4</v>
      </c>
      <c r="G335" s="262">
        <v>10</v>
      </c>
      <c r="H335" s="262">
        <v>109</v>
      </c>
      <c r="I335" s="262">
        <v>0.61029</v>
      </c>
      <c r="K335" s="262">
        <v>5.598993E-3</v>
      </c>
      <c r="L335" s="262">
        <v>4960.03</v>
      </c>
      <c r="M335">
        <f t="shared" si="10"/>
        <v>4.9600299999999997</v>
      </c>
      <c r="N335">
        <f t="shared" si="11"/>
        <v>4960.03</v>
      </c>
    </row>
    <row r="336" spans="3:14">
      <c r="C336" s="265">
        <v>333</v>
      </c>
      <c r="D336" s="262">
        <v>2017</v>
      </c>
      <c r="E336" s="262">
        <v>502</v>
      </c>
      <c r="F336" s="262">
        <v>4</v>
      </c>
      <c r="G336" s="262">
        <v>11</v>
      </c>
      <c r="H336" s="262">
        <v>109</v>
      </c>
      <c r="I336" s="262">
        <v>0.55462</v>
      </c>
      <c r="K336" s="262">
        <v>5.0882760000000001E-3</v>
      </c>
      <c r="L336" s="262">
        <v>4031.72</v>
      </c>
      <c r="M336">
        <f t="shared" si="10"/>
        <v>4.03172</v>
      </c>
      <c r="N336">
        <f t="shared" si="11"/>
        <v>4031.72</v>
      </c>
    </row>
    <row r="337" spans="3:14">
      <c r="C337" s="265">
        <v>334</v>
      </c>
      <c r="D337" s="262">
        <v>2017</v>
      </c>
      <c r="E337" s="262">
        <v>502</v>
      </c>
      <c r="F337" s="262">
        <v>4</v>
      </c>
      <c r="G337" s="262">
        <v>12</v>
      </c>
      <c r="H337" s="262">
        <v>109</v>
      </c>
      <c r="I337" s="262">
        <v>0.62441000000000002</v>
      </c>
      <c r="K337" s="262">
        <v>5.7285579999999999E-3</v>
      </c>
      <c r="L337" s="262">
        <v>4964.1000000000004</v>
      </c>
      <c r="M337">
        <f t="shared" si="10"/>
        <v>4.9641000000000002</v>
      </c>
      <c r="N337">
        <f t="shared" si="11"/>
        <v>4964.1000000000004</v>
      </c>
    </row>
    <row r="338" spans="3:14">
      <c r="C338" s="265">
        <v>335</v>
      </c>
      <c r="D338" s="262">
        <v>2017</v>
      </c>
      <c r="E338" s="262">
        <v>502</v>
      </c>
      <c r="F338" s="262">
        <v>4</v>
      </c>
      <c r="G338" s="262">
        <v>13</v>
      </c>
      <c r="H338" s="262">
        <v>109</v>
      </c>
      <c r="I338" s="262">
        <v>0.68105000000000004</v>
      </c>
      <c r="K338" s="262">
        <v>6.2481890000000003E-3</v>
      </c>
      <c r="L338" s="262">
        <v>5449.26</v>
      </c>
      <c r="M338">
        <f t="shared" si="10"/>
        <v>5.4492600000000007</v>
      </c>
      <c r="N338">
        <f t="shared" si="11"/>
        <v>5449.26</v>
      </c>
    </row>
    <row r="339" spans="3:14">
      <c r="C339" s="265">
        <v>336</v>
      </c>
      <c r="D339" s="262">
        <v>2017</v>
      </c>
      <c r="E339" s="262">
        <v>502</v>
      </c>
      <c r="F339" s="262">
        <v>4</v>
      </c>
      <c r="G339" s="262">
        <v>14</v>
      </c>
      <c r="H339" s="262">
        <v>109</v>
      </c>
      <c r="I339" s="262">
        <v>0.56696999999999997</v>
      </c>
      <c r="K339" s="262">
        <v>5.2015280000000004E-3</v>
      </c>
      <c r="L339" s="262">
        <v>3775.59</v>
      </c>
      <c r="M339">
        <f t="shared" si="10"/>
        <v>3.7755900000000002</v>
      </c>
      <c r="N339">
        <f t="shared" si="11"/>
        <v>3775.59</v>
      </c>
    </row>
    <row r="340" spans="3:14">
      <c r="C340" s="265">
        <v>337</v>
      </c>
      <c r="D340" s="262">
        <v>2018</v>
      </c>
      <c r="E340" s="262">
        <v>502</v>
      </c>
      <c r="F340" s="262">
        <v>1</v>
      </c>
      <c r="G340" s="262">
        <v>1</v>
      </c>
      <c r="H340" s="262">
        <v>108</v>
      </c>
      <c r="I340" s="262">
        <v>0.35944999999999999</v>
      </c>
      <c r="K340" s="262">
        <v>3.328194E-3</v>
      </c>
      <c r="L340" s="262">
        <v>1703.61</v>
      </c>
      <c r="M340">
        <f t="shared" si="10"/>
        <v>1.7036099999999998</v>
      </c>
      <c r="N340">
        <f t="shared" si="11"/>
        <v>1703.61</v>
      </c>
    </row>
    <row r="341" spans="3:14">
      <c r="C341" s="265">
        <v>338</v>
      </c>
      <c r="D341" s="262">
        <v>2018</v>
      </c>
      <c r="E341" s="262">
        <v>502</v>
      </c>
      <c r="F341" s="262">
        <v>1</v>
      </c>
      <c r="G341" s="262">
        <v>2</v>
      </c>
      <c r="H341" s="262">
        <v>108</v>
      </c>
      <c r="I341" s="262">
        <v>0.30923</v>
      </c>
      <c r="K341" s="262">
        <v>2.8631939999999999E-3</v>
      </c>
      <c r="L341" s="262">
        <v>1427.78</v>
      </c>
      <c r="M341">
        <f t="shared" si="10"/>
        <v>1.42778</v>
      </c>
      <c r="N341">
        <f t="shared" si="11"/>
        <v>1427.78</v>
      </c>
    </row>
    <row r="342" spans="3:14">
      <c r="C342" s="265">
        <v>339</v>
      </c>
      <c r="D342" s="262">
        <v>2018</v>
      </c>
      <c r="E342" s="262">
        <v>502</v>
      </c>
      <c r="F342" s="262">
        <v>1</v>
      </c>
      <c r="G342" s="262">
        <v>3</v>
      </c>
      <c r="H342" s="262">
        <v>108</v>
      </c>
      <c r="I342" s="262">
        <v>0.42485000000000001</v>
      </c>
      <c r="K342" s="262">
        <v>3.9337499999999997E-3</v>
      </c>
      <c r="L342" s="262">
        <v>1887.9</v>
      </c>
      <c r="M342">
        <f t="shared" si="10"/>
        <v>1.8879000000000001</v>
      </c>
      <c r="N342">
        <f t="shared" si="11"/>
        <v>1887.9</v>
      </c>
    </row>
    <row r="343" spans="3:14">
      <c r="C343" s="265">
        <v>340</v>
      </c>
      <c r="D343" s="262">
        <v>2018</v>
      </c>
      <c r="E343" s="262">
        <v>502</v>
      </c>
      <c r="F343" s="262">
        <v>1</v>
      </c>
      <c r="G343" s="262">
        <v>4</v>
      </c>
      <c r="H343" s="262">
        <v>108</v>
      </c>
      <c r="I343" s="262">
        <v>0.49065999999999999</v>
      </c>
      <c r="K343" s="262">
        <v>4.5431020000000003E-3</v>
      </c>
      <c r="L343" s="262">
        <v>2277.46</v>
      </c>
      <c r="M343">
        <f t="shared" si="10"/>
        <v>2.27746</v>
      </c>
      <c r="N343">
        <f t="shared" si="11"/>
        <v>2277.46</v>
      </c>
    </row>
    <row r="344" spans="3:14">
      <c r="C344" s="265">
        <v>341</v>
      </c>
      <c r="D344" s="262">
        <v>2018</v>
      </c>
      <c r="E344" s="262">
        <v>502</v>
      </c>
      <c r="F344" s="262">
        <v>1</v>
      </c>
      <c r="G344" s="262">
        <v>5</v>
      </c>
      <c r="H344" s="262">
        <v>108</v>
      </c>
      <c r="I344" s="262">
        <v>0.56940000000000002</v>
      </c>
      <c r="K344" s="262">
        <v>5.2721759999999999E-3</v>
      </c>
      <c r="L344" s="262">
        <v>1955.6</v>
      </c>
      <c r="M344">
        <f t="shared" si="10"/>
        <v>1.9556</v>
      </c>
      <c r="N344">
        <f t="shared" si="11"/>
        <v>1955.6</v>
      </c>
    </row>
    <row r="345" spans="3:14">
      <c r="C345" s="265">
        <v>342</v>
      </c>
      <c r="D345" s="262">
        <v>2018</v>
      </c>
      <c r="E345" s="262">
        <v>502</v>
      </c>
      <c r="F345" s="262">
        <v>1</v>
      </c>
      <c r="G345" s="262">
        <v>6</v>
      </c>
      <c r="H345" s="262">
        <v>108</v>
      </c>
      <c r="I345" s="262">
        <v>0.60823000000000005</v>
      </c>
      <c r="K345" s="262">
        <v>5.631713E-3</v>
      </c>
      <c r="L345" s="262">
        <v>1968.2</v>
      </c>
      <c r="M345">
        <f t="shared" si="10"/>
        <v>1.9681999999999999</v>
      </c>
      <c r="N345">
        <f t="shared" si="11"/>
        <v>1968.2</v>
      </c>
    </row>
    <row r="346" spans="3:14">
      <c r="C346" s="265">
        <v>343</v>
      </c>
      <c r="D346" s="262">
        <v>2018</v>
      </c>
      <c r="E346" s="262">
        <v>502</v>
      </c>
      <c r="F346" s="262">
        <v>1</v>
      </c>
      <c r="G346" s="262">
        <v>7</v>
      </c>
      <c r="H346" s="262">
        <v>108</v>
      </c>
      <c r="I346" s="262">
        <v>0.46406999999999998</v>
      </c>
      <c r="K346" s="262">
        <v>4.2969439999999996E-3</v>
      </c>
      <c r="L346" s="262">
        <v>2196.3000000000002</v>
      </c>
      <c r="M346">
        <f t="shared" si="10"/>
        <v>2.1963000000000004</v>
      </c>
      <c r="N346">
        <f t="shared" si="11"/>
        <v>2196.3000000000002</v>
      </c>
    </row>
    <row r="347" spans="3:14">
      <c r="C347" s="265">
        <v>344</v>
      </c>
      <c r="D347" s="262">
        <v>2018</v>
      </c>
      <c r="E347" s="262">
        <v>502</v>
      </c>
      <c r="F347" s="262">
        <v>1</v>
      </c>
      <c r="G347" s="262">
        <v>8</v>
      </c>
      <c r="H347" s="262">
        <v>108</v>
      </c>
      <c r="I347" s="262">
        <v>0.37042000000000003</v>
      </c>
      <c r="K347" s="262">
        <v>3.429769E-3</v>
      </c>
      <c r="L347" s="262">
        <v>1542.45</v>
      </c>
      <c r="M347">
        <f t="shared" si="10"/>
        <v>1.5424500000000001</v>
      </c>
      <c r="N347">
        <f t="shared" si="11"/>
        <v>1542.45</v>
      </c>
    </row>
    <row r="348" spans="3:14">
      <c r="C348" s="265">
        <v>345</v>
      </c>
      <c r="D348" s="262">
        <v>2018</v>
      </c>
      <c r="E348" s="262">
        <v>502</v>
      </c>
      <c r="F348" s="262">
        <v>1</v>
      </c>
      <c r="G348" s="262">
        <v>9</v>
      </c>
      <c r="H348" s="262">
        <v>108</v>
      </c>
      <c r="I348" s="262">
        <v>0.54422000000000004</v>
      </c>
      <c r="K348" s="262">
        <v>5.0390740000000002E-3</v>
      </c>
      <c r="L348" s="262">
        <v>1847.15</v>
      </c>
      <c r="M348">
        <f t="shared" si="10"/>
        <v>1.8471500000000001</v>
      </c>
      <c r="N348">
        <f t="shared" si="11"/>
        <v>1847.15</v>
      </c>
    </row>
    <row r="349" spans="3:14">
      <c r="C349" s="265">
        <v>346</v>
      </c>
      <c r="D349" s="262">
        <v>2018</v>
      </c>
      <c r="E349" s="262">
        <v>502</v>
      </c>
      <c r="F349" s="262">
        <v>1</v>
      </c>
      <c r="G349" s="262">
        <v>10</v>
      </c>
      <c r="H349" s="262">
        <v>108</v>
      </c>
      <c r="I349" s="262">
        <v>0.55771000000000004</v>
      </c>
      <c r="K349" s="262">
        <v>5.1639349999999997E-3</v>
      </c>
      <c r="L349" s="262">
        <v>1899.08</v>
      </c>
      <c r="M349">
        <f t="shared" si="10"/>
        <v>1.8990799999999999</v>
      </c>
      <c r="N349">
        <f t="shared" si="11"/>
        <v>1899.08</v>
      </c>
    </row>
    <row r="350" spans="3:14">
      <c r="C350" s="265">
        <v>347</v>
      </c>
      <c r="D350" s="262">
        <v>2018</v>
      </c>
      <c r="E350" s="262">
        <v>502</v>
      </c>
      <c r="F350" s="262">
        <v>1</v>
      </c>
      <c r="G350" s="262">
        <v>11</v>
      </c>
      <c r="H350" s="262">
        <v>108</v>
      </c>
      <c r="I350" s="262">
        <v>0.61848999999999998</v>
      </c>
      <c r="K350" s="262">
        <v>5.7267129999999996E-3</v>
      </c>
      <c r="L350" s="262">
        <v>2640</v>
      </c>
      <c r="M350">
        <f t="shared" si="10"/>
        <v>2.64</v>
      </c>
      <c r="N350">
        <f t="shared" si="11"/>
        <v>2640</v>
      </c>
    </row>
    <row r="351" spans="3:14">
      <c r="C351" s="265">
        <v>348</v>
      </c>
      <c r="D351" s="262">
        <v>2018</v>
      </c>
      <c r="E351" s="262">
        <v>502</v>
      </c>
      <c r="F351" s="262">
        <v>1</v>
      </c>
      <c r="G351" s="262">
        <v>12</v>
      </c>
      <c r="H351" s="262">
        <v>108</v>
      </c>
      <c r="I351" s="262">
        <v>0.56742000000000004</v>
      </c>
      <c r="K351" s="262">
        <v>5.2538430000000002E-3</v>
      </c>
      <c r="L351" s="262">
        <v>2318.94</v>
      </c>
      <c r="M351">
        <f t="shared" si="10"/>
        <v>2.31894</v>
      </c>
      <c r="N351">
        <f t="shared" si="11"/>
        <v>2318.94</v>
      </c>
    </row>
    <row r="352" spans="3:14">
      <c r="C352" s="265">
        <v>349</v>
      </c>
      <c r="D352" s="262">
        <v>2018</v>
      </c>
      <c r="E352" s="262">
        <v>502</v>
      </c>
      <c r="F352" s="262">
        <v>1</v>
      </c>
      <c r="G352" s="262">
        <v>13</v>
      </c>
      <c r="H352" s="262">
        <v>108</v>
      </c>
      <c r="I352" s="262">
        <v>0.65486999999999995</v>
      </c>
      <c r="K352" s="262">
        <v>6.063611E-3</v>
      </c>
      <c r="L352" s="262">
        <v>2463.75</v>
      </c>
      <c r="M352">
        <f t="shared" si="10"/>
        <v>2.4637500000000001</v>
      </c>
      <c r="N352">
        <f t="shared" si="11"/>
        <v>2463.75</v>
      </c>
    </row>
    <row r="353" spans="3:14">
      <c r="C353" s="265">
        <v>350</v>
      </c>
      <c r="D353" s="262">
        <v>2018</v>
      </c>
      <c r="E353" s="262">
        <v>502</v>
      </c>
      <c r="F353" s="262">
        <v>1</v>
      </c>
      <c r="G353" s="262">
        <v>14</v>
      </c>
      <c r="H353" s="262">
        <v>108</v>
      </c>
      <c r="I353" s="262">
        <v>0.56903999999999999</v>
      </c>
      <c r="K353" s="262">
        <v>5.2688889999999997E-3</v>
      </c>
      <c r="L353" s="262">
        <v>1859.25</v>
      </c>
      <c r="M353">
        <f t="shared" si="10"/>
        <v>1.8592500000000001</v>
      </c>
      <c r="N353">
        <f t="shared" si="11"/>
        <v>1859.25</v>
      </c>
    </row>
    <row r="354" spans="3:14">
      <c r="C354" s="265">
        <v>351</v>
      </c>
      <c r="D354" s="262">
        <v>2018</v>
      </c>
      <c r="E354" s="262">
        <v>502</v>
      </c>
      <c r="F354" s="262">
        <v>2</v>
      </c>
      <c r="G354" s="262">
        <v>1</v>
      </c>
      <c r="H354" s="262">
        <v>108</v>
      </c>
      <c r="I354" s="262">
        <v>0.34062999999999999</v>
      </c>
      <c r="K354" s="262">
        <v>3.1539350000000001E-3</v>
      </c>
      <c r="L354" s="262">
        <v>1582.82</v>
      </c>
      <c r="M354">
        <f t="shared" si="10"/>
        <v>1.5828199999999999</v>
      </c>
      <c r="N354">
        <f t="shared" si="11"/>
        <v>1582.82</v>
      </c>
    </row>
    <row r="355" spans="3:14">
      <c r="C355" s="265">
        <v>352</v>
      </c>
      <c r="D355" s="262">
        <v>2018</v>
      </c>
      <c r="E355" s="262">
        <v>502</v>
      </c>
      <c r="F355" s="262">
        <v>2</v>
      </c>
      <c r="G355" s="262">
        <v>2</v>
      </c>
      <c r="H355" s="262">
        <v>108</v>
      </c>
      <c r="I355" s="262">
        <v>0.39041999999999999</v>
      </c>
      <c r="K355" s="262">
        <v>3.6150000000000002E-3</v>
      </c>
      <c r="L355" s="262">
        <v>1738</v>
      </c>
      <c r="M355">
        <f t="shared" si="10"/>
        <v>1.738</v>
      </c>
      <c r="N355">
        <f t="shared" si="11"/>
        <v>1738</v>
      </c>
    </row>
    <row r="356" spans="3:14">
      <c r="C356" s="265">
        <v>353</v>
      </c>
      <c r="D356" s="262">
        <v>2018</v>
      </c>
      <c r="E356" s="262">
        <v>502</v>
      </c>
      <c r="F356" s="262">
        <v>2</v>
      </c>
      <c r="G356" s="262">
        <v>3</v>
      </c>
      <c r="H356" s="262">
        <v>108</v>
      </c>
      <c r="I356" s="262">
        <v>0.42837999999999998</v>
      </c>
      <c r="K356" s="262">
        <v>3.966481E-3</v>
      </c>
      <c r="L356" s="262">
        <v>1926.35</v>
      </c>
      <c r="M356">
        <f t="shared" si="10"/>
        <v>1.92635</v>
      </c>
      <c r="N356">
        <f t="shared" si="11"/>
        <v>1926.35</v>
      </c>
    </row>
    <row r="357" spans="3:14">
      <c r="C357" s="265">
        <v>354</v>
      </c>
      <c r="D357" s="262">
        <v>2018</v>
      </c>
      <c r="E357" s="262">
        <v>502</v>
      </c>
      <c r="F357" s="262">
        <v>2</v>
      </c>
      <c r="G357" s="262">
        <v>4</v>
      </c>
      <c r="H357" s="262">
        <v>108</v>
      </c>
      <c r="I357" s="262">
        <v>0.54081000000000001</v>
      </c>
      <c r="K357" s="262">
        <v>5.0074539999999997E-3</v>
      </c>
      <c r="L357" s="262">
        <v>1614.63</v>
      </c>
      <c r="M357">
        <f t="shared" si="10"/>
        <v>1.61463</v>
      </c>
      <c r="N357">
        <f t="shared" si="11"/>
        <v>1614.63</v>
      </c>
    </row>
    <row r="358" spans="3:14">
      <c r="C358" s="265">
        <v>355</v>
      </c>
      <c r="D358" s="262">
        <v>2018</v>
      </c>
      <c r="E358" s="262">
        <v>502</v>
      </c>
      <c r="F358" s="262">
        <v>2</v>
      </c>
      <c r="G358" s="262">
        <v>5</v>
      </c>
      <c r="H358" s="262">
        <v>108</v>
      </c>
      <c r="I358" s="262">
        <v>0.68615999999999999</v>
      </c>
      <c r="K358" s="262">
        <v>6.3533330000000001E-3</v>
      </c>
      <c r="L358" s="262">
        <v>2405.44</v>
      </c>
      <c r="M358">
        <f t="shared" si="10"/>
        <v>2.40544</v>
      </c>
      <c r="N358">
        <f t="shared" si="11"/>
        <v>2405.44</v>
      </c>
    </row>
    <row r="359" spans="3:14">
      <c r="C359" s="265">
        <v>356</v>
      </c>
      <c r="D359" s="262">
        <v>2018</v>
      </c>
      <c r="E359" s="262">
        <v>502</v>
      </c>
      <c r="F359" s="262">
        <v>2</v>
      </c>
      <c r="G359" s="262">
        <v>6</v>
      </c>
      <c r="H359" s="262">
        <v>108</v>
      </c>
      <c r="I359" s="262">
        <v>0.55237000000000003</v>
      </c>
      <c r="K359" s="262">
        <v>5.1144909999999997E-3</v>
      </c>
      <c r="L359" s="262">
        <v>2220.4699999999998</v>
      </c>
      <c r="M359">
        <f t="shared" si="10"/>
        <v>2.2204699999999997</v>
      </c>
      <c r="N359">
        <f t="shared" si="11"/>
        <v>2220.4699999999998</v>
      </c>
    </row>
    <row r="360" spans="3:14">
      <c r="C360" s="265">
        <v>357</v>
      </c>
      <c r="D360" s="262">
        <v>2018</v>
      </c>
      <c r="E360" s="262">
        <v>502</v>
      </c>
      <c r="F360" s="262">
        <v>2</v>
      </c>
      <c r="G360" s="262">
        <v>7</v>
      </c>
      <c r="H360" s="262">
        <v>108</v>
      </c>
      <c r="I360" s="262">
        <v>0.51224000000000003</v>
      </c>
      <c r="K360" s="262">
        <v>4.7429170000000001E-3</v>
      </c>
      <c r="L360" s="262">
        <v>2085.3000000000002</v>
      </c>
      <c r="M360">
        <f t="shared" si="10"/>
        <v>2.0853000000000002</v>
      </c>
      <c r="N360">
        <f t="shared" si="11"/>
        <v>2085.3000000000002</v>
      </c>
    </row>
    <row r="361" spans="3:14">
      <c r="C361" s="265">
        <v>358</v>
      </c>
      <c r="D361" s="262">
        <v>2018</v>
      </c>
      <c r="E361" s="262">
        <v>502</v>
      </c>
      <c r="F361" s="262">
        <v>2</v>
      </c>
      <c r="G361" s="262">
        <v>8</v>
      </c>
      <c r="H361" s="262">
        <v>108</v>
      </c>
      <c r="I361" s="262">
        <v>0.42559000000000002</v>
      </c>
      <c r="K361" s="262">
        <v>3.9406019999999996E-3</v>
      </c>
      <c r="L361" s="262">
        <v>1623.34</v>
      </c>
      <c r="M361">
        <f t="shared" si="10"/>
        <v>1.62334</v>
      </c>
      <c r="N361">
        <f t="shared" si="11"/>
        <v>1623.34</v>
      </c>
    </row>
    <row r="362" spans="3:14">
      <c r="C362" s="265">
        <v>359</v>
      </c>
      <c r="D362" s="262">
        <v>2018</v>
      </c>
      <c r="E362" s="262">
        <v>502</v>
      </c>
      <c r="F362" s="262">
        <v>2</v>
      </c>
      <c r="G362" s="262">
        <v>9</v>
      </c>
      <c r="H362" s="262">
        <v>108</v>
      </c>
      <c r="I362" s="262">
        <v>0.56528999999999996</v>
      </c>
      <c r="K362" s="262">
        <v>5.2341200000000001E-3</v>
      </c>
      <c r="L362" s="262">
        <v>2452.85</v>
      </c>
      <c r="M362">
        <f t="shared" si="10"/>
        <v>2.4528499999999998</v>
      </c>
      <c r="N362">
        <f t="shared" si="11"/>
        <v>2452.85</v>
      </c>
    </row>
    <row r="363" spans="3:14">
      <c r="C363" s="265">
        <v>360</v>
      </c>
      <c r="D363" s="262">
        <v>2018</v>
      </c>
      <c r="E363" s="262">
        <v>502</v>
      </c>
      <c r="F363" s="262">
        <v>2</v>
      </c>
      <c r="G363" s="262">
        <v>10</v>
      </c>
      <c r="H363" s="262">
        <v>108</v>
      </c>
      <c r="I363" s="262">
        <v>0.64317000000000002</v>
      </c>
      <c r="K363" s="262">
        <v>5.9552779999999996E-3</v>
      </c>
      <c r="L363" s="262">
        <v>2595.4899999999998</v>
      </c>
      <c r="M363">
        <f t="shared" si="10"/>
        <v>2.5954899999999999</v>
      </c>
      <c r="N363">
        <f t="shared" si="11"/>
        <v>2595.4899999999998</v>
      </c>
    </row>
    <row r="364" spans="3:14">
      <c r="C364" s="265">
        <v>361</v>
      </c>
      <c r="D364" s="262">
        <v>2018</v>
      </c>
      <c r="E364" s="262">
        <v>502</v>
      </c>
      <c r="F364" s="262">
        <v>2</v>
      </c>
      <c r="G364" s="262">
        <v>11</v>
      </c>
      <c r="H364" s="262">
        <v>108</v>
      </c>
      <c r="I364" s="262">
        <v>0.58506999999999998</v>
      </c>
      <c r="K364" s="262">
        <v>5.4173149999999998E-3</v>
      </c>
      <c r="L364" s="262">
        <v>2067.4699999999998</v>
      </c>
      <c r="M364">
        <f t="shared" si="10"/>
        <v>2.0674699999999997</v>
      </c>
      <c r="N364">
        <f t="shared" si="11"/>
        <v>2067.4699999999998</v>
      </c>
    </row>
    <row r="365" spans="3:14">
      <c r="C365" s="265">
        <v>362</v>
      </c>
      <c r="D365" s="262">
        <v>2018</v>
      </c>
      <c r="E365" s="262">
        <v>502</v>
      </c>
      <c r="F365" s="262">
        <v>2</v>
      </c>
      <c r="G365" s="262">
        <v>12</v>
      </c>
      <c r="H365" s="262">
        <v>108</v>
      </c>
      <c r="I365" s="262">
        <v>0.64539999999999997</v>
      </c>
      <c r="K365" s="262">
        <v>5.9759260000000003E-3</v>
      </c>
      <c r="L365" s="262">
        <v>2476.13</v>
      </c>
      <c r="M365">
        <f t="shared" si="10"/>
        <v>2.4761299999999999</v>
      </c>
      <c r="N365">
        <f t="shared" si="11"/>
        <v>2476.13</v>
      </c>
    </row>
    <row r="366" spans="3:14">
      <c r="C366" s="265">
        <v>363</v>
      </c>
      <c r="D366" s="262">
        <v>2018</v>
      </c>
      <c r="E366" s="262">
        <v>502</v>
      </c>
      <c r="F366" s="262">
        <v>2</v>
      </c>
      <c r="G366" s="262">
        <v>13</v>
      </c>
      <c r="H366" s="262">
        <v>108</v>
      </c>
      <c r="I366" s="262">
        <v>0.63209000000000004</v>
      </c>
      <c r="K366" s="262">
        <v>5.8526849999999998E-3</v>
      </c>
      <c r="L366" s="262">
        <v>2355.11</v>
      </c>
      <c r="M366">
        <f t="shared" si="10"/>
        <v>2.3551100000000003</v>
      </c>
      <c r="N366">
        <f t="shared" si="11"/>
        <v>2355.11</v>
      </c>
    </row>
    <row r="367" spans="3:14">
      <c r="C367" s="265">
        <v>364</v>
      </c>
      <c r="D367" s="262">
        <v>2018</v>
      </c>
      <c r="E367" s="262">
        <v>502</v>
      </c>
      <c r="F367" s="262">
        <v>2</v>
      </c>
      <c r="G367" s="262">
        <v>14</v>
      </c>
      <c r="H367" s="262">
        <v>108</v>
      </c>
      <c r="I367" s="262">
        <v>0.57450999999999997</v>
      </c>
      <c r="K367" s="262">
        <v>5.319491E-3</v>
      </c>
      <c r="L367" s="262">
        <v>2424.88</v>
      </c>
      <c r="M367">
        <f t="shared" si="10"/>
        <v>2.4248799999999999</v>
      </c>
      <c r="N367">
        <f t="shared" si="11"/>
        <v>2424.88</v>
      </c>
    </row>
    <row r="368" spans="3:14">
      <c r="C368" s="265">
        <v>365</v>
      </c>
      <c r="D368" s="262">
        <v>2018</v>
      </c>
      <c r="E368" s="262">
        <v>502</v>
      </c>
      <c r="F368" s="262">
        <v>3</v>
      </c>
      <c r="G368" s="262">
        <v>1</v>
      </c>
      <c r="H368" s="262">
        <v>108</v>
      </c>
      <c r="I368" s="262">
        <v>0.37963000000000002</v>
      </c>
      <c r="K368" s="262">
        <v>3.515093E-3</v>
      </c>
      <c r="L368" s="262">
        <v>1695.63</v>
      </c>
      <c r="M368">
        <f t="shared" si="10"/>
        <v>1.6956300000000002</v>
      </c>
      <c r="N368">
        <f t="shared" si="11"/>
        <v>1695.63</v>
      </c>
    </row>
    <row r="369" spans="3:14">
      <c r="C369" s="265">
        <v>366</v>
      </c>
      <c r="D369" s="262">
        <v>2018</v>
      </c>
      <c r="E369" s="262">
        <v>502</v>
      </c>
      <c r="F369" s="262">
        <v>3</v>
      </c>
      <c r="G369" s="262">
        <v>2</v>
      </c>
      <c r="H369" s="262">
        <v>108</v>
      </c>
      <c r="I369" s="262">
        <v>0.39450000000000002</v>
      </c>
      <c r="K369" s="262">
        <v>3.6527780000000002E-3</v>
      </c>
      <c r="L369" s="262">
        <v>1775.85</v>
      </c>
      <c r="M369">
        <f t="shared" si="10"/>
        <v>1.7758499999999999</v>
      </c>
      <c r="N369">
        <f t="shared" si="11"/>
        <v>1775.85</v>
      </c>
    </row>
    <row r="370" spans="3:14">
      <c r="C370" s="265">
        <v>367</v>
      </c>
      <c r="D370" s="262">
        <v>2018</v>
      </c>
      <c r="E370" s="262">
        <v>502</v>
      </c>
      <c r="F370" s="262">
        <v>3</v>
      </c>
      <c r="G370" s="262">
        <v>3</v>
      </c>
      <c r="H370" s="262">
        <v>108</v>
      </c>
      <c r="I370" s="262">
        <v>0.48143999999999998</v>
      </c>
      <c r="K370" s="262">
        <v>4.4577779999999999E-3</v>
      </c>
      <c r="L370" s="262">
        <v>1890.1</v>
      </c>
      <c r="M370">
        <f t="shared" si="10"/>
        <v>1.8900999999999999</v>
      </c>
      <c r="N370">
        <f t="shared" si="11"/>
        <v>1890.1</v>
      </c>
    </row>
    <row r="371" spans="3:14">
      <c r="C371" s="265">
        <v>368</v>
      </c>
      <c r="D371" s="262">
        <v>2018</v>
      </c>
      <c r="E371" s="262">
        <v>502</v>
      </c>
      <c r="F371" s="262">
        <v>3</v>
      </c>
      <c r="G371" s="262">
        <v>4</v>
      </c>
      <c r="H371" s="262">
        <v>108</v>
      </c>
      <c r="I371" s="262">
        <v>0.72599999999999998</v>
      </c>
      <c r="K371" s="262">
        <v>6.7221759999999998E-3</v>
      </c>
      <c r="L371" s="262">
        <v>2207.9699999999998</v>
      </c>
      <c r="M371">
        <f t="shared" si="10"/>
        <v>2.20797</v>
      </c>
      <c r="N371">
        <f t="shared" si="11"/>
        <v>2207.9699999999998</v>
      </c>
    </row>
    <row r="372" spans="3:14">
      <c r="C372" s="265">
        <v>369</v>
      </c>
      <c r="D372" s="262">
        <v>2018</v>
      </c>
      <c r="E372" s="262">
        <v>502</v>
      </c>
      <c r="F372" s="262">
        <v>3</v>
      </c>
      <c r="G372" s="262">
        <v>5</v>
      </c>
      <c r="H372" s="262">
        <v>108</v>
      </c>
      <c r="I372" s="262">
        <v>0.62002999999999997</v>
      </c>
      <c r="K372" s="262">
        <v>5.741019E-3</v>
      </c>
      <c r="L372" s="262">
        <v>1368.92</v>
      </c>
      <c r="M372">
        <f t="shared" si="10"/>
        <v>1.3689200000000001</v>
      </c>
      <c r="N372">
        <f t="shared" si="11"/>
        <v>1368.92</v>
      </c>
    </row>
    <row r="373" spans="3:14">
      <c r="C373" s="265">
        <v>370</v>
      </c>
      <c r="D373" s="262">
        <v>2018</v>
      </c>
      <c r="E373" s="262">
        <v>502</v>
      </c>
      <c r="F373" s="262">
        <v>3</v>
      </c>
      <c r="G373" s="262">
        <v>6</v>
      </c>
      <c r="H373" s="262">
        <v>108</v>
      </c>
      <c r="I373" s="262">
        <v>0.62741999999999998</v>
      </c>
      <c r="K373" s="262">
        <v>5.8094440000000004E-3</v>
      </c>
      <c r="L373" s="262">
        <v>1886.99</v>
      </c>
      <c r="M373">
        <f t="shared" si="10"/>
        <v>1.8869899999999999</v>
      </c>
      <c r="N373">
        <f t="shared" si="11"/>
        <v>1886.99</v>
      </c>
    </row>
    <row r="374" spans="3:14">
      <c r="C374" s="265">
        <v>371</v>
      </c>
      <c r="D374" s="262">
        <v>2018</v>
      </c>
      <c r="E374" s="262">
        <v>502</v>
      </c>
      <c r="F374" s="262">
        <v>3</v>
      </c>
      <c r="G374" s="262">
        <v>7</v>
      </c>
      <c r="H374" s="262">
        <v>108</v>
      </c>
      <c r="I374" s="262">
        <v>0.50900000000000001</v>
      </c>
      <c r="K374" s="262">
        <v>4.7129629999999997E-3</v>
      </c>
      <c r="L374" s="262">
        <v>2081.5100000000002</v>
      </c>
      <c r="M374">
        <f t="shared" si="10"/>
        <v>2.0815100000000002</v>
      </c>
      <c r="N374">
        <f t="shared" si="11"/>
        <v>2081.5100000000002</v>
      </c>
    </row>
    <row r="375" spans="3:14">
      <c r="C375" s="265">
        <v>372</v>
      </c>
      <c r="D375" s="262">
        <v>2018</v>
      </c>
      <c r="E375" s="262">
        <v>502</v>
      </c>
      <c r="F375" s="262">
        <v>3</v>
      </c>
      <c r="G375" s="262">
        <v>8</v>
      </c>
      <c r="H375" s="262">
        <v>108</v>
      </c>
      <c r="I375" s="262">
        <v>0.49530999999999997</v>
      </c>
      <c r="K375" s="262">
        <v>4.5861570000000004E-3</v>
      </c>
      <c r="L375" s="262">
        <v>2224.91</v>
      </c>
      <c r="M375">
        <f t="shared" si="10"/>
        <v>2.2249099999999999</v>
      </c>
      <c r="N375">
        <f t="shared" si="11"/>
        <v>2224.91</v>
      </c>
    </row>
    <row r="376" spans="3:14">
      <c r="C376" s="265">
        <v>373</v>
      </c>
      <c r="D376" s="262">
        <v>2018</v>
      </c>
      <c r="E376" s="262">
        <v>502</v>
      </c>
      <c r="F376" s="262">
        <v>3</v>
      </c>
      <c r="G376" s="262">
        <v>9</v>
      </c>
      <c r="H376" s="262">
        <v>108</v>
      </c>
      <c r="I376" s="262">
        <v>0.56974000000000002</v>
      </c>
      <c r="K376" s="262">
        <v>5.2753239999999996E-3</v>
      </c>
      <c r="L376" s="262">
        <v>1748.92</v>
      </c>
      <c r="M376">
        <f t="shared" si="10"/>
        <v>1.74892</v>
      </c>
      <c r="N376">
        <f t="shared" si="11"/>
        <v>1748.92</v>
      </c>
    </row>
    <row r="377" spans="3:14">
      <c r="C377" s="265">
        <v>374</v>
      </c>
      <c r="D377" s="262">
        <v>2018</v>
      </c>
      <c r="E377" s="262">
        <v>502</v>
      </c>
      <c r="F377" s="262">
        <v>3</v>
      </c>
      <c r="G377" s="262">
        <v>10</v>
      </c>
      <c r="H377" s="262">
        <v>108</v>
      </c>
      <c r="I377" s="262">
        <v>0.59902</v>
      </c>
      <c r="K377" s="262">
        <v>5.5464349999999997E-3</v>
      </c>
      <c r="L377" s="262">
        <v>2418.84</v>
      </c>
      <c r="M377">
        <f t="shared" si="10"/>
        <v>2.4188400000000003</v>
      </c>
      <c r="N377">
        <f t="shared" si="11"/>
        <v>2418.84</v>
      </c>
    </row>
    <row r="378" spans="3:14">
      <c r="C378" s="265">
        <v>375</v>
      </c>
      <c r="D378" s="262">
        <v>2018</v>
      </c>
      <c r="E378" s="262">
        <v>502</v>
      </c>
      <c r="F378" s="262">
        <v>3</v>
      </c>
      <c r="G378" s="262">
        <v>11</v>
      </c>
      <c r="H378" s="262">
        <v>108</v>
      </c>
      <c r="I378" s="262">
        <v>0.60731000000000002</v>
      </c>
      <c r="K378" s="262">
        <v>5.6232410000000002E-3</v>
      </c>
      <c r="L378" s="262">
        <v>2460.85</v>
      </c>
      <c r="M378">
        <f t="shared" si="10"/>
        <v>2.4608499999999998</v>
      </c>
      <c r="N378">
        <f t="shared" si="11"/>
        <v>2460.85</v>
      </c>
    </row>
    <row r="379" spans="3:14">
      <c r="C379" s="265">
        <v>376</v>
      </c>
      <c r="D379" s="262">
        <v>2018</v>
      </c>
      <c r="E379" s="262">
        <v>502</v>
      </c>
      <c r="F379" s="262">
        <v>3</v>
      </c>
      <c r="G379" s="262">
        <v>12</v>
      </c>
      <c r="H379" s="262">
        <v>108</v>
      </c>
      <c r="I379" s="262">
        <v>0.60150000000000003</v>
      </c>
      <c r="K379" s="262">
        <v>5.5694439999999998E-3</v>
      </c>
      <c r="L379" s="262">
        <v>1519.32</v>
      </c>
      <c r="M379">
        <f t="shared" si="10"/>
        <v>1.51932</v>
      </c>
      <c r="N379">
        <f t="shared" si="11"/>
        <v>1519.32</v>
      </c>
    </row>
    <row r="380" spans="3:14">
      <c r="C380" s="265">
        <v>377</v>
      </c>
      <c r="D380" s="262">
        <v>2018</v>
      </c>
      <c r="E380" s="262">
        <v>502</v>
      </c>
      <c r="F380" s="262">
        <v>3</v>
      </c>
      <c r="G380" s="262">
        <v>13</v>
      </c>
      <c r="H380" s="262">
        <v>108</v>
      </c>
      <c r="I380" s="262">
        <v>0.50505</v>
      </c>
      <c r="K380" s="262">
        <v>4.6763890000000004E-3</v>
      </c>
      <c r="L380" s="262">
        <v>2164.59</v>
      </c>
      <c r="M380">
        <f t="shared" si="10"/>
        <v>2.16459</v>
      </c>
      <c r="N380">
        <f t="shared" si="11"/>
        <v>2164.59</v>
      </c>
    </row>
    <row r="381" spans="3:14">
      <c r="C381" s="265">
        <v>378</v>
      </c>
      <c r="D381" s="262">
        <v>2018</v>
      </c>
      <c r="E381" s="262">
        <v>502</v>
      </c>
      <c r="F381" s="262">
        <v>3</v>
      </c>
      <c r="G381" s="262">
        <v>14</v>
      </c>
      <c r="H381" s="262">
        <v>108</v>
      </c>
      <c r="I381" s="262">
        <v>0.61263999999999996</v>
      </c>
      <c r="K381" s="262">
        <v>5.6725459999999997E-3</v>
      </c>
      <c r="L381" s="262">
        <v>1768.13</v>
      </c>
      <c r="M381">
        <f t="shared" si="10"/>
        <v>1.7681300000000002</v>
      </c>
      <c r="N381">
        <f t="shared" si="11"/>
        <v>1768.13</v>
      </c>
    </row>
    <row r="382" spans="3:14">
      <c r="C382" s="265">
        <v>379</v>
      </c>
      <c r="D382" s="262">
        <v>2018</v>
      </c>
      <c r="E382" s="262">
        <v>502</v>
      </c>
      <c r="F382" s="262">
        <v>4</v>
      </c>
      <c r="G382" s="262">
        <v>1</v>
      </c>
      <c r="H382" s="262">
        <v>108</v>
      </c>
      <c r="I382" s="262">
        <v>0.39593</v>
      </c>
      <c r="K382" s="262">
        <v>3.666019E-3</v>
      </c>
      <c r="L382" s="262">
        <v>1903.38</v>
      </c>
      <c r="M382">
        <f t="shared" si="10"/>
        <v>1.9033800000000001</v>
      </c>
      <c r="N382">
        <f t="shared" si="11"/>
        <v>1903.38</v>
      </c>
    </row>
    <row r="383" spans="3:14">
      <c r="C383" s="265">
        <v>380</v>
      </c>
      <c r="D383" s="262">
        <v>2018</v>
      </c>
      <c r="E383" s="262">
        <v>502</v>
      </c>
      <c r="F383" s="262">
        <v>4</v>
      </c>
      <c r="G383" s="262">
        <v>2</v>
      </c>
      <c r="H383" s="262">
        <v>108</v>
      </c>
      <c r="I383" s="262">
        <v>0.40609000000000001</v>
      </c>
      <c r="K383" s="262">
        <v>3.760046E-3</v>
      </c>
      <c r="L383" s="262">
        <v>1824.47</v>
      </c>
      <c r="M383">
        <f t="shared" si="10"/>
        <v>1.82447</v>
      </c>
      <c r="N383">
        <f t="shared" si="11"/>
        <v>1824.47</v>
      </c>
    </row>
    <row r="384" spans="3:14">
      <c r="C384" s="265">
        <v>381</v>
      </c>
      <c r="D384" s="262">
        <v>2018</v>
      </c>
      <c r="E384" s="262">
        <v>502</v>
      </c>
      <c r="F384" s="262">
        <v>4</v>
      </c>
      <c r="G384" s="262">
        <v>3</v>
      </c>
      <c r="H384" s="262">
        <v>108</v>
      </c>
      <c r="I384" s="262">
        <v>0.45034999999999997</v>
      </c>
      <c r="K384" s="262">
        <v>4.1699069999999996E-3</v>
      </c>
      <c r="L384" s="262">
        <v>2043.52</v>
      </c>
      <c r="M384">
        <f t="shared" si="10"/>
        <v>2.04352</v>
      </c>
      <c r="N384">
        <f t="shared" si="11"/>
        <v>2043.52</v>
      </c>
    </row>
    <row r="385" spans="3:14">
      <c r="C385" s="265">
        <v>382</v>
      </c>
      <c r="D385" s="262">
        <v>2018</v>
      </c>
      <c r="E385" s="262">
        <v>502</v>
      </c>
      <c r="F385" s="262">
        <v>4</v>
      </c>
      <c r="G385" s="262">
        <v>4</v>
      </c>
      <c r="H385" s="262">
        <v>108</v>
      </c>
      <c r="I385" s="262">
        <v>0.63261000000000001</v>
      </c>
      <c r="K385" s="262">
        <v>5.8574999999999999E-3</v>
      </c>
      <c r="L385" s="262">
        <v>2166.81</v>
      </c>
      <c r="M385">
        <f t="shared" si="10"/>
        <v>2.1668099999999999</v>
      </c>
      <c r="N385">
        <f t="shared" si="11"/>
        <v>2166.81</v>
      </c>
    </row>
    <row r="386" spans="3:14">
      <c r="C386" s="265">
        <v>383</v>
      </c>
      <c r="D386" s="262">
        <v>2018</v>
      </c>
      <c r="E386" s="262">
        <v>502</v>
      </c>
      <c r="F386" s="262">
        <v>4</v>
      </c>
      <c r="G386" s="262">
        <v>5</v>
      </c>
      <c r="H386" s="262">
        <v>108</v>
      </c>
      <c r="I386" s="262">
        <v>0.58426</v>
      </c>
      <c r="K386" s="262">
        <v>5.4098150000000001E-3</v>
      </c>
      <c r="L386" s="262">
        <v>1822.13</v>
      </c>
      <c r="M386">
        <f t="shared" si="10"/>
        <v>1.82213</v>
      </c>
      <c r="N386">
        <f t="shared" si="11"/>
        <v>1822.13</v>
      </c>
    </row>
    <row r="387" spans="3:14">
      <c r="C387" s="265">
        <v>384</v>
      </c>
      <c r="D387" s="262">
        <v>2018</v>
      </c>
      <c r="E387" s="262">
        <v>502</v>
      </c>
      <c r="F387" s="262">
        <v>4</v>
      </c>
      <c r="G387" s="262">
        <v>6</v>
      </c>
      <c r="H387" s="262">
        <v>108</v>
      </c>
      <c r="I387" s="262">
        <v>0.60963999999999996</v>
      </c>
      <c r="K387" s="262">
        <v>5.644769E-3</v>
      </c>
      <c r="L387" s="262">
        <v>2064.21</v>
      </c>
      <c r="M387">
        <f t="shared" si="10"/>
        <v>2.0642100000000001</v>
      </c>
      <c r="N387">
        <f t="shared" si="11"/>
        <v>2064.21</v>
      </c>
    </row>
    <row r="388" spans="3:14">
      <c r="C388" s="265">
        <v>385</v>
      </c>
      <c r="D388" s="262">
        <v>2018</v>
      </c>
      <c r="E388" s="262">
        <v>502</v>
      </c>
      <c r="F388" s="262">
        <v>4</v>
      </c>
      <c r="G388" s="262">
        <v>7</v>
      </c>
      <c r="H388" s="262">
        <v>108</v>
      </c>
      <c r="I388" s="262">
        <v>0.59011000000000002</v>
      </c>
      <c r="K388" s="262">
        <v>5.4639349999999996E-3</v>
      </c>
      <c r="L388" s="262">
        <v>1963.46</v>
      </c>
      <c r="M388">
        <f t="shared" si="10"/>
        <v>1.96346</v>
      </c>
      <c r="N388">
        <f t="shared" si="11"/>
        <v>1963.46</v>
      </c>
    </row>
    <row r="389" spans="3:14">
      <c r="C389" s="265">
        <v>386</v>
      </c>
      <c r="D389" s="262">
        <v>2018</v>
      </c>
      <c r="E389" s="262">
        <v>502</v>
      </c>
      <c r="F389" s="262">
        <v>4</v>
      </c>
      <c r="G389" s="262">
        <v>8</v>
      </c>
      <c r="H389" s="262">
        <v>108</v>
      </c>
      <c r="I389" s="262">
        <v>0.56279000000000001</v>
      </c>
      <c r="K389" s="262">
        <v>5.2109720000000003E-3</v>
      </c>
      <c r="L389" s="262">
        <v>2545.33</v>
      </c>
      <c r="M389">
        <f t="shared" ref="M389:M452" si="12">L389/1000</f>
        <v>2.5453299999999999</v>
      </c>
      <c r="N389">
        <f t="shared" ref="N389:N452" si="13">M389*1000</f>
        <v>2545.33</v>
      </c>
    </row>
    <row r="390" spans="3:14">
      <c r="C390" s="265">
        <v>387</v>
      </c>
      <c r="D390" s="262">
        <v>2018</v>
      </c>
      <c r="E390" s="262">
        <v>502</v>
      </c>
      <c r="F390" s="262">
        <v>4</v>
      </c>
      <c r="G390" s="262">
        <v>9</v>
      </c>
      <c r="H390" s="262">
        <v>108</v>
      </c>
      <c r="I390" s="262">
        <v>0.61160000000000003</v>
      </c>
      <c r="K390" s="262">
        <v>5.662917E-3</v>
      </c>
      <c r="L390" s="262">
        <v>2534.56</v>
      </c>
      <c r="M390">
        <f t="shared" si="12"/>
        <v>2.5345599999999999</v>
      </c>
      <c r="N390">
        <f t="shared" si="13"/>
        <v>2534.56</v>
      </c>
    </row>
    <row r="391" spans="3:14">
      <c r="C391" s="265">
        <v>388</v>
      </c>
      <c r="D391" s="262">
        <v>2018</v>
      </c>
      <c r="E391" s="262">
        <v>502</v>
      </c>
      <c r="F391" s="262">
        <v>4</v>
      </c>
      <c r="G391" s="262">
        <v>10</v>
      </c>
      <c r="H391" s="262">
        <v>108</v>
      </c>
      <c r="I391" s="262">
        <v>0.64248000000000005</v>
      </c>
      <c r="K391" s="262">
        <v>5.9488429999999997E-3</v>
      </c>
      <c r="L391" s="262">
        <v>2191.4699999999998</v>
      </c>
      <c r="M391">
        <f t="shared" si="12"/>
        <v>2.1914699999999998</v>
      </c>
      <c r="N391">
        <f t="shared" si="13"/>
        <v>2191.4699999999998</v>
      </c>
    </row>
    <row r="392" spans="3:14">
      <c r="C392" s="265">
        <v>389</v>
      </c>
      <c r="D392" s="262">
        <v>2018</v>
      </c>
      <c r="E392" s="262">
        <v>502</v>
      </c>
      <c r="F392" s="262">
        <v>4</v>
      </c>
      <c r="G392" s="262">
        <v>11</v>
      </c>
      <c r="H392" s="262">
        <v>108</v>
      </c>
      <c r="I392" s="262">
        <v>0.61665999999999999</v>
      </c>
      <c r="K392" s="262">
        <v>5.709815E-3</v>
      </c>
      <c r="L392" s="262">
        <v>2430.23</v>
      </c>
      <c r="M392">
        <f t="shared" si="12"/>
        <v>2.4302299999999999</v>
      </c>
      <c r="N392">
        <f t="shared" si="13"/>
        <v>2430.23</v>
      </c>
    </row>
    <row r="393" spans="3:14">
      <c r="C393" s="265">
        <v>390</v>
      </c>
      <c r="D393" s="262">
        <v>2018</v>
      </c>
      <c r="E393" s="262">
        <v>502</v>
      </c>
      <c r="F393" s="262">
        <v>4</v>
      </c>
      <c r="G393" s="262">
        <v>12</v>
      </c>
      <c r="H393" s="262">
        <v>108</v>
      </c>
      <c r="I393" s="262">
        <v>0.60458999999999996</v>
      </c>
      <c r="K393" s="262">
        <v>5.5980559999999997E-3</v>
      </c>
      <c r="L393" s="262">
        <v>2413.5</v>
      </c>
      <c r="M393">
        <f t="shared" si="12"/>
        <v>2.4135</v>
      </c>
      <c r="N393">
        <f t="shared" si="13"/>
        <v>2413.5</v>
      </c>
    </row>
    <row r="394" spans="3:14">
      <c r="C394" s="265">
        <v>391</v>
      </c>
      <c r="D394" s="262">
        <v>2018</v>
      </c>
      <c r="E394" s="262">
        <v>502</v>
      </c>
      <c r="F394" s="262">
        <v>4</v>
      </c>
      <c r="G394" s="262">
        <v>13</v>
      </c>
      <c r="H394" s="262">
        <v>108</v>
      </c>
      <c r="I394" s="262">
        <v>0.64902000000000004</v>
      </c>
      <c r="K394" s="262">
        <v>6.009398E-3</v>
      </c>
      <c r="L394" s="262">
        <v>2022.9</v>
      </c>
      <c r="M394">
        <f t="shared" si="12"/>
        <v>2.0228999999999999</v>
      </c>
      <c r="N394">
        <f t="shared" si="13"/>
        <v>2022.8999999999999</v>
      </c>
    </row>
    <row r="395" spans="3:14">
      <c r="C395" s="265">
        <v>392</v>
      </c>
      <c r="D395" s="262">
        <v>2018</v>
      </c>
      <c r="E395" s="262">
        <v>502</v>
      </c>
      <c r="F395" s="262">
        <v>4</v>
      </c>
      <c r="G395" s="262">
        <v>14</v>
      </c>
      <c r="H395" s="262">
        <v>108</v>
      </c>
      <c r="I395" s="262">
        <v>0.64876</v>
      </c>
      <c r="K395" s="262">
        <v>6.0070369999999998E-3</v>
      </c>
      <c r="L395" s="262">
        <v>2604.38</v>
      </c>
      <c r="M395">
        <f t="shared" si="12"/>
        <v>2.6043799999999999</v>
      </c>
      <c r="N395">
        <f t="shared" si="13"/>
        <v>2604.38</v>
      </c>
    </row>
    <row r="396" spans="3:14">
      <c r="C396" s="265">
        <v>393</v>
      </c>
      <c r="D396" s="262">
        <v>2018</v>
      </c>
      <c r="E396" s="262">
        <v>502</v>
      </c>
      <c r="F396" s="262">
        <v>1</v>
      </c>
      <c r="G396" s="262">
        <v>1</v>
      </c>
      <c r="H396" s="262">
        <v>111</v>
      </c>
      <c r="I396" s="262">
        <v>0.35944999999999999</v>
      </c>
      <c r="K396" s="262">
        <v>3.238243E-3</v>
      </c>
      <c r="L396" s="262">
        <v>1703.61</v>
      </c>
      <c r="M396">
        <f t="shared" si="12"/>
        <v>1.7036099999999998</v>
      </c>
      <c r="N396">
        <f t="shared" si="13"/>
        <v>1703.61</v>
      </c>
    </row>
    <row r="397" spans="3:14">
      <c r="C397" s="265">
        <v>394</v>
      </c>
      <c r="D397" s="262">
        <v>2018</v>
      </c>
      <c r="E397" s="262">
        <v>502</v>
      </c>
      <c r="F397" s="262">
        <v>1</v>
      </c>
      <c r="G397" s="262">
        <v>2</v>
      </c>
      <c r="H397" s="262">
        <v>111</v>
      </c>
      <c r="I397" s="262">
        <v>0.30923</v>
      </c>
      <c r="K397" s="262">
        <v>2.785811E-3</v>
      </c>
      <c r="L397" s="262">
        <v>1427.78</v>
      </c>
      <c r="M397">
        <f t="shared" si="12"/>
        <v>1.42778</v>
      </c>
      <c r="N397">
        <f t="shared" si="13"/>
        <v>1427.78</v>
      </c>
    </row>
    <row r="398" spans="3:14">
      <c r="C398" s="265">
        <v>395</v>
      </c>
      <c r="D398" s="262">
        <v>2018</v>
      </c>
      <c r="E398" s="262">
        <v>502</v>
      </c>
      <c r="F398" s="262">
        <v>1</v>
      </c>
      <c r="G398" s="262">
        <v>3</v>
      </c>
      <c r="H398" s="262">
        <v>111</v>
      </c>
      <c r="I398" s="262">
        <v>0.42485000000000001</v>
      </c>
      <c r="K398" s="262">
        <v>3.827432E-3</v>
      </c>
      <c r="L398" s="262">
        <v>1887.9</v>
      </c>
      <c r="M398">
        <f t="shared" si="12"/>
        <v>1.8879000000000001</v>
      </c>
      <c r="N398">
        <f t="shared" si="13"/>
        <v>1887.9</v>
      </c>
    </row>
    <row r="399" spans="3:14">
      <c r="C399" s="265">
        <v>396</v>
      </c>
      <c r="D399" s="262">
        <v>2018</v>
      </c>
      <c r="E399" s="262">
        <v>502</v>
      </c>
      <c r="F399" s="262">
        <v>1</v>
      </c>
      <c r="G399" s="262">
        <v>4</v>
      </c>
      <c r="H399" s="262">
        <v>111</v>
      </c>
      <c r="I399" s="262">
        <v>0.49065999999999999</v>
      </c>
      <c r="K399" s="262">
        <v>4.4203150000000002E-3</v>
      </c>
      <c r="L399" s="262">
        <v>2277.46</v>
      </c>
      <c r="M399">
        <f t="shared" si="12"/>
        <v>2.27746</v>
      </c>
      <c r="N399">
        <f t="shared" si="13"/>
        <v>2277.46</v>
      </c>
    </row>
    <row r="400" spans="3:14">
      <c r="C400" s="265">
        <v>397</v>
      </c>
      <c r="D400" s="262">
        <v>2018</v>
      </c>
      <c r="E400" s="262">
        <v>502</v>
      </c>
      <c r="F400" s="262">
        <v>1</v>
      </c>
      <c r="G400" s="262">
        <v>5</v>
      </c>
      <c r="H400" s="262">
        <v>111</v>
      </c>
      <c r="I400" s="262">
        <v>0.56940000000000002</v>
      </c>
      <c r="K400" s="262">
        <v>5.1296850000000001E-3</v>
      </c>
      <c r="L400" s="262">
        <v>1955.6</v>
      </c>
      <c r="M400">
        <f t="shared" si="12"/>
        <v>1.9556</v>
      </c>
      <c r="N400">
        <f t="shared" si="13"/>
        <v>1955.6</v>
      </c>
    </row>
    <row r="401" spans="3:14">
      <c r="C401" s="265">
        <v>398</v>
      </c>
      <c r="D401" s="262">
        <v>2018</v>
      </c>
      <c r="E401" s="262">
        <v>502</v>
      </c>
      <c r="F401" s="262">
        <v>1</v>
      </c>
      <c r="G401" s="262">
        <v>6</v>
      </c>
      <c r="H401" s="262">
        <v>111</v>
      </c>
      <c r="I401" s="262">
        <v>0.60823000000000005</v>
      </c>
      <c r="K401" s="262">
        <v>5.479505E-3</v>
      </c>
      <c r="L401" s="262">
        <v>1968.2</v>
      </c>
      <c r="M401">
        <f t="shared" si="12"/>
        <v>1.9681999999999999</v>
      </c>
      <c r="N401">
        <f t="shared" si="13"/>
        <v>1968.2</v>
      </c>
    </row>
    <row r="402" spans="3:14">
      <c r="C402" s="265">
        <v>399</v>
      </c>
      <c r="D402" s="262">
        <v>2018</v>
      </c>
      <c r="E402" s="262">
        <v>502</v>
      </c>
      <c r="F402" s="262">
        <v>1</v>
      </c>
      <c r="G402" s="262">
        <v>7</v>
      </c>
      <c r="H402" s="262">
        <v>111</v>
      </c>
      <c r="I402" s="262">
        <v>0.46406999999999998</v>
      </c>
      <c r="K402" s="262">
        <v>4.1808110000000004E-3</v>
      </c>
      <c r="L402" s="262">
        <v>2196.3000000000002</v>
      </c>
      <c r="M402">
        <f t="shared" si="12"/>
        <v>2.1963000000000004</v>
      </c>
      <c r="N402">
        <f t="shared" si="13"/>
        <v>2196.3000000000002</v>
      </c>
    </row>
    <row r="403" spans="3:14">
      <c r="C403" s="265">
        <v>400</v>
      </c>
      <c r="D403" s="262">
        <v>2018</v>
      </c>
      <c r="E403" s="262">
        <v>502</v>
      </c>
      <c r="F403" s="262">
        <v>1</v>
      </c>
      <c r="G403" s="262">
        <v>8</v>
      </c>
      <c r="H403" s="262">
        <v>111</v>
      </c>
      <c r="I403" s="262">
        <v>0.37042000000000003</v>
      </c>
      <c r="K403" s="262">
        <v>3.337072E-3</v>
      </c>
      <c r="L403" s="262">
        <v>1542.45</v>
      </c>
      <c r="M403">
        <f t="shared" si="12"/>
        <v>1.5424500000000001</v>
      </c>
      <c r="N403">
        <f t="shared" si="13"/>
        <v>1542.45</v>
      </c>
    </row>
    <row r="404" spans="3:14">
      <c r="C404" s="265">
        <v>401</v>
      </c>
      <c r="D404" s="262">
        <v>2018</v>
      </c>
      <c r="E404" s="262">
        <v>502</v>
      </c>
      <c r="F404" s="262">
        <v>1</v>
      </c>
      <c r="G404" s="262">
        <v>9</v>
      </c>
      <c r="H404" s="262">
        <v>111</v>
      </c>
      <c r="I404" s="262">
        <v>0.54422000000000004</v>
      </c>
      <c r="K404" s="262">
        <v>4.9028830000000002E-3</v>
      </c>
      <c r="L404" s="262">
        <v>1847.15</v>
      </c>
      <c r="M404">
        <f t="shared" si="12"/>
        <v>1.8471500000000001</v>
      </c>
      <c r="N404">
        <f t="shared" si="13"/>
        <v>1847.15</v>
      </c>
    </row>
    <row r="405" spans="3:14">
      <c r="C405" s="265">
        <v>402</v>
      </c>
      <c r="D405" s="262">
        <v>2018</v>
      </c>
      <c r="E405" s="262">
        <v>502</v>
      </c>
      <c r="F405" s="262">
        <v>1</v>
      </c>
      <c r="G405" s="262">
        <v>10</v>
      </c>
      <c r="H405" s="262">
        <v>111</v>
      </c>
      <c r="I405" s="262">
        <v>0.55771000000000004</v>
      </c>
      <c r="K405" s="262">
        <v>5.0243689999999999E-3</v>
      </c>
      <c r="L405" s="262">
        <v>1899.08</v>
      </c>
      <c r="M405">
        <f t="shared" si="12"/>
        <v>1.8990799999999999</v>
      </c>
      <c r="N405">
        <f t="shared" si="13"/>
        <v>1899.08</v>
      </c>
    </row>
    <row r="406" spans="3:14">
      <c r="C406" s="265">
        <v>403</v>
      </c>
      <c r="D406" s="262">
        <v>2018</v>
      </c>
      <c r="E406" s="262">
        <v>502</v>
      </c>
      <c r="F406" s="262">
        <v>1</v>
      </c>
      <c r="G406" s="262">
        <v>11</v>
      </c>
      <c r="H406" s="262">
        <v>111</v>
      </c>
      <c r="I406" s="262">
        <v>0.61848999999999998</v>
      </c>
      <c r="K406" s="262">
        <v>5.5719369999999999E-3</v>
      </c>
      <c r="L406" s="262">
        <v>2640</v>
      </c>
      <c r="M406">
        <f t="shared" si="12"/>
        <v>2.64</v>
      </c>
      <c r="N406">
        <f t="shared" si="13"/>
        <v>2640</v>
      </c>
    </row>
    <row r="407" spans="3:14">
      <c r="C407" s="265">
        <v>404</v>
      </c>
      <c r="D407" s="262">
        <v>2018</v>
      </c>
      <c r="E407" s="262">
        <v>502</v>
      </c>
      <c r="F407" s="262">
        <v>1</v>
      </c>
      <c r="G407" s="262">
        <v>12</v>
      </c>
      <c r="H407" s="262">
        <v>111</v>
      </c>
      <c r="I407" s="262">
        <v>0.56742000000000004</v>
      </c>
      <c r="K407" s="262">
        <v>5.1118470000000001E-3</v>
      </c>
      <c r="L407" s="262">
        <v>2318.94</v>
      </c>
      <c r="M407">
        <f t="shared" si="12"/>
        <v>2.31894</v>
      </c>
      <c r="N407">
        <f t="shared" si="13"/>
        <v>2318.94</v>
      </c>
    </row>
    <row r="408" spans="3:14">
      <c r="C408" s="265">
        <v>405</v>
      </c>
      <c r="D408" s="262">
        <v>2018</v>
      </c>
      <c r="E408" s="262">
        <v>502</v>
      </c>
      <c r="F408" s="262">
        <v>1</v>
      </c>
      <c r="G408" s="262">
        <v>13</v>
      </c>
      <c r="H408" s="262">
        <v>111</v>
      </c>
      <c r="I408" s="262">
        <v>0.65486999999999995</v>
      </c>
      <c r="K408" s="262">
        <v>5.8997299999999997E-3</v>
      </c>
      <c r="L408" s="262">
        <v>2463.75</v>
      </c>
      <c r="M408">
        <f t="shared" si="12"/>
        <v>2.4637500000000001</v>
      </c>
      <c r="N408">
        <f t="shared" si="13"/>
        <v>2463.75</v>
      </c>
    </row>
    <row r="409" spans="3:14">
      <c r="C409" s="265">
        <v>406</v>
      </c>
      <c r="D409" s="262">
        <v>2018</v>
      </c>
      <c r="E409" s="262">
        <v>502</v>
      </c>
      <c r="F409" s="262">
        <v>1</v>
      </c>
      <c r="G409" s="262">
        <v>14</v>
      </c>
      <c r="H409" s="262">
        <v>111</v>
      </c>
      <c r="I409" s="262">
        <v>0.56903999999999999</v>
      </c>
      <c r="K409" s="262">
        <v>5.1264860000000004E-3</v>
      </c>
      <c r="L409" s="262">
        <v>1859.25</v>
      </c>
      <c r="M409">
        <f t="shared" si="12"/>
        <v>1.8592500000000001</v>
      </c>
      <c r="N409">
        <f t="shared" si="13"/>
        <v>1859.25</v>
      </c>
    </row>
    <row r="410" spans="3:14">
      <c r="C410" s="265">
        <v>407</v>
      </c>
      <c r="D410" s="262">
        <v>2018</v>
      </c>
      <c r="E410" s="262">
        <v>502</v>
      </c>
      <c r="F410" s="262">
        <v>2</v>
      </c>
      <c r="G410" s="262">
        <v>1</v>
      </c>
      <c r="H410" s="262">
        <v>111</v>
      </c>
      <c r="I410" s="262">
        <v>0.34062999999999999</v>
      </c>
      <c r="K410" s="262">
        <v>3.0686939999999998E-3</v>
      </c>
      <c r="L410" s="262">
        <v>1582.82</v>
      </c>
      <c r="M410">
        <f t="shared" si="12"/>
        <v>1.5828199999999999</v>
      </c>
      <c r="N410">
        <f t="shared" si="13"/>
        <v>1582.82</v>
      </c>
    </row>
    <row r="411" spans="3:14">
      <c r="C411" s="265">
        <v>408</v>
      </c>
      <c r="D411" s="262">
        <v>2018</v>
      </c>
      <c r="E411" s="262">
        <v>502</v>
      </c>
      <c r="F411" s="262">
        <v>2</v>
      </c>
      <c r="G411" s="262">
        <v>2</v>
      </c>
      <c r="H411" s="262">
        <v>111</v>
      </c>
      <c r="I411" s="262">
        <v>0.39041999999999999</v>
      </c>
      <c r="K411" s="262">
        <v>3.517297E-3</v>
      </c>
      <c r="L411" s="262">
        <v>1738</v>
      </c>
      <c r="M411">
        <f t="shared" si="12"/>
        <v>1.738</v>
      </c>
      <c r="N411">
        <f t="shared" si="13"/>
        <v>1738</v>
      </c>
    </row>
    <row r="412" spans="3:14">
      <c r="C412" s="265">
        <v>409</v>
      </c>
      <c r="D412" s="262">
        <v>2018</v>
      </c>
      <c r="E412" s="262">
        <v>502</v>
      </c>
      <c r="F412" s="262">
        <v>2</v>
      </c>
      <c r="G412" s="262">
        <v>3</v>
      </c>
      <c r="H412" s="262">
        <v>111</v>
      </c>
      <c r="I412" s="262">
        <v>0.42837999999999998</v>
      </c>
      <c r="K412" s="262">
        <v>3.8592790000000002E-3</v>
      </c>
      <c r="L412" s="262">
        <v>1926.35</v>
      </c>
      <c r="M412">
        <f t="shared" si="12"/>
        <v>1.92635</v>
      </c>
      <c r="N412">
        <f t="shared" si="13"/>
        <v>1926.35</v>
      </c>
    </row>
    <row r="413" spans="3:14">
      <c r="C413" s="265">
        <v>410</v>
      </c>
      <c r="D413" s="262">
        <v>2018</v>
      </c>
      <c r="E413" s="262">
        <v>502</v>
      </c>
      <c r="F413" s="262">
        <v>2</v>
      </c>
      <c r="G413" s="262">
        <v>4</v>
      </c>
      <c r="H413" s="262">
        <v>111</v>
      </c>
      <c r="I413" s="262">
        <v>0.54081000000000001</v>
      </c>
      <c r="K413" s="262">
        <v>4.8721169999999996E-3</v>
      </c>
      <c r="L413" s="262">
        <v>1614.63</v>
      </c>
      <c r="M413">
        <f t="shared" si="12"/>
        <v>1.61463</v>
      </c>
      <c r="N413">
        <f t="shared" si="13"/>
        <v>1614.63</v>
      </c>
    </row>
    <row r="414" spans="3:14">
      <c r="C414" s="265">
        <v>411</v>
      </c>
      <c r="D414" s="262">
        <v>2018</v>
      </c>
      <c r="E414" s="262">
        <v>502</v>
      </c>
      <c r="F414" s="262">
        <v>2</v>
      </c>
      <c r="G414" s="262">
        <v>5</v>
      </c>
      <c r="H414" s="262">
        <v>111</v>
      </c>
      <c r="I414" s="262">
        <v>0.68615999999999999</v>
      </c>
      <c r="K414" s="262">
        <v>6.1816220000000003E-3</v>
      </c>
      <c r="L414" s="262">
        <v>2405.44</v>
      </c>
      <c r="M414">
        <f t="shared" si="12"/>
        <v>2.40544</v>
      </c>
      <c r="N414">
        <f t="shared" si="13"/>
        <v>2405.44</v>
      </c>
    </row>
    <row r="415" spans="3:14">
      <c r="C415" s="265">
        <v>412</v>
      </c>
      <c r="D415" s="262">
        <v>2018</v>
      </c>
      <c r="E415" s="262">
        <v>502</v>
      </c>
      <c r="F415" s="262">
        <v>2</v>
      </c>
      <c r="G415" s="262">
        <v>6</v>
      </c>
      <c r="H415" s="262">
        <v>111</v>
      </c>
      <c r="I415" s="262">
        <v>0.55237000000000003</v>
      </c>
      <c r="K415" s="262">
        <v>4.9762610000000001E-3</v>
      </c>
      <c r="L415" s="262">
        <v>2220.4699999999998</v>
      </c>
      <c r="M415">
        <f t="shared" si="12"/>
        <v>2.2204699999999997</v>
      </c>
      <c r="N415">
        <f t="shared" si="13"/>
        <v>2220.4699999999998</v>
      </c>
    </row>
    <row r="416" spans="3:14">
      <c r="C416" s="265">
        <v>413</v>
      </c>
      <c r="D416" s="262">
        <v>2018</v>
      </c>
      <c r="E416" s="262">
        <v>502</v>
      </c>
      <c r="F416" s="262">
        <v>2</v>
      </c>
      <c r="G416" s="262">
        <v>7</v>
      </c>
      <c r="H416" s="262">
        <v>111</v>
      </c>
      <c r="I416" s="262">
        <v>0.51224000000000003</v>
      </c>
      <c r="K416" s="262">
        <v>4.61473E-3</v>
      </c>
      <c r="L416" s="262">
        <v>2085.3000000000002</v>
      </c>
      <c r="M416">
        <f t="shared" si="12"/>
        <v>2.0853000000000002</v>
      </c>
      <c r="N416">
        <f t="shared" si="13"/>
        <v>2085.3000000000002</v>
      </c>
    </row>
    <row r="417" spans="3:14">
      <c r="C417" s="265">
        <v>414</v>
      </c>
      <c r="D417" s="262">
        <v>2018</v>
      </c>
      <c r="E417" s="262">
        <v>502</v>
      </c>
      <c r="F417" s="262">
        <v>2</v>
      </c>
      <c r="G417" s="262">
        <v>8</v>
      </c>
      <c r="H417" s="262">
        <v>111</v>
      </c>
      <c r="I417" s="262">
        <v>0.42559000000000002</v>
      </c>
      <c r="K417" s="262">
        <v>3.8340990000000001E-3</v>
      </c>
      <c r="L417" s="262">
        <v>1623.34</v>
      </c>
      <c r="M417">
        <f t="shared" si="12"/>
        <v>1.62334</v>
      </c>
      <c r="N417">
        <f t="shared" si="13"/>
        <v>1623.34</v>
      </c>
    </row>
    <row r="418" spans="3:14">
      <c r="C418" s="265">
        <v>415</v>
      </c>
      <c r="D418" s="262">
        <v>2018</v>
      </c>
      <c r="E418" s="262">
        <v>502</v>
      </c>
      <c r="F418" s="262">
        <v>2</v>
      </c>
      <c r="G418" s="262">
        <v>9</v>
      </c>
      <c r="H418" s="262">
        <v>111</v>
      </c>
      <c r="I418" s="262">
        <v>0.56528999999999996</v>
      </c>
      <c r="K418" s="262">
        <v>5.0926579999999999E-3</v>
      </c>
      <c r="L418" s="262">
        <v>2452.85</v>
      </c>
      <c r="M418">
        <f t="shared" si="12"/>
        <v>2.4528499999999998</v>
      </c>
      <c r="N418">
        <f t="shared" si="13"/>
        <v>2452.85</v>
      </c>
    </row>
    <row r="419" spans="3:14">
      <c r="C419" s="265">
        <v>416</v>
      </c>
      <c r="D419" s="262">
        <v>2018</v>
      </c>
      <c r="E419" s="262">
        <v>502</v>
      </c>
      <c r="F419" s="262">
        <v>2</v>
      </c>
      <c r="G419" s="262">
        <v>10</v>
      </c>
      <c r="H419" s="262">
        <v>111</v>
      </c>
      <c r="I419" s="262">
        <v>0.64317000000000002</v>
      </c>
      <c r="K419" s="262">
        <v>5.794324E-3</v>
      </c>
      <c r="L419" s="262">
        <v>2595.4899999999998</v>
      </c>
      <c r="M419">
        <f t="shared" si="12"/>
        <v>2.5954899999999999</v>
      </c>
      <c r="N419">
        <f t="shared" si="13"/>
        <v>2595.4899999999998</v>
      </c>
    </row>
    <row r="420" spans="3:14">
      <c r="C420" s="265">
        <v>417</v>
      </c>
      <c r="D420" s="262">
        <v>2018</v>
      </c>
      <c r="E420" s="262">
        <v>502</v>
      </c>
      <c r="F420" s="262">
        <v>2</v>
      </c>
      <c r="G420" s="262">
        <v>11</v>
      </c>
      <c r="H420" s="262">
        <v>111</v>
      </c>
      <c r="I420" s="262">
        <v>0.58506999999999998</v>
      </c>
      <c r="K420" s="262">
        <v>5.2709009999999997E-3</v>
      </c>
      <c r="L420" s="262">
        <v>2067.4699999999998</v>
      </c>
      <c r="M420">
        <f t="shared" si="12"/>
        <v>2.0674699999999997</v>
      </c>
      <c r="N420">
        <f t="shared" si="13"/>
        <v>2067.4699999999998</v>
      </c>
    </row>
    <row r="421" spans="3:14">
      <c r="C421" s="265">
        <v>418</v>
      </c>
      <c r="D421" s="262">
        <v>2018</v>
      </c>
      <c r="E421" s="262">
        <v>502</v>
      </c>
      <c r="F421" s="262">
        <v>2</v>
      </c>
      <c r="G421" s="262">
        <v>12</v>
      </c>
      <c r="H421" s="262">
        <v>111</v>
      </c>
      <c r="I421" s="262">
        <v>0.64539999999999997</v>
      </c>
      <c r="K421" s="262">
        <v>5.8144140000000004E-3</v>
      </c>
      <c r="L421" s="262">
        <v>2476.13</v>
      </c>
      <c r="M421">
        <f t="shared" si="12"/>
        <v>2.4761299999999999</v>
      </c>
      <c r="N421">
        <f t="shared" si="13"/>
        <v>2476.13</v>
      </c>
    </row>
    <row r="422" spans="3:14">
      <c r="C422" s="265">
        <v>419</v>
      </c>
      <c r="D422" s="262">
        <v>2018</v>
      </c>
      <c r="E422" s="262">
        <v>502</v>
      </c>
      <c r="F422" s="262">
        <v>2</v>
      </c>
      <c r="G422" s="262">
        <v>13</v>
      </c>
      <c r="H422" s="262">
        <v>111</v>
      </c>
      <c r="I422" s="262">
        <v>0.63209000000000004</v>
      </c>
      <c r="K422" s="262">
        <v>5.6945049999999999E-3</v>
      </c>
      <c r="L422" s="262">
        <v>2355.11</v>
      </c>
      <c r="M422">
        <f t="shared" si="12"/>
        <v>2.3551100000000003</v>
      </c>
      <c r="N422">
        <f t="shared" si="13"/>
        <v>2355.11</v>
      </c>
    </row>
    <row r="423" spans="3:14">
      <c r="C423" s="265">
        <v>420</v>
      </c>
      <c r="D423" s="262">
        <v>2018</v>
      </c>
      <c r="E423" s="262">
        <v>502</v>
      </c>
      <c r="F423" s="262">
        <v>2</v>
      </c>
      <c r="G423" s="262">
        <v>14</v>
      </c>
      <c r="H423" s="262">
        <v>111</v>
      </c>
      <c r="I423" s="262">
        <v>0.57450999999999997</v>
      </c>
      <c r="K423" s="262">
        <v>5.1757210000000003E-3</v>
      </c>
      <c r="L423" s="262">
        <v>2424.88</v>
      </c>
      <c r="M423">
        <f t="shared" si="12"/>
        <v>2.4248799999999999</v>
      </c>
      <c r="N423">
        <f t="shared" si="13"/>
        <v>2424.88</v>
      </c>
    </row>
    <row r="424" spans="3:14">
      <c r="C424" s="265">
        <v>421</v>
      </c>
      <c r="D424" s="262">
        <v>2018</v>
      </c>
      <c r="E424" s="262">
        <v>502</v>
      </c>
      <c r="F424" s="262">
        <v>3</v>
      </c>
      <c r="G424" s="262">
        <v>1</v>
      </c>
      <c r="H424" s="262">
        <v>111</v>
      </c>
      <c r="I424" s="262">
        <v>0.37963000000000002</v>
      </c>
      <c r="K424" s="262">
        <v>3.4200900000000002E-3</v>
      </c>
      <c r="L424" s="262">
        <v>1695.63</v>
      </c>
      <c r="M424">
        <f t="shared" si="12"/>
        <v>1.6956300000000002</v>
      </c>
      <c r="N424">
        <f t="shared" si="13"/>
        <v>1695.63</v>
      </c>
    </row>
    <row r="425" spans="3:14">
      <c r="C425" s="265">
        <v>422</v>
      </c>
      <c r="D425" s="262">
        <v>2018</v>
      </c>
      <c r="E425" s="262">
        <v>502</v>
      </c>
      <c r="F425" s="262">
        <v>3</v>
      </c>
      <c r="G425" s="262">
        <v>2</v>
      </c>
      <c r="H425" s="262">
        <v>111</v>
      </c>
      <c r="I425" s="262">
        <v>0.39450000000000002</v>
      </c>
      <c r="K425" s="262">
        <v>3.5540540000000001E-3</v>
      </c>
      <c r="L425" s="262">
        <v>1775.85</v>
      </c>
      <c r="M425">
        <f t="shared" si="12"/>
        <v>1.7758499999999999</v>
      </c>
      <c r="N425">
        <f t="shared" si="13"/>
        <v>1775.85</v>
      </c>
    </row>
    <row r="426" spans="3:14">
      <c r="C426" s="265">
        <v>423</v>
      </c>
      <c r="D426" s="262">
        <v>2018</v>
      </c>
      <c r="E426" s="262">
        <v>502</v>
      </c>
      <c r="F426" s="262">
        <v>3</v>
      </c>
      <c r="G426" s="262">
        <v>3</v>
      </c>
      <c r="H426" s="262">
        <v>111</v>
      </c>
      <c r="I426" s="262">
        <v>0.48143999999999998</v>
      </c>
      <c r="K426" s="262">
        <v>4.3372970000000004E-3</v>
      </c>
      <c r="L426" s="262">
        <v>1890.1</v>
      </c>
      <c r="M426">
        <f t="shared" si="12"/>
        <v>1.8900999999999999</v>
      </c>
      <c r="N426">
        <f t="shared" si="13"/>
        <v>1890.1</v>
      </c>
    </row>
    <row r="427" spans="3:14">
      <c r="C427" s="265">
        <v>424</v>
      </c>
      <c r="D427" s="262">
        <v>2018</v>
      </c>
      <c r="E427" s="262">
        <v>502</v>
      </c>
      <c r="F427" s="262">
        <v>3</v>
      </c>
      <c r="G427" s="262">
        <v>4</v>
      </c>
      <c r="H427" s="262">
        <v>111</v>
      </c>
      <c r="I427" s="262">
        <v>0.72599999999999998</v>
      </c>
      <c r="K427" s="262">
        <v>6.5404950000000003E-3</v>
      </c>
      <c r="L427" s="262">
        <v>2207.9699999999998</v>
      </c>
      <c r="M427">
        <f t="shared" si="12"/>
        <v>2.20797</v>
      </c>
      <c r="N427">
        <f t="shared" si="13"/>
        <v>2207.9699999999998</v>
      </c>
    </row>
    <row r="428" spans="3:14">
      <c r="C428" s="265">
        <v>425</v>
      </c>
      <c r="D428" s="262">
        <v>2018</v>
      </c>
      <c r="E428" s="262">
        <v>502</v>
      </c>
      <c r="F428" s="262">
        <v>3</v>
      </c>
      <c r="G428" s="262">
        <v>5</v>
      </c>
      <c r="H428" s="262">
        <v>111</v>
      </c>
      <c r="I428" s="262">
        <v>0.62002999999999997</v>
      </c>
      <c r="K428" s="262">
        <v>5.5858560000000002E-3</v>
      </c>
      <c r="L428" s="262">
        <v>1368.92</v>
      </c>
      <c r="M428">
        <f t="shared" si="12"/>
        <v>1.3689200000000001</v>
      </c>
      <c r="N428">
        <f t="shared" si="13"/>
        <v>1368.92</v>
      </c>
    </row>
    <row r="429" spans="3:14">
      <c r="C429" s="265">
        <v>426</v>
      </c>
      <c r="D429" s="262">
        <v>2018</v>
      </c>
      <c r="E429" s="262">
        <v>502</v>
      </c>
      <c r="F429" s="262">
        <v>3</v>
      </c>
      <c r="G429" s="262">
        <v>6</v>
      </c>
      <c r="H429" s="262">
        <v>111</v>
      </c>
      <c r="I429" s="262">
        <v>0.62741999999999998</v>
      </c>
      <c r="K429" s="262">
        <v>5.6524319999999998E-3</v>
      </c>
      <c r="L429" s="262">
        <v>1886.99</v>
      </c>
      <c r="M429">
        <f t="shared" si="12"/>
        <v>1.8869899999999999</v>
      </c>
      <c r="N429">
        <f t="shared" si="13"/>
        <v>1886.99</v>
      </c>
    </row>
    <row r="430" spans="3:14">
      <c r="C430" s="265">
        <v>427</v>
      </c>
      <c r="D430" s="262">
        <v>2018</v>
      </c>
      <c r="E430" s="262">
        <v>502</v>
      </c>
      <c r="F430" s="262">
        <v>3</v>
      </c>
      <c r="G430" s="262">
        <v>7</v>
      </c>
      <c r="H430" s="262">
        <v>111</v>
      </c>
      <c r="I430" s="262">
        <v>0.50900000000000001</v>
      </c>
      <c r="K430" s="262">
        <v>4.585586E-3</v>
      </c>
      <c r="L430" s="262">
        <v>2081.5100000000002</v>
      </c>
      <c r="M430">
        <f t="shared" si="12"/>
        <v>2.0815100000000002</v>
      </c>
      <c r="N430">
        <f t="shared" si="13"/>
        <v>2081.5100000000002</v>
      </c>
    </row>
    <row r="431" spans="3:14">
      <c r="C431" s="265">
        <v>428</v>
      </c>
      <c r="D431" s="262">
        <v>2018</v>
      </c>
      <c r="E431" s="262">
        <v>502</v>
      </c>
      <c r="F431" s="262">
        <v>3</v>
      </c>
      <c r="G431" s="262">
        <v>8</v>
      </c>
      <c r="H431" s="262">
        <v>111</v>
      </c>
      <c r="I431" s="262">
        <v>0.49530999999999997</v>
      </c>
      <c r="K431" s="262">
        <v>4.4622070000000002E-3</v>
      </c>
      <c r="L431" s="262">
        <v>2224.91</v>
      </c>
      <c r="M431">
        <f t="shared" si="12"/>
        <v>2.2249099999999999</v>
      </c>
      <c r="N431">
        <f t="shared" si="13"/>
        <v>2224.91</v>
      </c>
    </row>
    <row r="432" spans="3:14">
      <c r="C432" s="265">
        <v>429</v>
      </c>
      <c r="D432" s="262">
        <v>2018</v>
      </c>
      <c r="E432" s="262">
        <v>502</v>
      </c>
      <c r="F432" s="262">
        <v>3</v>
      </c>
      <c r="G432" s="262">
        <v>9</v>
      </c>
      <c r="H432" s="262">
        <v>111</v>
      </c>
      <c r="I432" s="262">
        <v>0.56974000000000002</v>
      </c>
      <c r="K432" s="262">
        <v>5.1327480000000003E-3</v>
      </c>
      <c r="L432" s="262">
        <v>1748.92</v>
      </c>
      <c r="M432">
        <f t="shared" si="12"/>
        <v>1.74892</v>
      </c>
      <c r="N432">
        <f t="shared" si="13"/>
        <v>1748.92</v>
      </c>
    </row>
    <row r="433" spans="3:14">
      <c r="C433" s="265">
        <v>430</v>
      </c>
      <c r="D433" s="262">
        <v>2018</v>
      </c>
      <c r="E433" s="262">
        <v>502</v>
      </c>
      <c r="F433" s="262">
        <v>3</v>
      </c>
      <c r="G433" s="262">
        <v>10</v>
      </c>
      <c r="H433" s="262">
        <v>111</v>
      </c>
      <c r="I433" s="262">
        <v>0.59902</v>
      </c>
      <c r="K433" s="262">
        <v>5.3965319999999999E-3</v>
      </c>
      <c r="L433" s="262">
        <v>2418.84</v>
      </c>
      <c r="M433">
        <f t="shared" si="12"/>
        <v>2.4188400000000003</v>
      </c>
      <c r="N433">
        <f t="shared" si="13"/>
        <v>2418.84</v>
      </c>
    </row>
    <row r="434" spans="3:14">
      <c r="C434" s="265">
        <v>431</v>
      </c>
      <c r="D434" s="262">
        <v>2018</v>
      </c>
      <c r="E434" s="262">
        <v>502</v>
      </c>
      <c r="F434" s="262">
        <v>3</v>
      </c>
      <c r="G434" s="262">
        <v>11</v>
      </c>
      <c r="H434" s="262">
        <v>111</v>
      </c>
      <c r="I434" s="262">
        <v>0.60731000000000002</v>
      </c>
      <c r="K434" s="262">
        <v>5.4712609999999998E-3</v>
      </c>
      <c r="L434" s="262">
        <v>2460.85</v>
      </c>
      <c r="M434">
        <f t="shared" si="12"/>
        <v>2.4608499999999998</v>
      </c>
      <c r="N434">
        <f t="shared" si="13"/>
        <v>2460.85</v>
      </c>
    </row>
    <row r="435" spans="3:14">
      <c r="C435" s="265">
        <v>432</v>
      </c>
      <c r="D435" s="262">
        <v>2018</v>
      </c>
      <c r="E435" s="262">
        <v>502</v>
      </c>
      <c r="F435" s="262">
        <v>3</v>
      </c>
      <c r="G435" s="262">
        <v>12</v>
      </c>
      <c r="H435" s="262">
        <v>111</v>
      </c>
      <c r="I435" s="262">
        <v>0.60150000000000003</v>
      </c>
      <c r="K435" s="262">
        <v>5.4189190000000003E-3</v>
      </c>
      <c r="L435" s="262">
        <v>1519.32</v>
      </c>
      <c r="M435">
        <f t="shared" si="12"/>
        <v>1.51932</v>
      </c>
      <c r="N435">
        <f t="shared" si="13"/>
        <v>1519.32</v>
      </c>
    </row>
    <row r="436" spans="3:14">
      <c r="C436" s="265">
        <v>433</v>
      </c>
      <c r="D436" s="262">
        <v>2018</v>
      </c>
      <c r="E436" s="262">
        <v>502</v>
      </c>
      <c r="F436" s="262">
        <v>3</v>
      </c>
      <c r="G436" s="262">
        <v>13</v>
      </c>
      <c r="H436" s="262">
        <v>111</v>
      </c>
      <c r="I436" s="262">
        <v>0.50505</v>
      </c>
      <c r="K436" s="262">
        <v>4.5500000000000002E-3</v>
      </c>
      <c r="L436" s="262">
        <v>2164.59</v>
      </c>
      <c r="M436">
        <f t="shared" si="12"/>
        <v>2.16459</v>
      </c>
      <c r="N436">
        <f t="shared" si="13"/>
        <v>2164.59</v>
      </c>
    </row>
    <row r="437" spans="3:14">
      <c r="C437" s="265">
        <v>434</v>
      </c>
      <c r="D437" s="262">
        <v>2018</v>
      </c>
      <c r="E437" s="262">
        <v>502</v>
      </c>
      <c r="F437" s="262">
        <v>3</v>
      </c>
      <c r="G437" s="262">
        <v>14</v>
      </c>
      <c r="H437" s="262">
        <v>111</v>
      </c>
      <c r="I437" s="262">
        <v>0.61263999999999996</v>
      </c>
      <c r="K437" s="262">
        <v>5.5192339999999996E-3</v>
      </c>
      <c r="L437" s="262">
        <v>1768.13</v>
      </c>
      <c r="M437">
        <f t="shared" si="12"/>
        <v>1.7681300000000002</v>
      </c>
      <c r="N437">
        <f t="shared" si="13"/>
        <v>1768.13</v>
      </c>
    </row>
    <row r="438" spans="3:14">
      <c r="C438" s="265">
        <v>435</v>
      </c>
      <c r="D438" s="262">
        <v>2018</v>
      </c>
      <c r="E438" s="262">
        <v>502</v>
      </c>
      <c r="F438" s="262">
        <v>4</v>
      </c>
      <c r="G438" s="262">
        <v>1</v>
      </c>
      <c r="H438" s="262">
        <v>111</v>
      </c>
      <c r="I438" s="262">
        <v>0.39593</v>
      </c>
      <c r="K438" s="262">
        <v>3.5669370000000001E-3</v>
      </c>
      <c r="L438" s="262">
        <v>1903.38</v>
      </c>
      <c r="M438">
        <f t="shared" si="12"/>
        <v>1.9033800000000001</v>
      </c>
      <c r="N438">
        <f t="shared" si="13"/>
        <v>1903.38</v>
      </c>
    </row>
    <row r="439" spans="3:14">
      <c r="C439" s="265">
        <v>436</v>
      </c>
      <c r="D439" s="262">
        <v>2018</v>
      </c>
      <c r="E439" s="262">
        <v>502</v>
      </c>
      <c r="F439" s="262">
        <v>4</v>
      </c>
      <c r="G439" s="262">
        <v>2</v>
      </c>
      <c r="H439" s="262">
        <v>111</v>
      </c>
      <c r="I439" s="262">
        <v>0.40609000000000001</v>
      </c>
      <c r="K439" s="262">
        <v>3.6584230000000001E-3</v>
      </c>
      <c r="L439" s="262">
        <v>1824.47</v>
      </c>
      <c r="M439">
        <f t="shared" si="12"/>
        <v>1.82447</v>
      </c>
      <c r="N439">
        <f t="shared" si="13"/>
        <v>1824.47</v>
      </c>
    </row>
    <row r="440" spans="3:14">
      <c r="C440" s="265">
        <v>437</v>
      </c>
      <c r="D440" s="262">
        <v>2018</v>
      </c>
      <c r="E440" s="262">
        <v>502</v>
      </c>
      <c r="F440" s="262">
        <v>4</v>
      </c>
      <c r="G440" s="262">
        <v>3</v>
      </c>
      <c r="H440" s="262">
        <v>111</v>
      </c>
      <c r="I440" s="262">
        <v>0.45034999999999997</v>
      </c>
      <c r="K440" s="262">
        <v>4.0572070000000002E-3</v>
      </c>
      <c r="L440" s="262">
        <v>2043.52</v>
      </c>
      <c r="M440">
        <f t="shared" si="12"/>
        <v>2.04352</v>
      </c>
      <c r="N440">
        <f t="shared" si="13"/>
        <v>2043.52</v>
      </c>
    </row>
    <row r="441" spans="3:14">
      <c r="C441" s="265">
        <v>438</v>
      </c>
      <c r="D441" s="262">
        <v>2018</v>
      </c>
      <c r="E441" s="262">
        <v>502</v>
      </c>
      <c r="F441" s="262">
        <v>4</v>
      </c>
      <c r="G441" s="262">
        <v>4</v>
      </c>
      <c r="H441" s="262">
        <v>111</v>
      </c>
      <c r="I441" s="262">
        <v>0.63261000000000001</v>
      </c>
      <c r="K441" s="262">
        <v>5.6991890000000003E-3</v>
      </c>
      <c r="L441" s="262">
        <v>2166.81</v>
      </c>
      <c r="M441">
        <f t="shared" si="12"/>
        <v>2.1668099999999999</v>
      </c>
      <c r="N441">
        <f t="shared" si="13"/>
        <v>2166.81</v>
      </c>
    </row>
    <row r="442" spans="3:14">
      <c r="C442" s="265">
        <v>439</v>
      </c>
      <c r="D442" s="262">
        <v>2018</v>
      </c>
      <c r="E442" s="262">
        <v>502</v>
      </c>
      <c r="F442" s="262">
        <v>4</v>
      </c>
      <c r="G442" s="262">
        <v>5</v>
      </c>
      <c r="H442" s="262">
        <v>111</v>
      </c>
      <c r="I442" s="262">
        <v>0.58426</v>
      </c>
      <c r="K442" s="262">
        <v>5.2636039999999999E-3</v>
      </c>
      <c r="L442" s="262">
        <v>1822.13</v>
      </c>
      <c r="M442">
        <f t="shared" si="12"/>
        <v>1.82213</v>
      </c>
      <c r="N442">
        <f t="shared" si="13"/>
        <v>1822.13</v>
      </c>
    </row>
    <row r="443" spans="3:14">
      <c r="C443" s="265">
        <v>440</v>
      </c>
      <c r="D443" s="262">
        <v>2018</v>
      </c>
      <c r="E443" s="262">
        <v>502</v>
      </c>
      <c r="F443" s="262">
        <v>4</v>
      </c>
      <c r="G443" s="262">
        <v>6</v>
      </c>
      <c r="H443" s="262">
        <v>111</v>
      </c>
      <c r="I443" s="262">
        <v>0.60963999999999996</v>
      </c>
      <c r="K443" s="262">
        <v>5.4922069999999998E-3</v>
      </c>
      <c r="L443" s="262">
        <v>2064.21</v>
      </c>
      <c r="M443">
        <f t="shared" si="12"/>
        <v>2.0642100000000001</v>
      </c>
      <c r="N443">
        <f t="shared" si="13"/>
        <v>2064.21</v>
      </c>
    </row>
    <row r="444" spans="3:14">
      <c r="C444" s="265">
        <v>441</v>
      </c>
      <c r="D444" s="262">
        <v>2018</v>
      </c>
      <c r="E444" s="262">
        <v>502</v>
      </c>
      <c r="F444" s="262">
        <v>4</v>
      </c>
      <c r="G444" s="262">
        <v>7</v>
      </c>
      <c r="H444" s="262">
        <v>111</v>
      </c>
      <c r="I444" s="262">
        <v>0.59011000000000002</v>
      </c>
      <c r="K444" s="262">
        <v>5.3162610000000001E-3</v>
      </c>
      <c r="L444" s="262">
        <v>1963.46</v>
      </c>
      <c r="M444">
        <f t="shared" si="12"/>
        <v>1.96346</v>
      </c>
      <c r="N444">
        <f t="shared" si="13"/>
        <v>1963.46</v>
      </c>
    </row>
    <row r="445" spans="3:14">
      <c r="C445" s="265">
        <v>442</v>
      </c>
      <c r="D445" s="262">
        <v>2018</v>
      </c>
      <c r="E445" s="262">
        <v>502</v>
      </c>
      <c r="F445" s="262">
        <v>4</v>
      </c>
      <c r="G445" s="262">
        <v>8</v>
      </c>
      <c r="H445" s="262">
        <v>111</v>
      </c>
      <c r="I445" s="262">
        <v>0.56279000000000001</v>
      </c>
      <c r="K445" s="262">
        <v>5.0701349999999999E-3</v>
      </c>
      <c r="L445" s="262">
        <v>2545.33</v>
      </c>
      <c r="M445">
        <f t="shared" si="12"/>
        <v>2.5453299999999999</v>
      </c>
      <c r="N445">
        <f t="shared" si="13"/>
        <v>2545.33</v>
      </c>
    </row>
    <row r="446" spans="3:14">
      <c r="C446" s="265">
        <v>443</v>
      </c>
      <c r="D446" s="262">
        <v>2018</v>
      </c>
      <c r="E446" s="262">
        <v>502</v>
      </c>
      <c r="F446" s="262">
        <v>4</v>
      </c>
      <c r="G446" s="262">
        <v>9</v>
      </c>
      <c r="H446" s="262">
        <v>111</v>
      </c>
      <c r="I446" s="262">
        <v>0.61160000000000003</v>
      </c>
      <c r="K446" s="262">
        <v>5.5098650000000001E-3</v>
      </c>
      <c r="L446" s="262">
        <v>2534.56</v>
      </c>
      <c r="M446">
        <f t="shared" si="12"/>
        <v>2.5345599999999999</v>
      </c>
      <c r="N446">
        <f t="shared" si="13"/>
        <v>2534.56</v>
      </c>
    </row>
    <row r="447" spans="3:14">
      <c r="C447" s="265">
        <v>444</v>
      </c>
      <c r="D447" s="262">
        <v>2018</v>
      </c>
      <c r="E447" s="262">
        <v>502</v>
      </c>
      <c r="F447" s="262">
        <v>4</v>
      </c>
      <c r="G447" s="262">
        <v>10</v>
      </c>
      <c r="H447" s="262">
        <v>111</v>
      </c>
      <c r="I447" s="262">
        <v>0.64248000000000005</v>
      </c>
      <c r="K447" s="262">
        <v>5.7880630000000004E-3</v>
      </c>
      <c r="L447" s="262">
        <v>2191.4699999999998</v>
      </c>
      <c r="M447">
        <f t="shared" si="12"/>
        <v>2.1914699999999998</v>
      </c>
      <c r="N447">
        <f t="shared" si="13"/>
        <v>2191.4699999999998</v>
      </c>
    </row>
    <row r="448" spans="3:14">
      <c r="C448" s="265">
        <v>445</v>
      </c>
      <c r="D448" s="262">
        <v>2018</v>
      </c>
      <c r="E448" s="262">
        <v>502</v>
      </c>
      <c r="F448" s="262">
        <v>4</v>
      </c>
      <c r="G448" s="262">
        <v>11</v>
      </c>
      <c r="H448" s="262">
        <v>111</v>
      </c>
      <c r="I448" s="262">
        <v>0.61665999999999999</v>
      </c>
      <c r="K448" s="262">
        <v>5.5554949999999997E-3</v>
      </c>
      <c r="L448" s="262">
        <v>2430.23</v>
      </c>
      <c r="M448">
        <f t="shared" si="12"/>
        <v>2.4302299999999999</v>
      </c>
      <c r="N448">
        <f t="shared" si="13"/>
        <v>2430.23</v>
      </c>
    </row>
    <row r="449" spans="3:14">
      <c r="C449" s="265">
        <v>446</v>
      </c>
      <c r="D449" s="262">
        <v>2018</v>
      </c>
      <c r="E449" s="262">
        <v>502</v>
      </c>
      <c r="F449" s="262">
        <v>4</v>
      </c>
      <c r="G449" s="262">
        <v>12</v>
      </c>
      <c r="H449" s="262">
        <v>111</v>
      </c>
      <c r="I449" s="262">
        <v>0.60458999999999996</v>
      </c>
      <c r="K449" s="262">
        <v>5.446757E-3</v>
      </c>
      <c r="L449" s="262">
        <v>2413.5</v>
      </c>
      <c r="M449">
        <f t="shared" si="12"/>
        <v>2.4135</v>
      </c>
      <c r="N449">
        <f t="shared" si="13"/>
        <v>2413.5</v>
      </c>
    </row>
    <row r="450" spans="3:14">
      <c r="C450" s="265">
        <v>447</v>
      </c>
      <c r="D450" s="262">
        <v>2018</v>
      </c>
      <c r="E450" s="262">
        <v>502</v>
      </c>
      <c r="F450" s="262">
        <v>4</v>
      </c>
      <c r="G450" s="262">
        <v>13</v>
      </c>
      <c r="H450" s="262">
        <v>111</v>
      </c>
      <c r="I450" s="262">
        <v>0.64902000000000004</v>
      </c>
      <c r="K450" s="262">
        <v>5.8469819999999997E-3</v>
      </c>
      <c r="L450" s="262">
        <v>2022.9</v>
      </c>
      <c r="M450">
        <f t="shared" si="12"/>
        <v>2.0228999999999999</v>
      </c>
      <c r="N450">
        <f t="shared" si="13"/>
        <v>2022.8999999999999</v>
      </c>
    </row>
    <row r="451" spans="3:14">
      <c r="C451" s="265">
        <v>448</v>
      </c>
      <c r="D451" s="262">
        <v>2018</v>
      </c>
      <c r="E451" s="262">
        <v>502</v>
      </c>
      <c r="F451" s="262">
        <v>4</v>
      </c>
      <c r="G451" s="262">
        <v>14</v>
      </c>
      <c r="H451" s="262">
        <v>111</v>
      </c>
      <c r="I451" s="262">
        <v>0.64876</v>
      </c>
      <c r="K451" s="262">
        <v>5.8446849999999996E-3</v>
      </c>
      <c r="L451" s="262">
        <v>2604.38</v>
      </c>
      <c r="M451">
        <f t="shared" si="12"/>
        <v>2.6043799999999999</v>
      </c>
      <c r="N451">
        <f t="shared" si="13"/>
        <v>2604.38</v>
      </c>
    </row>
    <row r="452" spans="3:14">
      <c r="C452" s="265">
        <v>449</v>
      </c>
      <c r="D452" s="262">
        <v>2019</v>
      </c>
      <c r="E452" s="262">
        <v>502</v>
      </c>
      <c r="F452" s="262">
        <v>1</v>
      </c>
      <c r="G452" s="262">
        <v>1</v>
      </c>
      <c r="H452" s="262">
        <v>97</v>
      </c>
      <c r="I452" s="262">
        <v>0.40799000000000002</v>
      </c>
      <c r="K452" s="262">
        <v>4.2060309999999998E-3</v>
      </c>
      <c r="L452" s="262">
        <v>1934.95</v>
      </c>
      <c r="M452">
        <f t="shared" si="12"/>
        <v>1.9349499999999999</v>
      </c>
      <c r="N452">
        <f t="shared" si="13"/>
        <v>1934.95</v>
      </c>
    </row>
    <row r="453" spans="3:14">
      <c r="C453" s="265">
        <v>450</v>
      </c>
      <c r="D453" s="262">
        <v>2019</v>
      </c>
      <c r="E453" s="262">
        <v>502</v>
      </c>
      <c r="F453" s="262">
        <v>1</v>
      </c>
      <c r="G453" s="262">
        <v>2</v>
      </c>
      <c r="H453" s="262">
        <v>97</v>
      </c>
      <c r="I453" s="262">
        <v>0.28859000000000001</v>
      </c>
      <c r="K453" s="262">
        <v>2.9751550000000002E-3</v>
      </c>
      <c r="L453" s="262">
        <v>1337.83</v>
      </c>
      <c r="M453">
        <f t="shared" ref="M453:M516" si="14">L453/1000</f>
        <v>1.3378299999999999</v>
      </c>
      <c r="N453">
        <f t="shared" ref="N453:N516" si="15">M453*1000</f>
        <v>1337.83</v>
      </c>
    </row>
    <row r="454" spans="3:14">
      <c r="C454" s="265">
        <v>451</v>
      </c>
      <c r="D454" s="262">
        <v>2019</v>
      </c>
      <c r="E454" s="262">
        <v>502</v>
      </c>
      <c r="F454" s="262">
        <v>1</v>
      </c>
      <c r="G454" s="262">
        <v>3</v>
      </c>
      <c r="H454" s="262">
        <v>97</v>
      </c>
      <c r="I454" s="262">
        <v>0.45006000000000002</v>
      </c>
      <c r="K454" s="262">
        <v>4.6397419999999997E-3</v>
      </c>
      <c r="L454" s="262">
        <v>2989.62</v>
      </c>
      <c r="M454">
        <f t="shared" si="14"/>
        <v>2.9896199999999999</v>
      </c>
      <c r="N454">
        <f t="shared" si="15"/>
        <v>2989.62</v>
      </c>
    </row>
    <row r="455" spans="3:14">
      <c r="C455" s="265">
        <v>452</v>
      </c>
      <c r="D455" s="262">
        <v>2019</v>
      </c>
      <c r="E455" s="262">
        <v>502</v>
      </c>
      <c r="F455" s="262">
        <v>1</v>
      </c>
      <c r="G455" s="262">
        <v>4</v>
      </c>
      <c r="H455" s="262">
        <v>97</v>
      </c>
      <c r="I455" s="262">
        <v>0.4703</v>
      </c>
      <c r="K455" s="262">
        <v>4.8484019999999999E-3</v>
      </c>
      <c r="L455" s="262">
        <v>3809.66</v>
      </c>
      <c r="M455">
        <f t="shared" si="14"/>
        <v>3.80966</v>
      </c>
      <c r="N455">
        <f t="shared" si="15"/>
        <v>3809.66</v>
      </c>
    </row>
    <row r="456" spans="3:14">
      <c r="C456" s="265">
        <v>453</v>
      </c>
      <c r="D456" s="262">
        <v>2019</v>
      </c>
      <c r="E456" s="262">
        <v>502</v>
      </c>
      <c r="F456" s="262">
        <v>1</v>
      </c>
      <c r="G456" s="262">
        <v>5</v>
      </c>
      <c r="H456" s="262">
        <v>97</v>
      </c>
      <c r="I456" s="262">
        <v>0.60572000000000004</v>
      </c>
      <c r="K456" s="262">
        <v>6.2445360000000002E-3</v>
      </c>
      <c r="L456" s="262">
        <v>4473.96</v>
      </c>
      <c r="M456">
        <f t="shared" si="14"/>
        <v>4.4739599999999999</v>
      </c>
      <c r="N456">
        <f t="shared" si="15"/>
        <v>4473.96</v>
      </c>
    </row>
    <row r="457" spans="3:14">
      <c r="C457" s="265">
        <v>454</v>
      </c>
      <c r="D457" s="262">
        <v>2019</v>
      </c>
      <c r="E457" s="262">
        <v>502</v>
      </c>
      <c r="F457" s="262">
        <v>1</v>
      </c>
      <c r="G457" s="262">
        <v>6</v>
      </c>
      <c r="H457" s="262">
        <v>97</v>
      </c>
      <c r="I457" s="262">
        <v>0.70960999999999996</v>
      </c>
      <c r="K457" s="262">
        <v>7.3155670000000003E-3</v>
      </c>
      <c r="L457" s="262">
        <v>4809.82</v>
      </c>
      <c r="M457">
        <f t="shared" si="14"/>
        <v>4.8098199999999993</v>
      </c>
      <c r="N457">
        <f t="shared" si="15"/>
        <v>4809.82</v>
      </c>
    </row>
    <row r="458" spans="3:14">
      <c r="C458" s="265">
        <v>455</v>
      </c>
      <c r="D458" s="262">
        <v>2019</v>
      </c>
      <c r="E458" s="262">
        <v>502</v>
      </c>
      <c r="F458" s="262">
        <v>1</v>
      </c>
      <c r="G458" s="262">
        <v>7</v>
      </c>
      <c r="H458" s="262">
        <v>97</v>
      </c>
      <c r="I458" s="262">
        <v>0.71042000000000005</v>
      </c>
      <c r="K458" s="262">
        <v>7.3238660000000001E-3</v>
      </c>
      <c r="L458" s="262">
        <v>4971.83</v>
      </c>
      <c r="M458">
        <f t="shared" si="14"/>
        <v>4.9718299999999997</v>
      </c>
      <c r="N458">
        <f t="shared" si="15"/>
        <v>4971.83</v>
      </c>
    </row>
    <row r="459" spans="3:14">
      <c r="C459" s="265">
        <v>456</v>
      </c>
      <c r="D459" s="262">
        <v>2019</v>
      </c>
      <c r="E459" s="262">
        <v>502</v>
      </c>
      <c r="F459" s="262">
        <v>1</v>
      </c>
      <c r="G459" s="262">
        <v>8</v>
      </c>
      <c r="H459" s="262">
        <v>97</v>
      </c>
      <c r="I459" s="262">
        <v>0.48180000000000001</v>
      </c>
      <c r="K459" s="262">
        <v>4.966959E-3</v>
      </c>
      <c r="L459" s="262">
        <v>2817.42</v>
      </c>
      <c r="M459">
        <f t="shared" si="14"/>
        <v>2.8174200000000003</v>
      </c>
      <c r="N459">
        <f t="shared" si="15"/>
        <v>2817.42</v>
      </c>
    </row>
    <row r="460" spans="3:14">
      <c r="C460" s="265">
        <v>457</v>
      </c>
      <c r="D460" s="262">
        <v>2019</v>
      </c>
      <c r="E460" s="262">
        <v>502</v>
      </c>
      <c r="F460" s="262">
        <v>1</v>
      </c>
      <c r="G460" s="262">
        <v>9</v>
      </c>
      <c r="H460" s="262">
        <v>97</v>
      </c>
      <c r="I460" s="262">
        <v>0.59492999999999996</v>
      </c>
      <c r="K460" s="262">
        <v>6.1332469999999997E-3</v>
      </c>
      <c r="L460" s="262">
        <v>3721.42</v>
      </c>
      <c r="M460">
        <f t="shared" si="14"/>
        <v>3.7214200000000002</v>
      </c>
      <c r="N460">
        <f t="shared" si="15"/>
        <v>3721.42</v>
      </c>
    </row>
    <row r="461" spans="3:14">
      <c r="C461" s="265">
        <v>458</v>
      </c>
      <c r="D461" s="262">
        <v>2019</v>
      </c>
      <c r="E461" s="262">
        <v>502</v>
      </c>
      <c r="F461" s="262">
        <v>1</v>
      </c>
      <c r="G461" s="262">
        <v>10</v>
      </c>
      <c r="H461" s="262">
        <v>97</v>
      </c>
      <c r="I461" s="262">
        <v>0.60809999999999997</v>
      </c>
      <c r="K461" s="262">
        <v>6.2690209999999996E-3</v>
      </c>
      <c r="L461" s="262">
        <v>3144.36</v>
      </c>
      <c r="M461">
        <f t="shared" si="14"/>
        <v>3.1443600000000003</v>
      </c>
      <c r="N461">
        <f t="shared" si="15"/>
        <v>3144.36</v>
      </c>
    </row>
    <row r="462" spans="3:14">
      <c r="C462" s="265">
        <v>459</v>
      </c>
      <c r="D462" s="262">
        <v>2019</v>
      </c>
      <c r="E462" s="262">
        <v>502</v>
      </c>
      <c r="F462" s="262">
        <v>1</v>
      </c>
      <c r="G462" s="262">
        <v>11</v>
      </c>
      <c r="H462" s="262">
        <v>97</v>
      </c>
      <c r="I462" s="262">
        <v>0.65941000000000005</v>
      </c>
      <c r="K462" s="262">
        <v>6.7979900000000003E-3</v>
      </c>
      <c r="L462" s="262">
        <v>4715.82</v>
      </c>
      <c r="M462">
        <f t="shared" si="14"/>
        <v>4.7158199999999999</v>
      </c>
      <c r="N462">
        <f t="shared" si="15"/>
        <v>4715.82</v>
      </c>
    </row>
    <row r="463" spans="3:14">
      <c r="C463" s="265">
        <v>460</v>
      </c>
      <c r="D463" s="262">
        <v>2019</v>
      </c>
      <c r="E463" s="262">
        <v>502</v>
      </c>
      <c r="F463" s="262">
        <v>1</v>
      </c>
      <c r="G463" s="262">
        <v>12</v>
      </c>
      <c r="H463" s="262">
        <v>97</v>
      </c>
      <c r="I463" s="262">
        <v>0.64549999999999996</v>
      </c>
      <c r="K463" s="262">
        <v>6.6545880000000003E-3</v>
      </c>
      <c r="L463" s="262">
        <v>4933.1899999999996</v>
      </c>
      <c r="M463">
        <f t="shared" si="14"/>
        <v>4.9331899999999997</v>
      </c>
      <c r="N463">
        <f t="shared" si="15"/>
        <v>4933.1899999999996</v>
      </c>
    </row>
    <row r="464" spans="3:14">
      <c r="C464" s="265">
        <v>461</v>
      </c>
      <c r="D464" s="262">
        <v>2019</v>
      </c>
      <c r="E464" s="262">
        <v>502</v>
      </c>
      <c r="F464" s="262">
        <v>1</v>
      </c>
      <c r="G464" s="262">
        <v>13</v>
      </c>
      <c r="H464" s="262">
        <v>97</v>
      </c>
      <c r="I464" s="262">
        <v>0.71924999999999994</v>
      </c>
      <c r="K464" s="262">
        <v>7.4148970000000002E-3</v>
      </c>
      <c r="L464" s="262">
        <v>4484.51</v>
      </c>
      <c r="M464">
        <f t="shared" si="14"/>
        <v>4.4845100000000002</v>
      </c>
      <c r="N464">
        <f t="shared" si="15"/>
        <v>4484.51</v>
      </c>
    </row>
    <row r="465" spans="3:14">
      <c r="C465" s="265">
        <v>462</v>
      </c>
      <c r="D465" s="262">
        <v>2019</v>
      </c>
      <c r="E465" s="262">
        <v>502</v>
      </c>
      <c r="F465" s="262">
        <v>1</v>
      </c>
      <c r="G465" s="262">
        <v>14</v>
      </c>
      <c r="H465" s="262">
        <v>97</v>
      </c>
      <c r="I465" s="262">
        <v>0.61375999999999997</v>
      </c>
      <c r="K465" s="262">
        <v>6.327371E-3</v>
      </c>
      <c r="L465" s="262">
        <v>3769.53</v>
      </c>
      <c r="M465">
        <f t="shared" si="14"/>
        <v>3.76953</v>
      </c>
      <c r="N465">
        <f t="shared" si="15"/>
        <v>3769.53</v>
      </c>
    </row>
    <row r="466" spans="3:14">
      <c r="C466" s="265">
        <v>463</v>
      </c>
      <c r="D466" s="262">
        <v>2019</v>
      </c>
      <c r="E466" s="262">
        <v>502</v>
      </c>
      <c r="F466" s="262">
        <v>2</v>
      </c>
      <c r="G466" s="262">
        <v>1</v>
      </c>
      <c r="H466" s="262">
        <v>97</v>
      </c>
      <c r="I466" s="262">
        <v>0.32411000000000001</v>
      </c>
      <c r="K466" s="262">
        <v>3.3412889999999999E-3</v>
      </c>
      <c r="L466" s="262">
        <v>1330.06</v>
      </c>
      <c r="M466">
        <f t="shared" si="14"/>
        <v>1.33006</v>
      </c>
      <c r="N466">
        <f t="shared" si="15"/>
        <v>1330.06</v>
      </c>
    </row>
    <row r="467" spans="3:14">
      <c r="C467" s="265">
        <v>464</v>
      </c>
      <c r="D467" s="262">
        <v>2019</v>
      </c>
      <c r="E467" s="262">
        <v>502</v>
      </c>
      <c r="F467" s="262">
        <v>2</v>
      </c>
      <c r="G467" s="262">
        <v>2</v>
      </c>
      <c r="H467" s="262">
        <v>97</v>
      </c>
      <c r="I467" s="262">
        <v>0.47960999999999998</v>
      </c>
      <c r="K467" s="262">
        <v>4.9443810000000003E-3</v>
      </c>
      <c r="L467" s="262">
        <v>2514.5</v>
      </c>
      <c r="M467">
        <f t="shared" si="14"/>
        <v>2.5145</v>
      </c>
      <c r="N467">
        <f t="shared" si="15"/>
        <v>2514.5</v>
      </c>
    </row>
    <row r="468" spans="3:14">
      <c r="C468" s="265">
        <v>465</v>
      </c>
      <c r="D468" s="262">
        <v>2019</v>
      </c>
      <c r="E468" s="262">
        <v>502</v>
      </c>
      <c r="F468" s="262">
        <v>2</v>
      </c>
      <c r="G468" s="262">
        <v>3</v>
      </c>
      <c r="H468" s="262">
        <v>97</v>
      </c>
      <c r="I468" s="262">
        <v>0.35265000000000002</v>
      </c>
      <c r="K468" s="262">
        <v>3.6355670000000001E-3</v>
      </c>
      <c r="L468" s="262">
        <v>2740.71</v>
      </c>
      <c r="M468">
        <f t="shared" si="14"/>
        <v>2.74071</v>
      </c>
      <c r="N468">
        <f t="shared" si="15"/>
        <v>2740.71</v>
      </c>
    </row>
    <row r="469" spans="3:14">
      <c r="C469" s="265">
        <v>466</v>
      </c>
      <c r="D469" s="262">
        <v>2019</v>
      </c>
      <c r="E469" s="262">
        <v>502</v>
      </c>
      <c r="F469" s="262">
        <v>2</v>
      </c>
      <c r="G469" s="262">
        <v>4</v>
      </c>
      <c r="H469" s="262">
        <v>97</v>
      </c>
      <c r="I469" s="262">
        <v>0.55410999999999999</v>
      </c>
      <c r="K469" s="262">
        <v>5.7124740000000004E-3</v>
      </c>
      <c r="L469" s="262">
        <v>2721.26</v>
      </c>
      <c r="M469">
        <f t="shared" si="14"/>
        <v>2.72126</v>
      </c>
      <c r="N469">
        <f t="shared" si="15"/>
        <v>2721.26</v>
      </c>
    </row>
    <row r="470" spans="3:14">
      <c r="C470" s="265">
        <v>467</v>
      </c>
      <c r="D470" s="262">
        <v>2019</v>
      </c>
      <c r="E470" s="262">
        <v>502</v>
      </c>
      <c r="F470" s="262">
        <v>2</v>
      </c>
      <c r="G470" s="262">
        <v>5</v>
      </c>
      <c r="H470" s="262">
        <v>97</v>
      </c>
      <c r="I470" s="262">
        <v>0.70896999999999999</v>
      </c>
      <c r="K470" s="262">
        <v>7.3089690000000002E-3</v>
      </c>
      <c r="L470" s="262">
        <v>3109.16</v>
      </c>
      <c r="M470">
        <f t="shared" si="14"/>
        <v>3.1091599999999997</v>
      </c>
      <c r="N470">
        <f t="shared" si="15"/>
        <v>3109.16</v>
      </c>
    </row>
    <row r="471" spans="3:14">
      <c r="C471" s="265">
        <v>468</v>
      </c>
      <c r="D471" s="262">
        <v>2019</v>
      </c>
      <c r="E471" s="262">
        <v>502</v>
      </c>
      <c r="F471" s="262">
        <v>2</v>
      </c>
      <c r="G471" s="262">
        <v>6</v>
      </c>
      <c r="H471" s="262">
        <v>97</v>
      </c>
      <c r="I471" s="262">
        <v>0.65998000000000001</v>
      </c>
      <c r="K471" s="262">
        <v>6.8038660000000004E-3</v>
      </c>
      <c r="L471" s="262">
        <v>5388.38</v>
      </c>
      <c r="M471">
        <f t="shared" si="14"/>
        <v>5.3883799999999997</v>
      </c>
      <c r="N471">
        <f t="shared" si="15"/>
        <v>5388.38</v>
      </c>
    </row>
    <row r="472" spans="3:14">
      <c r="C472" s="265">
        <v>469</v>
      </c>
      <c r="D472" s="262">
        <v>2019</v>
      </c>
      <c r="E472" s="262">
        <v>502</v>
      </c>
      <c r="F472" s="262">
        <v>2</v>
      </c>
      <c r="G472" s="262">
        <v>7</v>
      </c>
      <c r="H472" s="262">
        <v>97</v>
      </c>
      <c r="I472" s="262">
        <v>0.67945999999999995</v>
      </c>
      <c r="K472" s="262">
        <v>7.0046910000000004E-3</v>
      </c>
      <c r="L472" s="262">
        <v>4726.84</v>
      </c>
      <c r="M472">
        <f t="shared" si="14"/>
        <v>4.7268400000000002</v>
      </c>
      <c r="N472">
        <f t="shared" si="15"/>
        <v>4726.84</v>
      </c>
    </row>
    <row r="473" spans="3:14">
      <c r="C473" s="265">
        <v>470</v>
      </c>
      <c r="D473" s="262">
        <v>2019</v>
      </c>
      <c r="E473" s="262">
        <v>502</v>
      </c>
      <c r="F473" s="262">
        <v>2</v>
      </c>
      <c r="G473" s="262">
        <v>8</v>
      </c>
      <c r="H473" s="262">
        <v>97</v>
      </c>
      <c r="I473" s="262">
        <v>0.51297999999999999</v>
      </c>
      <c r="K473" s="262">
        <v>5.2884539999999997E-3</v>
      </c>
      <c r="L473" s="262">
        <v>2446.71</v>
      </c>
      <c r="M473">
        <f t="shared" si="14"/>
        <v>2.4467099999999999</v>
      </c>
      <c r="N473">
        <f t="shared" si="15"/>
        <v>2446.71</v>
      </c>
    </row>
    <row r="474" spans="3:14">
      <c r="C474" s="265">
        <v>471</v>
      </c>
      <c r="D474" s="262">
        <v>2019</v>
      </c>
      <c r="E474" s="262">
        <v>502</v>
      </c>
      <c r="F474" s="262">
        <v>2</v>
      </c>
      <c r="G474" s="262">
        <v>9</v>
      </c>
      <c r="H474" s="262">
        <v>97</v>
      </c>
      <c r="I474" s="262">
        <v>0.61621000000000004</v>
      </c>
      <c r="K474" s="262">
        <v>6.3526800000000003E-3</v>
      </c>
      <c r="L474" s="262">
        <v>4708.3100000000004</v>
      </c>
      <c r="M474">
        <f t="shared" si="14"/>
        <v>4.70831</v>
      </c>
      <c r="N474">
        <f t="shared" si="15"/>
        <v>4708.3100000000004</v>
      </c>
    </row>
    <row r="475" spans="3:14">
      <c r="C475" s="265">
        <v>472</v>
      </c>
      <c r="D475" s="262">
        <v>2019</v>
      </c>
      <c r="E475" s="262">
        <v>502</v>
      </c>
      <c r="F475" s="262">
        <v>2</v>
      </c>
      <c r="G475" s="262">
        <v>10</v>
      </c>
      <c r="H475" s="262">
        <v>97</v>
      </c>
      <c r="I475" s="262">
        <v>0.65886999999999996</v>
      </c>
      <c r="K475" s="262">
        <v>6.7924229999999997E-3</v>
      </c>
      <c r="L475" s="262">
        <v>4943.0600000000004</v>
      </c>
      <c r="M475">
        <f t="shared" si="14"/>
        <v>4.94306</v>
      </c>
      <c r="N475">
        <f t="shared" si="15"/>
        <v>4943.0600000000004</v>
      </c>
    </row>
    <row r="476" spans="3:14">
      <c r="C476" s="265">
        <v>473</v>
      </c>
      <c r="D476" s="262">
        <v>2019</v>
      </c>
      <c r="E476" s="262">
        <v>502</v>
      </c>
      <c r="F476" s="262">
        <v>2</v>
      </c>
      <c r="G476" s="262">
        <v>11</v>
      </c>
      <c r="H476" s="262">
        <v>97</v>
      </c>
      <c r="I476" s="262">
        <v>0.61573</v>
      </c>
      <c r="K476" s="262">
        <v>6.3476799999999996E-3</v>
      </c>
      <c r="L476" s="262">
        <v>4736.6499999999996</v>
      </c>
      <c r="M476">
        <f t="shared" si="14"/>
        <v>4.73665</v>
      </c>
      <c r="N476">
        <f t="shared" si="15"/>
        <v>4736.6499999999996</v>
      </c>
    </row>
    <row r="477" spans="3:14">
      <c r="C477" s="265">
        <v>474</v>
      </c>
      <c r="D477" s="262">
        <v>2019</v>
      </c>
      <c r="E477" s="262">
        <v>502</v>
      </c>
      <c r="F477" s="262">
        <v>2</v>
      </c>
      <c r="G477" s="262">
        <v>12</v>
      </c>
      <c r="H477" s="262">
        <v>97</v>
      </c>
      <c r="I477" s="262">
        <v>0.62236999999999998</v>
      </c>
      <c r="K477" s="262">
        <v>6.4161340000000004E-3</v>
      </c>
      <c r="L477" s="262">
        <v>5880.03</v>
      </c>
      <c r="M477">
        <f t="shared" si="14"/>
        <v>5.8800299999999996</v>
      </c>
      <c r="N477">
        <f t="shared" si="15"/>
        <v>5880.03</v>
      </c>
    </row>
    <row r="478" spans="3:14">
      <c r="C478" s="265">
        <v>475</v>
      </c>
      <c r="D478" s="262">
        <v>2019</v>
      </c>
      <c r="E478" s="262">
        <v>502</v>
      </c>
      <c r="F478" s="262">
        <v>2</v>
      </c>
      <c r="G478" s="262">
        <v>13</v>
      </c>
      <c r="H478" s="262">
        <v>97</v>
      </c>
      <c r="I478" s="262">
        <v>0.73928000000000005</v>
      </c>
      <c r="K478" s="262">
        <v>7.6213920000000003E-3</v>
      </c>
      <c r="L478" s="262">
        <v>4736.7</v>
      </c>
      <c r="M478">
        <f t="shared" si="14"/>
        <v>4.7366999999999999</v>
      </c>
      <c r="N478">
        <f t="shared" si="15"/>
        <v>4736.7</v>
      </c>
    </row>
    <row r="479" spans="3:14">
      <c r="C479" s="265">
        <v>476</v>
      </c>
      <c r="D479" s="262">
        <v>2019</v>
      </c>
      <c r="E479" s="262">
        <v>502</v>
      </c>
      <c r="F479" s="262">
        <v>2</v>
      </c>
      <c r="G479" s="262">
        <v>14</v>
      </c>
      <c r="H479" s="262">
        <v>97</v>
      </c>
      <c r="I479" s="262">
        <v>0.62909000000000004</v>
      </c>
      <c r="K479" s="262">
        <v>6.4854120000000003E-3</v>
      </c>
      <c r="L479" s="262">
        <v>5141</v>
      </c>
      <c r="M479">
        <f t="shared" si="14"/>
        <v>5.141</v>
      </c>
      <c r="N479">
        <f t="shared" si="15"/>
        <v>5141</v>
      </c>
    </row>
    <row r="480" spans="3:14">
      <c r="C480" s="265">
        <v>477</v>
      </c>
      <c r="D480" s="262">
        <v>2019</v>
      </c>
      <c r="E480" s="262">
        <v>502</v>
      </c>
      <c r="F480" s="262">
        <v>3</v>
      </c>
      <c r="G480" s="262">
        <v>1</v>
      </c>
      <c r="H480" s="262">
        <v>97</v>
      </c>
      <c r="I480" s="262">
        <v>0.36908000000000002</v>
      </c>
      <c r="K480" s="262">
        <v>3.8049479999999998E-3</v>
      </c>
      <c r="L480" s="262">
        <v>1929.62</v>
      </c>
      <c r="M480">
        <f t="shared" si="14"/>
        <v>1.9296199999999999</v>
      </c>
      <c r="N480">
        <f t="shared" si="15"/>
        <v>1929.62</v>
      </c>
    </row>
    <row r="481" spans="3:14">
      <c r="C481" s="265">
        <v>478</v>
      </c>
      <c r="D481" s="262">
        <v>2019</v>
      </c>
      <c r="E481" s="262">
        <v>502</v>
      </c>
      <c r="F481" s="262">
        <v>3</v>
      </c>
      <c r="G481" s="262">
        <v>2</v>
      </c>
      <c r="H481" s="262">
        <v>97</v>
      </c>
      <c r="I481" s="262">
        <v>0.37097000000000002</v>
      </c>
      <c r="K481" s="262">
        <v>3.8244329999999999E-3</v>
      </c>
      <c r="L481" s="262">
        <v>1948.72</v>
      </c>
      <c r="M481">
        <f t="shared" si="14"/>
        <v>1.94872</v>
      </c>
      <c r="N481">
        <f t="shared" si="15"/>
        <v>1948.72</v>
      </c>
    </row>
    <row r="482" spans="3:14">
      <c r="C482" s="265">
        <v>479</v>
      </c>
      <c r="D482" s="262">
        <v>2019</v>
      </c>
      <c r="E482" s="262">
        <v>502</v>
      </c>
      <c r="F482" s="262">
        <v>3</v>
      </c>
      <c r="G482" s="262">
        <v>3</v>
      </c>
      <c r="H482" s="262">
        <v>97</v>
      </c>
      <c r="I482" s="262">
        <v>0.54339000000000004</v>
      </c>
      <c r="K482" s="262">
        <v>5.6019590000000001E-3</v>
      </c>
      <c r="L482" s="262">
        <v>3386</v>
      </c>
      <c r="M482">
        <f t="shared" si="14"/>
        <v>3.3860000000000001</v>
      </c>
      <c r="N482">
        <f t="shared" si="15"/>
        <v>3386</v>
      </c>
    </row>
    <row r="483" spans="3:14">
      <c r="C483" s="265">
        <v>480</v>
      </c>
      <c r="D483" s="262">
        <v>2019</v>
      </c>
      <c r="E483" s="262">
        <v>502</v>
      </c>
      <c r="F483" s="262">
        <v>3</v>
      </c>
      <c r="G483" s="262">
        <v>4</v>
      </c>
      <c r="H483" s="262">
        <v>97</v>
      </c>
      <c r="I483" s="262">
        <v>0.66454000000000002</v>
      </c>
      <c r="K483" s="262">
        <v>6.8509280000000001E-3</v>
      </c>
      <c r="L483" s="262">
        <v>4750.08</v>
      </c>
      <c r="M483">
        <f t="shared" si="14"/>
        <v>4.7500799999999996</v>
      </c>
      <c r="N483">
        <f t="shared" si="15"/>
        <v>4750.08</v>
      </c>
    </row>
    <row r="484" spans="3:14">
      <c r="C484" s="265">
        <v>481</v>
      </c>
      <c r="D484" s="262">
        <v>2019</v>
      </c>
      <c r="E484" s="262">
        <v>502</v>
      </c>
      <c r="F484" s="262">
        <v>3</v>
      </c>
      <c r="G484" s="262">
        <v>5</v>
      </c>
      <c r="H484" s="262">
        <v>97</v>
      </c>
      <c r="I484" s="262">
        <v>0.68498999999999999</v>
      </c>
      <c r="K484" s="262">
        <v>7.0617529999999996E-3</v>
      </c>
      <c r="L484" s="262">
        <v>1888.33</v>
      </c>
      <c r="M484">
        <f t="shared" si="14"/>
        <v>1.8883299999999998</v>
      </c>
      <c r="N484">
        <f t="shared" si="15"/>
        <v>1888.33</v>
      </c>
    </row>
    <row r="485" spans="3:14">
      <c r="C485" s="265">
        <v>482</v>
      </c>
      <c r="D485" s="262">
        <v>2019</v>
      </c>
      <c r="E485" s="262">
        <v>502</v>
      </c>
      <c r="F485" s="262">
        <v>3</v>
      </c>
      <c r="G485" s="262">
        <v>6</v>
      </c>
      <c r="H485" s="262">
        <v>97</v>
      </c>
      <c r="I485" s="262">
        <v>0.77839000000000003</v>
      </c>
      <c r="K485" s="262">
        <v>8.0245879999999992E-3</v>
      </c>
      <c r="L485" s="262">
        <v>2865.74</v>
      </c>
      <c r="M485">
        <f t="shared" si="14"/>
        <v>2.8657399999999997</v>
      </c>
      <c r="N485">
        <f t="shared" si="15"/>
        <v>2865.74</v>
      </c>
    </row>
    <row r="486" spans="3:14">
      <c r="C486" s="265">
        <v>483</v>
      </c>
      <c r="D486" s="262">
        <v>2019</v>
      </c>
      <c r="E486" s="262">
        <v>502</v>
      </c>
      <c r="F486" s="262">
        <v>3</v>
      </c>
      <c r="G486" s="262">
        <v>7</v>
      </c>
      <c r="H486" s="262">
        <v>97</v>
      </c>
      <c r="I486" s="262">
        <v>0.72126999999999997</v>
      </c>
      <c r="K486" s="262">
        <v>7.4357729999999997E-3</v>
      </c>
      <c r="L486" s="262">
        <v>4791.76</v>
      </c>
      <c r="M486">
        <f t="shared" si="14"/>
        <v>4.79176</v>
      </c>
      <c r="N486">
        <f t="shared" si="15"/>
        <v>4791.76</v>
      </c>
    </row>
    <row r="487" spans="3:14">
      <c r="C487" s="265">
        <v>484</v>
      </c>
      <c r="D487" s="262">
        <v>2019</v>
      </c>
      <c r="E487" s="262">
        <v>502</v>
      </c>
      <c r="F487" s="262">
        <v>3</v>
      </c>
      <c r="G487" s="262">
        <v>8</v>
      </c>
      <c r="H487" s="262">
        <v>97</v>
      </c>
      <c r="I487" s="262">
        <v>0.53103999999999996</v>
      </c>
      <c r="K487" s="262">
        <v>5.4745879999999999E-3</v>
      </c>
      <c r="L487" s="262">
        <v>4023.01</v>
      </c>
      <c r="M487">
        <f t="shared" si="14"/>
        <v>4.0230100000000002</v>
      </c>
      <c r="N487">
        <f t="shared" si="15"/>
        <v>4023.01</v>
      </c>
    </row>
    <row r="488" spans="3:14">
      <c r="C488" s="265">
        <v>485</v>
      </c>
      <c r="D488" s="262">
        <v>2019</v>
      </c>
      <c r="E488" s="262">
        <v>502</v>
      </c>
      <c r="F488" s="262">
        <v>3</v>
      </c>
      <c r="G488" s="262">
        <v>9</v>
      </c>
      <c r="H488" s="262">
        <v>97</v>
      </c>
      <c r="I488" s="262">
        <v>0.56013000000000002</v>
      </c>
      <c r="K488" s="262">
        <v>5.7744850000000002E-3</v>
      </c>
      <c r="L488" s="262">
        <v>4946.91</v>
      </c>
      <c r="M488">
        <f t="shared" si="14"/>
        <v>4.9469099999999999</v>
      </c>
      <c r="N488">
        <f t="shared" si="15"/>
        <v>4946.91</v>
      </c>
    </row>
    <row r="489" spans="3:14">
      <c r="C489" s="265">
        <v>486</v>
      </c>
      <c r="D489" s="262">
        <v>2019</v>
      </c>
      <c r="E489" s="262">
        <v>502</v>
      </c>
      <c r="F489" s="262">
        <v>3</v>
      </c>
      <c r="G489" s="262">
        <v>10</v>
      </c>
      <c r="H489" s="262">
        <v>97</v>
      </c>
      <c r="I489" s="262">
        <v>0.70228999999999997</v>
      </c>
      <c r="K489" s="262">
        <v>7.2400520000000003E-3</v>
      </c>
      <c r="L489" s="262">
        <v>3276.9</v>
      </c>
      <c r="M489">
        <f t="shared" si="14"/>
        <v>3.2768999999999999</v>
      </c>
      <c r="N489">
        <f t="shared" si="15"/>
        <v>3276.9</v>
      </c>
    </row>
    <row r="490" spans="3:14">
      <c r="C490" s="265">
        <v>487</v>
      </c>
      <c r="D490" s="262">
        <v>2019</v>
      </c>
      <c r="E490" s="262">
        <v>502</v>
      </c>
      <c r="F490" s="262">
        <v>3</v>
      </c>
      <c r="G490" s="262">
        <v>11</v>
      </c>
      <c r="H490" s="262">
        <v>97</v>
      </c>
      <c r="I490" s="262">
        <v>0.63397000000000003</v>
      </c>
      <c r="K490" s="262">
        <v>6.5357729999999999E-3</v>
      </c>
      <c r="L490" s="262">
        <v>5253.36</v>
      </c>
      <c r="M490">
        <f t="shared" si="14"/>
        <v>5.2533599999999998</v>
      </c>
      <c r="N490">
        <f t="shared" si="15"/>
        <v>5253.36</v>
      </c>
    </row>
    <row r="491" spans="3:14">
      <c r="C491" s="265">
        <v>488</v>
      </c>
      <c r="D491" s="262">
        <v>2019</v>
      </c>
      <c r="E491" s="262">
        <v>502</v>
      </c>
      <c r="F491" s="262">
        <v>3</v>
      </c>
      <c r="G491" s="262">
        <v>12</v>
      </c>
      <c r="H491" s="262">
        <v>97</v>
      </c>
      <c r="I491" s="262">
        <v>0.63070999999999999</v>
      </c>
      <c r="K491" s="262">
        <v>6.5021649999999999E-3</v>
      </c>
      <c r="L491" s="262">
        <v>3355.74</v>
      </c>
      <c r="M491">
        <f t="shared" si="14"/>
        <v>3.3557399999999999</v>
      </c>
      <c r="N491">
        <f t="shared" si="15"/>
        <v>3355.74</v>
      </c>
    </row>
    <row r="492" spans="3:14">
      <c r="C492" s="265">
        <v>489</v>
      </c>
      <c r="D492" s="262">
        <v>2019</v>
      </c>
      <c r="E492" s="262">
        <v>502</v>
      </c>
      <c r="F492" s="262">
        <v>3</v>
      </c>
      <c r="G492" s="262">
        <v>13</v>
      </c>
      <c r="H492" s="262">
        <v>97</v>
      </c>
      <c r="I492" s="262">
        <v>0.66171000000000002</v>
      </c>
      <c r="K492" s="262">
        <v>6.8217010000000003E-3</v>
      </c>
      <c r="L492" s="262">
        <v>4784.3100000000004</v>
      </c>
      <c r="M492">
        <f t="shared" si="14"/>
        <v>4.7843100000000005</v>
      </c>
      <c r="N492">
        <f t="shared" si="15"/>
        <v>4784.3100000000004</v>
      </c>
    </row>
    <row r="493" spans="3:14">
      <c r="C493" s="265">
        <v>490</v>
      </c>
      <c r="D493" s="262">
        <v>2019</v>
      </c>
      <c r="E493" s="262">
        <v>502</v>
      </c>
      <c r="F493" s="262">
        <v>3</v>
      </c>
      <c r="G493" s="262">
        <v>14</v>
      </c>
      <c r="H493" s="262">
        <v>97</v>
      </c>
      <c r="I493" s="262">
        <v>0.64595999999999998</v>
      </c>
      <c r="K493" s="262">
        <v>6.6593809999999998E-3</v>
      </c>
      <c r="L493" s="262">
        <v>4949.55</v>
      </c>
      <c r="M493">
        <f t="shared" si="14"/>
        <v>4.9495500000000003</v>
      </c>
      <c r="N493">
        <f t="shared" si="15"/>
        <v>4949.55</v>
      </c>
    </row>
    <row r="494" spans="3:14">
      <c r="C494" s="265">
        <v>491</v>
      </c>
      <c r="D494" s="262">
        <v>2019</v>
      </c>
      <c r="E494" s="262">
        <v>502</v>
      </c>
      <c r="F494" s="262">
        <v>4</v>
      </c>
      <c r="G494" s="262">
        <v>1</v>
      </c>
      <c r="H494" s="262">
        <v>97</v>
      </c>
      <c r="I494" s="262">
        <v>0.44878000000000001</v>
      </c>
      <c r="K494" s="262">
        <v>4.626598E-3</v>
      </c>
      <c r="L494" s="262">
        <v>3023.69</v>
      </c>
      <c r="M494">
        <f t="shared" si="14"/>
        <v>3.0236900000000002</v>
      </c>
      <c r="N494">
        <f t="shared" si="15"/>
        <v>3023.69</v>
      </c>
    </row>
    <row r="495" spans="3:14">
      <c r="C495" s="265">
        <v>492</v>
      </c>
      <c r="D495" s="262">
        <v>2019</v>
      </c>
      <c r="E495" s="262">
        <v>502</v>
      </c>
      <c r="F495" s="262">
        <v>4</v>
      </c>
      <c r="G495" s="262">
        <v>2</v>
      </c>
      <c r="H495" s="262">
        <v>97</v>
      </c>
      <c r="I495" s="262">
        <v>0.42137999999999998</v>
      </c>
      <c r="K495" s="262">
        <v>4.344072E-3</v>
      </c>
      <c r="L495" s="262">
        <v>2141.0100000000002</v>
      </c>
      <c r="M495">
        <f t="shared" si="14"/>
        <v>2.1410100000000001</v>
      </c>
      <c r="N495">
        <f t="shared" si="15"/>
        <v>2141.0100000000002</v>
      </c>
    </row>
    <row r="496" spans="3:14">
      <c r="C496" s="265">
        <v>493</v>
      </c>
      <c r="D496" s="262">
        <v>2019</v>
      </c>
      <c r="E496" s="262">
        <v>502</v>
      </c>
      <c r="F496" s="262">
        <v>4</v>
      </c>
      <c r="G496" s="262">
        <v>3</v>
      </c>
      <c r="H496" s="262">
        <v>97</v>
      </c>
      <c r="I496" s="262">
        <v>0.43285000000000001</v>
      </c>
      <c r="K496" s="262">
        <v>4.4623199999999997E-3</v>
      </c>
      <c r="L496" s="262">
        <v>3017.5</v>
      </c>
      <c r="M496">
        <f t="shared" si="14"/>
        <v>3.0175000000000001</v>
      </c>
      <c r="N496">
        <f t="shared" si="15"/>
        <v>3017.5</v>
      </c>
    </row>
    <row r="497" spans="3:14">
      <c r="C497" s="265">
        <v>494</v>
      </c>
      <c r="D497" s="262">
        <v>2019</v>
      </c>
      <c r="E497" s="262">
        <v>502</v>
      </c>
      <c r="F497" s="262">
        <v>4</v>
      </c>
      <c r="G497" s="262">
        <v>4</v>
      </c>
      <c r="H497" s="262">
        <v>97</v>
      </c>
      <c r="I497" s="262">
        <v>0.61073</v>
      </c>
      <c r="K497" s="262">
        <v>6.2961340000000001E-3</v>
      </c>
      <c r="L497" s="262">
        <v>3703.85</v>
      </c>
      <c r="M497">
        <f t="shared" si="14"/>
        <v>3.7038500000000001</v>
      </c>
      <c r="N497">
        <f t="shared" si="15"/>
        <v>3703.85</v>
      </c>
    </row>
    <row r="498" spans="3:14">
      <c r="C498" s="265">
        <v>495</v>
      </c>
      <c r="D498" s="262">
        <v>2019</v>
      </c>
      <c r="E498" s="262">
        <v>502</v>
      </c>
      <c r="F498" s="262">
        <v>4</v>
      </c>
      <c r="G498" s="262">
        <v>5</v>
      </c>
      <c r="H498" s="262">
        <v>97</v>
      </c>
      <c r="I498" s="262">
        <v>0.64324999999999999</v>
      </c>
      <c r="K498" s="262">
        <v>6.6313919999999998E-3</v>
      </c>
      <c r="L498" s="262">
        <v>4263.18</v>
      </c>
      <c r="M498">
        <f t="shared" si="14"/>
        <v>4.2631800000000002</v>
      </c>
      <c r="N498">
        <f t="shared" si="15"/>
        <v>4263.18</v>
      </c>
    </row>
    <row r="499" spans="3:14">
      <c r="C499" s="265">
        <v>496</v>
      </c>
      <c r="D499" s="262">
        <v>2019</v>
      </c>
      <c r="E499" s="262">
        <v>502</v>
      </c>
      <c r="F499" s="262">
        <v>4</v>
      </c>
      <c r="G499" s="262">
        <v>6</v>
      </c>
      <c r="H499" s="262">
        <v>97</v>
      </c>
      <c r="I499" s="262">
        <v>0.68017000000000005</v>
      </c>
      <c r="K499" s="262">
        <v>7.0120099999999999E-3</v>
      </c>
      <c r="L499" s="262">
        <v>4885.13</v>
      </c>
      <c r="M499">
        <f t="shared" si="14"/>
        <v>4.8851300000000002</v>
      </c>
      <c r="N499">
        <f t="shared" si="15"/>
        <v>4885.13</v>
      </c>
    </row>
    <row r="500" spans="3:14">
      <c r="C500" s="265">
        <v>497</v>
      </c>
      <c r="D500" s="262">
        <v>2019</v>
      </c>
      <c r="E500" s="262">
        <v>502</v>
      </c>
      <c r="F500" s="262">
        <v>4</v>
      </c>
      <c r="G500" s="262">
        <v>7</v>
      </c>
      <c r="H500" s="262">
        <v>97</v>
      </c>
      <c r="I500" s="262">
        <v>0.71250000000000002</v>
      </c>
      <c r="K500" s="262">
        <v>7.3453609999999999E-3</v>
      </c>
      <c r="L500" s="262">
        <v>4651.38</v>
      </c>
      <c r="M500">
        <f t="shared" si="14"/>
        <v>4.6513800000000005</v>
      </c>
      <c r="N500">
        <f t="shared" si="15"/>
        <v>4651.38</v>
      </c>
    </row>
    <row r="501" spans="3:14">
      <c r="C501" s="265">
        <v>498</v>
      </c>
      <c r="D501" s="262">
        <v>2019</v>
      </c>
      <c r="E501" s="262">
        <v>502</v>
      </c>
      <c r="F501" s="262">
        <v>4</v>
      </c>
      <c r="G501" s="262">
        <v>8</v>
      </c>
      <c r="H501" s="262">
        <v>97</v>
      </c>
      <c r="I501" s="262">
        <v>0.56372999999999995</v>
      </c>
      <c r="K501" s="262">
        <v>5.8116490000000003E-3</v>
      </c>
      <c r="L501" s="262">
        <v>4154.26</v>
      </c>
      <c r="M501">
        <f t="shared" si="14"/>
        <v>4.1542599999999998</v>
      </c>
      <c r="N501">
        <f t="shared" si="15"/>
        <v>4154.26</v>
      </c>
    </row>
    <row r="502" spans="3:14">
      <c r="C502" s="265">
        <v>499</v>
      </c>
      <c r="D502" s="262">
        <v>2019</v>
      </c>
      <c r="E502" s="262">
        <v>502</v>
      </c>
      <c r="F502" s="262">
        <v>4</v>
      </c>
      <c r="G502" s="262">
        <v>9</v>
      </c>
      <c r="H502" s="262">
        <v>97</v>
      </c>
      <c r="I502" s="262">
        <v>0.61736999999999997</v>
      </c>
      <c r="K502" s="262">
        <v>6.364588E-3</v>
      </c>
      <c r="L502" s="262">
        <v>3891.31</v>
      </c>
      <c r="M502">
        <f t="shared" si="14"/>
        <v>3.8913099999999998</v>
      </c>
      <c r="N502">
        <f t="shared" si="15"/>
        <v>3891.31</v>
      </c>
    </row>
    <row r="503" spans="3:14">
      <c r="C503" s="265">
        <v>500</v>
      </c>
      <c r="D503" s="262">
        <v>2019</v>
      </c>
      <c r="E503" s="262">
        <v>502</v>
      </c>
      <c r="F503" s="262">
        <v>4</v>
      </c>
      <c r="G503" s="262">
        <v>10</v>
      </c>
      <c r="H503" s="262">
        <v>97</v>
      </c>
      <c r="I503" s="262">
        <v>0.64754999999999996</v>
      </c>
      <c r="K503" s="262">
        <v>6.6757220000000003E-3</v>
      </c>
      <c r="L503" s="262">
        <v>4673.3900000000003</v>
      </c>
      <c r="M503">
        <f t="shared" si="14"/>
        <v>4.6733900000000004</v>
      </c>
      <c r="N503">
        <f t="shared" si="15"/>
        <v>4673.3900000000003</v>
      </c>
    </row>
    <row r="504" spans="3:14">
      <c r="C504" s="265">
        <v>501</v>
      </c>
      <c r="D504" s="262">
        <v>2019</v>
      </c>
      <c r="E504" s="262">
        <v>502</v>
      </c>
      <c r="F504" s="262">
        <v>4</v>
      </c>
      <c r="G504" s="262">
        <v>11</v>
      </c>
      <c r="H504" s="262">
        <v>97</v>
      </c>
      <c r="I504" s="262">
        <v>0.54488999999999999</v>
      </c>
      <c r="K504" s="262">
        <v>5.6173710000000003E-3</v>
      </c>
      <c r="L504" s="262">
        <v>4717.3999999999996</v>
      </c>
      <c r="M504">
        <f t="shared" si="14"/>
        <v>4.7173999999999996</v>
      </c>
      <c r="N504">
        <f t="shared" si="15"/>
        <v>4717.3999999999996</v>
      </c>
    </row>
    <row r="505" spans="3:14">
      <c r="C505" s="265">
        <v>502</v>
      </c>
      <c r="D505" s="262">
        <v>2019</v>
      </c>
      <c r="E505" s="262">
        <v>502</v>
      </c>
      <c r="F505" s="262">
        <v>4</v>
      </c>
      <c r="G505" s="262">
        <v>12</v>
      </c>
      <c r="H505" s="262">
        <v>97</v>
      </c>
      <c r="I505" s="262">
        <v>0.62824000000000002</v>
      </c>
      <c r="K505" s="262">
        <v>6.4767009999999996E-3</v>
      </c>
      <c r="L505" s="262">
        <v>4037.56</v>
      </c>
      <c r="M505">
        <f t="shared" si="14"/>
        <v>4.03756</v>
      </c>
      <c r="N505">
        <f t="shared" si="15"/>
        <v>4037.56</v>
      </c>
    </row>
    <row r="506" spans="3:14">
      <c r="C506" s="265">
        <v>503</v>
      </c>
      <c r="D506" s="262">
        <v>2019</v>
      </c>
      <c r="E506" s="262">
        <v>502</v>
      </c>
      <c r="F506" s="262">
        <v>4</v>
      </c>
      <c r="G506" s="262">
        <v>13</v>
      </c>
      <c r="H506" s="262">
        <v>97</v>
      </c>
      <c r="I506" s="262">
        <v>0.71345999999999998</v>
      </c>
      <c r="K506" s="262">
        <v>7.3552579999999999E-3</v>
      </c>
      <c r="L506" s="262">
        <v>5234.5200000000004</v>
      </c>
      <c r="M506">
        <f t="shared" si="14"/>
        <v>5.2345200000000007</v>
      </c>
      <c r="N506">
        <f t="shared" si="15"/>
        <v>5234.5200000000004</v>
      </c>
    </row>
    <row r="507" spans="3:14">
      <c r="C507" s="265">
        <v>504</v>
      </c>
      <c r="D507" s="262">
        <v>2019</v>
      </c>
      <c r="E507" s="262">
        <v>502</v>
      </c>
      <c r="F507" s="262">
        <v>4</v>
      </c>
      <c r="G507" s="262">
        <v>14</v>
      </c>
      <c r="H507" s="262">
        <v>97</v>
      </c>
      <c r="I507" s="262">
        <v>0.67293999999999998</v>
      </c>
      <c r="K507" s="262">
        <v>6.9375260000000003E-3</v>
      </c>
      <c r="L507" s="262">
        <v>4419.25</v>
      </c>
      <c r="M507">
        <f t="shared" si="14"/>
        <v>4.4192499999999999</v>
      </c>
      <c r="N507">
        <f t="shared" si="15"/>
        <v>4419.25</v>
      </c>
    </row>
    <row r="508" spans="3:14">
      <c r="C508" s="265">
        <v>505</v>
      </c>
      <c r="D508" s="262">
        <v>2019</v>
      </c>
      <c r="E508" s="262">
        <v>502</v>
      </c>
      <c r="F508" s="262">
        <v>1</v>
      </c>
      <c r="G508" s="262">
        <v>1</v>
      </c>
      <c r="H508" s="262">
        <v>104</v>
      </c>
      <c r="I508" s="262">
        <v>0.34155000000000002</v>
      </c>
      <c r="K508" s="262">
        <v>3.2841350000000001E-3</v>
      </c>
      <c r="L508" s="262">
        <v>1934.95</v>
      </c>
      <c r="M508">
        <f t="shared" si="14"/>
        <v>1.9349499999999999</v>
      </c>
      <c r="N508">
        <f t="shared" si="15"/>
        <v>1934.95</v>
      </c>
    </row>
    <row r="509" spans="3:14">
      <c r="C509" s="265">
        <v>506</v>
      </c>
      <c r="D509" s="262">
        <v>2019</v>
      </c>
      <c r="E509" s="262">
        <v>502</v>
      </c>
      <c r="F509" s="262">
        <v>1</v>
      </c>
      <c r="G509" s="262">
        <v>2</v>
      </c>
      <c r="H509" s="262">
        <v>104</v>
      </c>
      <c r="I509" s="262">
        <v>0.26374999999999998</v>
      </c>
      <c r="K509" s="262">
        <v>2.53601E-3</v>
      </c>
      <c r="L509" s="262">
        <v>1337.83</v>
      </c>
      <c r="M509">
        <f t="shared" si="14"/>
        <v>1.3378299999999999</v>
      </c>
      <c r="N509">
        <f t="shared" si="15"/>
        <v>1337.83</v>
      </c>
    </row>
    <row r="510" spans="3:14">
      <c r="C510" s="265">
        <v>507</v>
      </c>
      <c r="D510" s="262">
        <v>2019</v>
      </c>
      <c r="E510" s="262">
        <v>502</v>
      </c>
      <c r="F510" s="262">
        <v>1</v>
      </c>
      <c r="G510" s="262">
        <v>3</v>
      </c>
      <c r="H510" s="262">
        <v>104</v>
      </c>
      <c r="I510" s="262">
        <v>0.40655000000000002</v>
      </c>
      <c r="K510" s="262">
        <v>3.9091350000000002E-3</v>
      </c>
      <c r="L510" s="262">
        <v>2989.62</v>
      </c>
      <c r="M510">
        <f t="shared" si="14"/>
        <v>2.9896199999999999</v>
      </c>
      <c r="N510">
        <f t="shared" si="15"/>
        <v>2989.62</v>
      </c>
    </row>
    <row r="511" spans="3:14">
      <c r="C511" s="265">
        <v>508</v>
      </c>
      <c r="D511" s="262">
        <v>2019</v>
      </c>
      <c r="E511" s="262">
        <v>502</v>
      </c>
      <c r="F511" s="262">
        <v>1</v>
      </c>
      <c r="G511" s="262">
        <v>4</v>
      </c>
      <c r="H511" s="262">
        <v>104</v>
      </c>
      <c r="I511" s="262">
        <v>0.45500000000000002</v>
      </c>
      <c r="K511" s="262">
        <v>4.3750000000000004E-3</v>
      </c>
      <c r="L511" s="262">
        <v>3809.66</v>
      </c>
      <c r="M511">
        <f t="shared" si="14"/>
        <v>3.80966</v>
      </c>
      <c r="N511">
        <f t="shared" si="15"/>
        <v>3809.66</v>
      </c>
    </row>
    <row r="512" spans="3:14">
      <c r="C512" s="265">
        <v>509</v>
      </c>
      <c r="D512" s="262">
        <v>2019</v>
      </c>
      <c r="E512" s="262">
        <v>502</v>
      </c>
      <c r="F512" s="262">
        <v>1</v>
      </c>
      <c r="G512" s="262">
        <v>5</v>
      </c>
      <c r="H512" s="262">
        <v>104</v>
      </c>
      <c r="I512" s="262">
        <v>0.58958999999999995</v>
      </c>
      <c r="K512" s="262">
        <v>5.6691349999999996E-3</v>
      </c>
      <c r="L512" s="262">
        <v>4473.96</v>
      </c>
      <c r="M512">
        <f t="shared" si="14"/>
        <v>4.4739599999999999</v>
      </c>
      <c r="N512">
        <f t="shared" si="15"/>
        <v>4473.96</v>
      </c>
    </row>
    <row r="513" spans="3:14">
      <c r="C513" s="265">
        <v>510</v>
      </c>
      <c r="D513" s="262">
        <v>2019</v>
      </c>
      <c r="E513" s="262">
        <v>502</v>
      </c>
      <c r="F513" s="262">
        <v>1</v>
      </c>
      <c r="G513" s="262">
        <v>6</v>
      </c>
      <c r="H513" s="262">
        <v>104</v>
      </c>
      <c r="I513" s="262">
        <v>0.74070999999999998</v>
      </c>
      <c r="K513" s="262">
        <v>7.1222120000000002E-3</v>
      </c>
      <c r="L513" s="262">
        <v>4809.82</v>
      </c>
      <c r="M513">
        <f t="shared" si="14"/>
        <v>4.8098199999999993</v>
      </c>
      <c r="N513">
        <f t="shared" si="15"/>
        <v>4809.82</v>
      </c>
    </row>
    <row r="514" spans="3:14">
      <c r="C514" s="265">
        <v>511</v>
      </c>
      <c r="D514" s="262">
        <v>2019</v>
      </c>
      <c r="E514" s="262">
        <v>502</v>
      </c>
      <c r="F514" s="262">
        <v>1</v>
      </c>
      <c r="G514" s="262">
        <v>7</v>
      </c>
      <c r="H514" s="262">
        <v>104</v>
      </c>
      <c r="I514" s="262">
        <v>0.71435000000000004</v>
      </c>
      <c r="K514" s="262">
        <v>6.8687499999999999E-3</v>
      </c>
      <c r="L514" s="262">
        <v>4971.83</v>
      </c>
      <c r="M514">
        <f t="shared" si="14"/>
        <v>4.9718299999999997</v>
      </c>
      <c r="N514">
        <f t="shared" si="15"/>
        <v>4971.83</v>
      </c>
    </row>
    <row r="515" spans="3:14">
      <c r="C515" s="265">
        <v>512</v>
      </c>
      <c r="D515" s="262">
        <v>2019</v>
      </c>
      <c r="E515" s="262">
        <v>502</v>
      </c>
      <c r="F515" s="262">
        <v>1</v>
      </c>
      <c r="G515" s="262">
        <v>8</v>
      </c>
      <c r="H515" s="262">
        <v>104</v>
      </c>
      <c r="I515" s="262">
        <v>0.42720000000000002</v>
      </c>
      <c r="K515" s="262">
        <v>4.1076439999999997E-3</v>
      </c>
      <c r="L515" s="262">
        <v>2817.42</v>
      </c>
      <c r="M515">
        <f t="shared" si="14"/>
        <v>2.8174200000000003</v>
      </c>
      <c r="N515">
        <f t="shared" si="15"/>
        <v>2817.42</v>
      </c>
    </row>
    <row r="516" spans="3:14">
      <c r="C516" s="265">
        <v>513</v>
      </c>
      <c r="D516" s="262">
        <v>2019</v>
      </c>
      <c r="E516" s="262">
        <v>502</v>
      </c>
      <c r="F516" s="262">
        <v>1</v>
      </c>
      <c r="G516" s="262">
        <v>9</v>
      </c>
      <c r="H516" s="262">
        <v>104</v>
      </c>
      <c r="I516" s="262">
        <v>0.59302999999999995</v>
      </c>
      <c r="K516" s="262">
        <v>5.7021629999999997E-3</v>
      </c>
      <c r="L516" s="262">
        <v>3721.42</v>
      </c>
      <c r="M516">
        <f t="shared" si="14"/>
        <v>3.7214200000000002</v>
      </c>
      <c r="N516">
        <f t="shared" si="15"/>
        <v>3721.42</v>
      </c>
    </row>
    <row r="517" spans="3:14">
      <c r="C517" s="265">
        <v>514</v>
      </c>
      <c r="D517" s="262">
        <v>2019</v>
      </c>
      <c r="E517" s="262">
        <v>502</v>
      </c>
      <c r="F517" s="262">
        <v>1</v>
      </c>
      <c r="G517" s="262">
        <v>10</v>
      </c>
      <c r="H517" s="262">
        <v>104</v>
      </c>
      <c r="I517" s="262">
        <v>0.58472000000000002</v>
      </c>
      <c r="K517" s="262">
        <v>5.6222599999999996E-3</v>
      </c>
      <c r="L517" s="262">
        <v>3144.36</v>
      </c>
      <c r="M517">
        <f t="shared" ref="M517:M563" si="16">L517/1000</f>
        <v>3.1443600000000003</v>
      </c>
      <c r="N517">
        <f t="shared" ref="N517:N563" si="17">M517*1000</f>
        <v>3144.36</v>
      </c>
    </row>
    <row r="518" spans="3:14">
      <c r="C518" s="265">
        <v>515</v>
      </c>
      <c r="D518" s="262">
        <v>2019</v>
      </c>
      <c r="E518" s="262">
        <v>502</v>
      </c>
      <c r="F518" s="262">
        <v>1</v>
      </c>
      <c r="G518" s="262">
        <v>11</v>
      </c>
      <c r="H518" s="262">
        <v>104</v>
      </c>
      <c r="I518" s="262">
        <v>0.66254000000000002</v>
      </c>
      <c r="K518" s="262">
        <v>6.3705289999999998E-3</v>
      </c>
      <c r="L518" s="262">
        <v>4715.82</v>
      </c>
      <c r="M518">
        <f t="shared" si="16"/>
        <v>4.7158199999999999</v>
      </c>
      <c r="N518">
        <f t="shared" si="17"/>
        <v>4715.82</v>
      </c>
    </row>
    <row r="519" spans="3:14">
      <c r="C519" s="265">
        <v>516</v>
      </c>
      <c r="D519" s="262">
        <v>2019</v>
      </c>
      <c r="E519" s="262">
        <v>502</v>
      </c>
      <c r="F519" s="262">
        <v>1</v>
      </c>
      <c r="G519" s="262">
        <v>12</v>
      </c>
      <c r="H519" s="262">
        <v>104</v>
      </c>
      <c r="I519" s="262">
        <v>0.65713999999999995</v>
      </c>
      <c r="K519" s="262">
        <v>6.318606E-3</v>
      </c>
      <c r="L519" s="262">
        <v>4933.1899999999996</v>
      </c>
      <c r="M519">
        <f t="shared" si="16"/>
        <v>4.9331899999999997</v>
      </c>
      <c r="N519">
        <f t="shared" si="17"/>
        <v>4933.1899999999996</v>
      </c>
    </row>
    <row r="520" spans="3:14">
      <c r="C520" s="265">
        <v>517</v>
      </c>
      <c r="D520" s="262">
        <v>2019</v>
      </c>
      <c r="E520" s="262">
        <v>502</v>
      </c>
      <c r="F520" s="262">
        <v>1</v>
      </c>
      <c r="G520" s="262">
        <v>13</v>
      </c>
      <c r="H520" s="262">
        <v>104</v>
      </c>
      <c r="I520" s="262">
        <v>0.74594000000000005</v>
      </c>
      <c r="K520" s="262">
        <v>7.1724520000000002E-3</v>
      </c>
      <c r="L520" s="262">
        <v>4484.51</v>
      </c>
      <c r="M520">
        <f t="shared" si="16"/>
        <v>4.4845100000000002</v>
      </c>
      <c r="N520">
        <f t="shared" si="17"/>
        <v>4484.51</v>
      </c>
    </row>
    <row r="521" spans="3:14">
      <c r="C521" s="265">
        <v>518</v>
      </c>
      <c r="D521" s="262">
        <v>2019</v>
      </c>
      <c r="E521" s="262">
        <v>502</v>
      </c>
      <c r="F521" s="262">
        <v>1</v>
      </c>
      <c r="G521" s="262">
        <v>14</v>
      </c>
      <c r="H521" s="262">
        <v>104</v>
      </c>
      <c r="I521" s="262">
        <v>0.56838999999999995</v>
      </c>
      <c r="K521" s="262">
        <v>5.4652399999999997E-3</v>
      </c>
      <c r="L521" s="262">
        <v>3769.53</v>
      </c>
      <c r="M521">
        <f t="shared" si="16"/>
        <v>3.76953</v>
      </c>
      <c r="N521">
        <f t="shared" si="17"/>
        <v>3769.53</v>
      </c>
    </row>
    <row r="522" spans="3:14">
      <c r="C522" s="265">
        <v>519</v>
      </c>
      <c r="D522" s="262">
        <v>2019</v>
      </c>
      <c r="E522" s="262">
        <v>502</v>
      </c>
      <c r="F522" s="262">
        <v>2</v>
      </c>
      <c r="G522" s="262">
        <v>1</v>
      </c>
      <c r="H522" s="262">
        <v>104</v>
      </c>
      <c r="I522" s="262">
        <v>0.26594000000000001</v>
      </c>
      <c r="K522" s="262">
        <v>2.557115E-3</v>
      </c>
      <c r="L522" s="262">
        <v>1330.06</v>
      </c>
      <c r="M522">
        <f t="shared" si="16"/>
        <v>1.33006</v>
      </c>
      <c r="N522">
        <f t="shared" si="17"/>
        <v>1330.06</v>
      </c>
    </row>
    <row r="523" spans="3:14">
      <c r="C523" s="265">
        <v>520</v>
      </c>
      <c r="D523" s="262">
        <v>2019</v>
      </c>
      <c r="E523" s="262">
        <v>502</v>
      </c>
      <c r="F523" s="262">
        <v>2</v>
      </c>
      <c r="G523" s="262">
        <v>2</v>
      </c>
      <c r="H523" s="262">
        <v>104</v>
      </c>
      <c r="I523" s="262">
        <v>0.41149000000000002</v>
      </c>
      <c r="K523" s="262">
        <v>3.956635E-3</v>
      </c>
      <c r="L523" s="262">
        <v>2514.5</v>
      </c>
      <c r="M523">
        <f t="shared" si="16"/>
        <v>2.5145</v>
      </c>
      <c r="N523">
        <f t="shared" si="17"/>
        <v>2514.5</v>
      </c>
    </row>
    <row r="524" spans="3:14">
      <c r="C524" s="265">
        <v>521</v>
      </c>
      <c r="D524" s="262">
        <v>2019</v>
      </c>
      <c r="E524" s="262">
        <v>502</v>
      </c>
      <c r="F524" s="262">
        <v>2</v>
      </c>
      <c r="G524" s="262">
        <v>3</v>
      </c>
      <c r="H524" s="262">
        <v>104</v>
      </c>
      <c r="I524" s="262">
        <v>0.30917</v>
      </c>
      <c r="K524" s="262">
        <v>2.9727400000000002E-3</v>
      </c>
      <c r="L524" s="262">
        <v>2740.71</v>
      </c>
      <c r="M524">
        <f t="shared" si="16"/>
        <v>2.74071</v>
      </c>
      <c r="N524">
        <f t="shared" si="17"/>
        <v>2740.71</v>
      </c>
    </row>
    <row r="525" spans="3:14">
      <c r="C525" s="265">
        <v>522</v>
      </c>
      <c r="D525" s="262">
        <v>2019</v>
      </c>
      <c r="E525" s="262">
        <v>502</v>
      </c>
      <c r="F525" s="262">
        <v>2</v>
      </c>
      <c r="G525" s="262">
        <v>4</v>
      </c>
      <c r="H525" s="262">
        <v>104</v>
      </c>
      <c r="I525" s="262">
        <v>0.41105000000000003</v>
      </c>
      <c r="K525" s="262">
        <v>3.9524039999999996E-3</v>
      </c>
      <c r="L525" s="262">
        <v>2721.26</v>
      </c>
      <c r="M525">
        <f t="shared" si="16"/>
        <v>2.72126</v>
      </c>
      <c r="N525">
        <f t="shared" si="17"/>
        <v>2721.26</v>
      </c>
    </row>
    <row r="526" spans="3:14">
      <c r="C526" s="265">
        <v>523</v>
      </c>
      <c r="D526" s="262">
        <v>2019</v>
      </c>
      <c r="E526" s="262">
        <v>502</v>
      </c>
      <c r="F526" s="262">
        <v>2</v>
      </c>
      <c r="G526" s="262">
        <v>5</v>
      </c>
      <c r="H526" s="262">
        <v>104</v>
      </c>
      <c r="I526" s="262">
        <v>0.67967</v>
      </c>
      <c r="K526" s="262">
        <v>6.5352400000000003E-3</v>
      </c>
      <c r="L526" s="262">
        <v>3109.16</v>
      </c>
      <c r="M526">
        <f t="shared" si="16"/>
        <v>3.1091599999999997</v>
      </c>
      <c r="N526">
        <f t="shared" si="17"/>
        <v>3109.16</v>
      </c>
    </row>
    <row r="527" spans="3:14">
      <c r="C527" s="265">
        <v>524</v>
      </c>
      <c r="D527" s="262">
        <v>2019</v>
      </c>
      <c r="E527" s="262">
        <v>502</v>
      </c>
      <c r="F527" s="262">
        <v>2</v>
      </c>
      <c r="G527" s="262">
        <v>6</v>
      </c>
      <c r="H527" s="262">
        <v>104</v>
      </c>
      <c r="I527" s="262">
        <v>0.67601999999999995</v>
      </c>
      <c r="K527" s="262">
        <v>6.5001440000000002E-3</v>
      </c>
      <c r="L527" s="262">
        <v>5388.38</v>
      </c>
      <c r="M527">
        <f t="shared" si="16"/>
        <v>5.3883799999999997</v>
      </c>
      <c r="N527">
        <f t="shared" si="17"/>
        <v>5388.38</v>
      </c>
    </row>
    <row r="528" spans="3:14">
      <c r="C528" s="265">
        <v>525</v>
      </c>
      <c r="D528" s="262">
        <v>2019</v>
      </c>
      <c r="E528" s="262">
        <v>502</v>
      </c>
      <c r="F528" s="262">
        <v>2</v>
      </c>
      <c r="G528" s="262">
        <v>7</v>
      </c>
      <c r="H528" s="262">
        <v>104</v>
      </c>
      <c r="I528" s="262">
        <v>0.68979000000000001</v>
      </c>
      <c r="K528" s="262">
        <v>6.6325480000000003E-3</v>
      </c>
      <c r="L528" s="262">
        <v>4726.84</v>
      </c>
      <c r="M528">
        <f t="shared" si="16"/>
        <v>4.7268400000000002</v>
      </c>
      <c r="N528">
        <f t="shared" si="17"/>
        <v>4726.84</v>
      </c>
    </row>
    <row r="529" spans="3:14">
      <c r="C529" s="265">
        <v>526</v>
      </c>
      <c r="D529" s="262">
        <v>2019</v>
      </c>
      <c r="E529" s="262">
        <v>502</v>
      </c>
      <c r="F529" s="262">
        <v>2</v>
      </c>
      <c r="G529" s="262">
        <v>8</v>
      </c>
      <c r="H529" s="262">
        <v>104</v>
      </c>
      <c r="I529" s="262">
        <v>0.45457999999999998</v>
      </c>
      <c r="K529" s="262">
        <v>4.3709619999999999E-3</v>
      </c>
      <c r="L529" s="262">
        <v>2446.71</v>
      </c>
      <c r="M529">
        <f t="shared" si="16"/>
        <v>2.4467099999999999</v>
      </c>
      <c r="N529">
        <f t="shared" si="17"/>
        <v>2446.71</v>
      </c>
    </row>
    <row r="530" spans="3:14">
      <c r="C530" s="265">
        <v>527</v>
      </c>
      <c r="D530" s="262">
        <v>2019</v>
      </c>
      <c r="E530" s="262">
        <v>502</v>
      </c>
      <c r="F530" s="262">
        <v>2</v>
      </c>
      <c r="G530" s="262">
        <v>9</v>
      </c>
      <c r="H530" s="262">
        <v>104</v>
      </c>
      <c r="I530" s="262">
        <v>0.61799000000000004</v>
      </c>
      <c r="K530" s="262">
        <v>5.9422119999999997E-3</v>
      </c>
      <c r="L530" s="262">
        <v>4708.3100000000004</v>
      </c>
      <c r="M530">
        <f t="shared" si="16"/>
        <v>4.70831</v>
      </c>
      <c r="N530">
        <f t="shared" si="17"/>
        <v>4708.3100000000004</v>
      </c>
    </row>
    <row r="531" spans="3:14">
      <c r="C531" s="265">
        <v>528</v>
      </c>
      <c r="D531" s="262">
        <v>2019</v>
      </c>
      <c r="E531" s="262">
        <v>502</v>
      </c>
      <c r="F531" s="262">
        <v>2</v>
      </c>
      <c r="G531" s="262">
        <v>10</v>
      </c>
      <c r="H531" s="262">
        <v>104</v>
      </c>
      <c r="I531" s="262">
        <v>0.65639000000000003</v>
      </c>
      <c r="K531" s="262">
        <v>6.3114419999999996E-3</v>
      </c>
      <c r="L531" s="262">
        <v>4943.0600000000004</v>
      </c>
      <c r="M531">
        <f t="shared" si="16"/>
        <v>4.94306</v>
      </c>
      <c r="N531">
        <f t="shared" si="17"/>
        <v>4943.0600000000004</v>
      </c>
    </row>
    <row r="532" spans="3:14">
      <c r="C532" s="265">
        <v>529</v>
      </c>
      <c r="D532" s="262">
        <v>2019</v>
      </c>
      <c r="E532" s="262">
        <v>502</v>
      </c>
      <c r="F532" s="262">
        <v>2</v>
      </c>
      <c r="G532" s="262">
        <v>11</v>
      </c>
      <c r="H532" s="262">
        <v>104</v>
      </c>
      <c r="I532" s="262">
        <v>0.55350999999999995</v>
      </c>
      <c r="K532" s="262">
        <v>5.3222119999999998E-3</v>
      </c>
      <c r="L532" s="262">
        <v>4736.6499999999996</v>
      </c>
      <c r="M532">
        <f t="shared" si="16"/>
        <v>4.73665</v>
      </c>
      <c r="N532">
        <f t="shared" si="17"/>
        <v>4736.6499999999996</v>
      </c>
    </row>
    <row r="533" spans="3:14">
      <c r="C533" s="265">
        <v>530</v>
      </c>
      <c r="D533" s="262">
        <v>2019</v>
      </c>
      <c r="E533" s="262">
        <v>502</v>
      </c>
      <c r="F533" s="262">
        <v>2</v>
      </c>
      <c r="G533" s="262">
        <v>12</v>
      </c>
      <c r="H533" s="262">
        <v>104</v>
      </c>
      <c r="I533" s="262">
        <v>0.66542000000000001</v>
      </c>
      <c r="K533" s="262">
        <v>6.3982689999999998E-3</v>
      </c>
      <c r="L533" s="262">
        <v>5880.03</v>
      </c>
      <c r="M533">
        <f t="shared" si="16"/>
        <v>5.8800299999999996</v>
      </c>
      <c r="N533">
        <f t="shared" si="17"/>
        <v>5880.03</v>
      </c>
    </row>
    <row r="534" spans="3:14">
      <c r="C534" s="265">
        <v>531</v>
      </c>
      <c r="D534" s="262">
        <v>2019</v>
      </c>
      <c r="E534" s="262">
        <v>502</v>
      </c>
      <c r="F534" s="262">
        <v>2</v>
      </c>
      <c r="G534" s="262">
        <v>13</v>
      </c>
      <c r="H534" s="262">
        <v>104</v>
      </c>
      <c r="I534" s="262">
        <v>0.74880000000000002</v>
      </c>
      <c r="K534" s="262">
        <v>7.1999519999999999E-3</v>
      </c>
      <c r="L534" s="262">
        <v>4736.7</v>
      </c>
      <c r="M534">
        <f t="shared" si="16"/>
        <v>4.7366999999999999</v>
      </c>
      <c r="N534">
        <f t="shared" si="17"/>
        <v>4736.7</v>
      </c>
    </row>
    <row r="535" spans="3:14">
      <c r="C535" s="265">
        <v>532</v>
      </c>
      <c r="D535" s="262">
        <v>2019</v>
      </c>
      <c r="E535" s="262">
        <v>502</v>
      </c>
      <c r="F535" s="262">
        <v>2</v>
      </c>
      <c r="G535" s="262">
        <v>14</v>
      </c>
      <c r="H535" s="262">
        <v>104</v>
      </c>
      <c r="I535" s="262">
        <v>0.63968000000000003</v>
      </c>
      <c r="K535" s="262">
        <v>6.1507690000000004E-3</v>
      </c>
      <c r="L535" s="262">
        <v>5141</v>
      </c>
      <c r="M535">
        <f t="shared" si="16"/>
        <v>5.141</v>
      </c>
      <c r="N535">
        <f t="shared" si="17"/>
        <v>5141</v>
      </c>
    </row>
    <row r="536" spans="3:14">
      <c r="C536" s="265">
        <v>533</v>
      </c>
      <c r="D536" s="262">
        <v>2019</v>
      </c>
      <c r="E536" s="262">
        <v>502</v>
      </c>
      <c r="F536" s="262">
        <v>3</v>
      </c>
      <c r="G536" s="262">
        <v>1</v>
      </c>
      <c r="H536" s="262">
        <v>104</v>
      </c>
      <c r="I536" s="262">
        <v>0.30819999999999997</v>
      </c>
      <c r="K536" s="262">
        <v>2.9634129999999998E-3</v>
      </c>
      <c r="L536" s="262">
        <v>1929.62</v>
      </c>
      <c r="M536">
        <f t="shared" si="16"/>
        <v>1.9296199999999999</v>
      </c>
      <c r="N536">
        <f t="shared" si="17"/>
        <v>1929.62</v>
      </c>
    </row>
    <row r="537" spans="3:14">
      <c r="C537" s="265">
        <v>534</v>
      </c>
      <c r="D537" s="262">
        <v>2019</v>
      </c>
      <c r="E537" s="262">
        <v>502</v>
      </c>
      <c r="F537" s="262">
        <v>3</v>
      </c>
      <c r="G537" s="262">
        <v>2</v>
      </c>
      <c r="H537" s="262">
        <v>104</v>
      </c>
      <c r="I537" s="262">
        <v>0.33084999999999998</v>
      </c>
      <c r="K537" s="262">
        <v>3.1812020000000002E-3</v>
      </c>
      <c r="L537" s="262">
        <v>1948.72</v>
      </c>
      <c r="M537">
        <f t="shared" si="16"/>
        <v>1.94872</v>
      </c>
      <c r="N537">
        <f t="shared" si="17"/>
        <v>1948.72</v>
      </c>
    </row>
    <row r="538" spans="3:14">
      <c r="C538" s="265">
        <v>535</v>
      </c>
      <c r="D538" s="262">
        <v>2019</v>
      </c>
      <c r="E538" s="262">
        <v>502</v>
      </c>
      <c r="F538" s="262">
        <v>3</v>
      </c>
      <c r="G538" s="262">
        <v>3</v>
      </c>
      <c r="H538" s="262">
        <v>104</v>
      </c>
      <c r="I538" s="262">
        <v>0.50600999999999996</v>
      </c>
      <c r="K538" s="262">
        <v>4.8654329999999997E-3</v>
      </c>
      <c r="L538" s="262">
        <v>3386</v>
      </c>
      <c r="M538">
        <f t="shared" si="16"/>
        <v>3.3860000000000001</v>
      </c>
      <c r="N538">
        <f t="shared" si="17"/>
        <v>3386</v>
      </c>
    </row>
    <row r="539" spans="3:14">
      <c r="C539" s="265">
        <v>536</v>
      </c>
      <c r="D539" s="262">
        <v>2019</v>
      </c>
      <c r="E539" s="262">
        <v>502</v>
      </c>
      <c r="F539" s="262">
        <v>3</v>
      </c>
      <c r="G539" s="262">
        <v>4</v>
      </c>
      <c r="H539" s="262">
        <v>104</v>
      </c>
      <c r="I539" s="262">
        <v>0.68996999999999997</v>
      </c>
      <c r="K539" s="262">
        <v>6.6342789999999999E-3</v>
      </c>
      <c r="L539" s="262">
        <v>4750.08</v>
      </c>
      <c r="M539">
        <f t="shared" si="16"/>
        <v>4.7500799999999996</v>
      </c>
      <c r="N539">
        <f t="shared" si="17"/>
        <v>4750.08</v>
      </c>
    </row>
    <row r="540" spans="3:14">
      <c r="C540" s="265">
        <v>537</v>
      </c>
      <c r="D540" s="262">
        <v>2019</v>
      </c>
      <c r="E540" s="262">
        <v>502</v>
      </c>
      <c r="F540" s="262">
        <v>3</v>
      </c>
      <c r="G540" s="262">
        <v>5</v>
      </c>
      <c r="H540" s="262">
        <v>104</v>
      </c>
      <c r="I540" s="262">
        <v>0.65439999999999998</v>
      </c>
      <c r="K540" s="262">
        <v>6.29226E-3</v>
      </c>
      <c r="L540" s="262">
        <v>1888.33</v>
      </c>
      <c r="M540">
        <f t="shared" si="16"/>
        <v>1.8883299999999998</v>
      </c>
      <c r="N540">
        <f t="shared" si="17"/>
        <v>1888.33</v>
      </c>
    </row>
    <row r="541" spans="3:14">
      <c r="C541" s="265">
        <v>538</v>
      </c>
      <c r="D541" s="262">
        <v>2019</v>
      </c>
      <c r="E541" s="262">
        <v>502</v>
      </c>
      <c r="F541" s="262">
        <v>3</v>
      </c>
      <c r="G541" s="262">
        <v>6</v>
      </c>
      <c r="H541" s="262">
        <v>104</v>
      </c>
      <c r="I541" s="262">
        <v>0.77973999999999999</v>
      </c>
      <c r="K541" s="262">
        <v>7.4974999999999998E-3</v>
      </c>
      <c r="L541" s="262">
        <v>2865.74</v>
      </c>
      <c r="M541">
        <f t="shared" si="16"/>
        <v>2.8657399999999997</v>
      </c>
      <c r="N541">
        <f t="shared" si="17"/>
        <v>2865.74</v>
      </c>
    </row>
    <row r="542" spans="3:14">
      <c r="C542" s="265">
        <v>539</v>
      </c>
      <c r="D542" s="262">
        <v>2019</v>
      </c>
      <c r="E542" s="262">
        <v>502</v>
      </c>
      <c r="F542" s="262">
        <v>3</v>
      </c>
      <c r="G542" s="262">
        <v>7</v>
      </c>
      <c r="H542" s="262">
        <v>104</v>
      </c>
      <c r="I542" s="262">
        <v>0.74565000000000003</v>
      </c>
      <c r="K542" s="262">
        <v>7.1696629999999997E-3</v>
      </c>
      <c r="L542" s="262">
        <v>4791.76</v>
      </c>
      <c r="M542">
        <f t="shared" si="16"/>
        <v>4.79176</v>
      </c>
      <c r="N542">
        <f t="shared" si="17"/>
        <v>4791.76</v>
      </c>
    </row>
    <row r="543" spans="3:14">
      <c r="C543" s="265">
        <v>540</v>
      </c>
      <c r="D543" s="262">
        <v>2019</v>
      </c>
      <c r="E543" s="262">
        <v>502</v>
      </c>
      <c r="F543" s="262">
        <v>3</v>
      </c>
      <c r="G543" s="262">
        <v>8</v>
      </c>
      <c r="H543" s="262">
        <v>104</v>
      </c>
      <c r="I543" s="262">
        <v>0.56950999999999996</v>
      </c>
      <c r="K543" s="262">
        <v>5.4760579999999998E-3</v>
      </c>
      <c r="L543" s="262">
        <v>4023.01</v>
      </c>
      <c r="M543">
        <f t="shared" si="16"/>
        <v>4.0230100000000002</v>
      </c>
      <c r="N543">
        <f t="shared" si="17"/>
        <v>4023.01</v>
      </c>
    </row>
    <row r="544" spans="3:14">
      <c r="C544" s="265">
        <v>541</v>
      </c>
      <c r="D544" s="262">
        <v>2019</v>
      </c>
      <c r="E544" s="262">
        <v>502</v>
      </c>
      <c r="F544" s="262">
        <v>3</v>
      </c>
      <c r="G544" s="262">
        <v>9</v>
      </c>
      <c r="H544" s="262">
        <v>104</v>
      </c>
      <c r="I544" s="262">
        <v>0.55115999999999998</v>
      </c>
      <c r="K544" s="262">
        <v>5.2995669999999998E-3</v>
      </c>
      <c r="L544" s="262">
        <v>4946.91</v>
      </c>
      <c r="M544">
        <f t="shared" si="16"/>
        <v>4.9469099999999999</v>
      </c>
      <c r="N544">
        <f t="shared" si="17"/>
        <v>4946.91</v>
      </c>
    </row>
    <row r="545" spans="3:14">
      <c r="C545" s="265">
        <v>542</v>
      </c>
      <c r="D545" s="262">
        <v>2019</v>
      </c>
      <c r="E545" s="262">
        <v>502</v>
      </c>
      <c r="F545" s="262">
        <v>3</v>
      </c>
      <c r="G545" s="262">
        <v>10</v>
      </c>
      <c r="H545" s="262">
        <v>104</v>
      </c>
      <c r="I545" s="262">
        <v>0.70157999999999998</v>
      </c>
      <c r="K545" s="262">
        <v>6.7459130000000001E-3</v>
      </c>
      <c r="L545" s="262">
        <v>3276.9</v>
      </c>
      <c r="M545">
        <f t="shared" si="16"/>
        <v>3.2768999999999999</v>
      </c>
      <c r="N545">
        <f t="shared" si="17"/>
        <v>3276.9</v>
      </c>
    </row>
    <row r="546" spans="3:14">
      <c r="C546" s="265">
        <v>543</v>
      </c>
      <c r="D546" s="262">
        <v>2019</v>
      </c>
      <c r="E546" s="262">
        <v>502</v>
      </c>
      <c r="F546" s="262">
        <v>3</v>
      </c>
      <c r="G546" s="262">
        <v>11</v>
      </c>
      <c r="H546" s="262">
        <v>104</v>
      </c>
      <c r="I546" s="262">
        <v>0.66074999999999995</v>
      </c>
      <c r="K546" s="262">
        <v>6.3533169999999998E-3</v>
      </c>
      <c r="L546" s="262">
        <v>5253.36</v>
      </c>
      <c r="M546">
        <f t="shared" si="16"/>
        <v>5.2533599999999998</v>
      </c>
      <c r="N546">
        <f t="shared" si="17"/>
        <v>5253.36</v>
      </c>
    </row>
    <row r="547" spans="3:14">
      <c r="C547" s="265">
        <v>544</v>
      </c>
      <c r="D547" s="262">
        <v>2019</v>
      </c>
      <c r="E547" s="262">
        <v>502</v>
      </c>
      <c r="F547" s="262">
        <v>3</v>
      </c>
      <c r="G547" s="262">
        <v>12</v>
      </c>
      <c r="H547" s="262">
        <v>104</v>
      </c>
      <c r="I547" s="262">
        <v>0.65317000000000003</v>
      </c>
      <c r="K547" s="262">
        <v>6.2804810000000001E-3</v>
      </c>
      <c r="L547" s="262">
        <v>3355.74</v>
      </c>
      <c r="M547">
        <f t="shared" si="16"/>
        <v>3.3557399999999999</v>
      </c>
      <c r="N547">
        <f t="shared" si="17"/>
        <v>3355.74</v>
      </c>
    </row>
    <row r="548" spans="3:14">
      <c r="C548" s="265">
        <v>545</v>
      </c>
      <c r="D548" s="262">
        <v>2019</v>
      </c>
      <c r="E548" s="262">
        <v>502</v>
      </c>
      <c r="F548" s="262">
        <v>3</v>
      </c>
      <c r="G548" s="262">
        <v>13</v>
      </c>
      <c r="H548" s="262">
        <v>104</v>
      </c>
      <c r="I548" s="262">
        <v>0.66637999999999997</v>
      </c>
      <c r="K548" s="262">
        <v>6.4075E-3</v>
      </c>
      <c r="L548" s="262">
        <v>4784.3100000000004</v>
      </c>
      <c r="M548">
        <f t="shared" si="16"/>
        <v>4.7843100000000005</v>
      </c>
      <c r="N548">
        <f t="shared" si="17"/>
        <v>4784.3100000000004</v>
      </c>
    </row>
    <row r="549" spans="3:14">
      <c r="C549" s="265">
        <v>546</v>
      </c>
      <c r="D549" s="262">
        <v>2019</v>
      </c>
      <c r="E549" s="262">
        <v>502</v>
      </c>
      <c r="F549" s="262">
        <v>3</v>
      </c>
      <c r="G549" s="262">
        <v>14</v>
      </c>
      <c r="H549" s="262">
        <v>104</v>
      </c>
      <c r="I549" s="262">
        <v>0.65098</v>
      </c>
      <c r="K549" s="262">
        <v>6.2593750000000002E-3</v>
      </c>
      <c r="L549" s="262">
        <v>4949.55</v>
      </c>
      <c r="M549">
        <f t="shared" si="16"/>
        <v>4.9495500000000003</v>
      </c>
      <c r="N549">
        <f t="shared" si="17"/>
        <v>4949.55</v>
      </c>
    </row>
    <row r="550" spans="3:14">
      <c r="C550" s="265">
        <v>547</v>
      </c>
      <c r="D550" s="262">
        <v>2019</v>
      </c>
      <c r="E550" s="262">
        <v>502</v>
      </c>
      <c r="F550" s="262">
        <v>4</v>
      </c>
      <c r="G550" s="262">
        <v>1</v>
      </c>
      <c r="H550" s="262">
        <v>104</v>
      </c>
      <c r="I550" s="262">
        <v>0.38938</v>
      </c>
      <c r="K550" s="262">
        <v>3.7440379999999999E-3</v>
      </c>
      <c r="L550" s="262">
        <v>3023.69</v>
      </c>
      <c r="M550">
        <f t="shared" si="16"/>
        <v>3.0236900000000002</v>
      </c>
      <c r="N550">
        <f t="shared" si="17"/>
        <v>3023.69</v>
      </c>
    </row>
    <row r="551" spans="3:14">
      <c r="C551" s="265">
        <v>548</v>
      </c>
      <c r="D551" s="262">
        <v>2019</v>
      </c>
      <c r="E551" s="262">
        <v>502</v>
      </c>
      <c r="F551" s="262">
        <v>4</v>
      </c>
      <c r="G551" s="262">
        <v>2</v>
      </c>
      <c r="H551" s="262">
        <v>104</v>
      </c>
      <c r="I551" s="262">
        <v>0.39340000000000003</v>
      </c>
      <c r="K551" s="262">
        <v>3.7826919999999998E-3</v>
      </c>
      <c r="L551" s="262">
        <v>2141.0100000000002</v>
      </c>
      <c r="M551">
        <f t="shared" si="16"/>
        <v>2.1410100000000001</v>
      </c>
      <c r="N551">
        <f t="shared" si="17"/>
        <v>2141.0100000000002</v>
      </c>
    </row>
    <row r="552" spans="3:14">
      <c r="C552" s="265">
        <v>549</v>
      </c>
      <c r="D552" s="262">
        <v>2019</v>
      </c>
      <c r="E552" s="262">
        <v>502</v>
      </c>
      <c r="F552" s="262">
        <v>4</v>
      </c>
      <c r="G552" s="262">
        <v>3</v>
      </c>
      <c r="H552" s="262">
        <v>104</v>
      </c>
      <c r="I552" s="262">
        <v>0.36651</v>
      </c>
      <c r="K552" s="262">
        <v>3.5241349999999999E-3</v>
      </c>
      <c r="L552" s="262">
        <v>3017.5</v>
      </c>
      <c r="M552">
        <f t="shared" si="16"/>
        <v>3.0175000000000001</v>
      </c>
      <c r="N552">
        <f t="shared" si="17"/>
        <v>3017.5</v>
      </c>
    </row>
    <row r="553" spans="3:14">
      <c r="C553" s="265">
        <v>550</v>
      </c>
      <c r="D553" s="262">
        <v>2019</v>
      </c>
      <c r="E553" s="262">
        <v>502</v>
      </c>
      <c r="F553" s="262">
        <v>4</v>
      </c>
      <c r="G553" s="262">
        <v>4</v>
      </c>
      <c r="H553" s="262">
        <v>104</v>
      </c>
      <c r="I553" s="262">
        <v>0.57091999999999998</v>
      </c>
      <c r="K553" s="262">
        <v>5.4896149999999998E-3</v>
      </c>
      <c r="L553" s="262">
        <v>3703.85</v>
      </c>
      <c r="M553">
        <f t="shared" si="16"/>
        <v>3.7038500000000001</v>
      </c>
      <c r="N553">
        <f t="shared" si="17"/>
        <v>3703.85</v>
      </c>
    </row>
    <row r="554" spans="3:14">
      <c r="C554" s="265">
        <v>551</v>
      </c>
      <c r="D554" s="262">
        <v>2019</v>
      </c>
      <c r="E554" s="262">
        <v>502</v>
      </c>
      <c r="F554" s="262">
        <v>4</v>
      </c>
      <c r="G554" s="262">
        <v>5</v>
      </c>
      <c r="H554" s="262">
        <v>104</v>
      </c>
      <c r="I554" s="262">
        <v>0.54049000000000003</v>
      </c>
      <c r="K554" s="262">
        <v>5.1969709999999999E-3</v>
      </c>
      <c r="L554" s="262">
        <v>4263.18</v>
      </c>
      <c r="M554">
        <f t="shared" si="16"/>
        <v>4.2631800000000002</v>
      </c>
      <c r="N554">
        <f t="shared" si="17"/>
        <v>4263.18</v>
      </c>
    </row>
    <row r="555" spans="3:14">
      <c r="C555" s="265">
        <v>552</v>
      </c>
      <c r="D555" s="262">
        <v>2019</v>
      </c>
      <c r="E555" s="262">
        <v>502</v>
      </c>
      <c r="F555" s="262">
        <v>4</v>
      </c>
      <c r="G555" s="262">
        <v>6</v>
      </c>
      <c r="H555" s="262">
        <v>104</v>
      </c>
      <c r="I555" s="262">
        <v>0.69662000000000002</v>
      </c>
      <c r="K555" s="262">
        <v>6.6982689999999998E-3</v>
      </c>
      <c r="L555" s="262">
        <v>4885.13</v>
      </c>
      <c r="M555">
        <f t="shared" si="16"/>
        <v>4.8851300000000002</v>
      </c>
      <c r="N555">
        <f t="shared" si="17"/>
        <v>4885.13</v>
      </c>
    </row>
    <row r="556" spans="3:14">
      <c r="C556" s="265">
        <v>553</v>
      </c>
      <c r="D556" s="262">
        <v>2019</v>
      </c>
      <c r="E556" s="262">
        <v>502</v>
      </c>
      <c r="F556" s="262">
        <v>4</v>
      </c>
      <c r="G556" s="262">
        <v>7</v>
      </c>
      <c r="H556" s="262">
        <v>104</v>
      </c>
      <c r="I556" s="262">
        <v>0.67325000000000002</v>
      </c>
      <c r="K556" s="262">
        <v>6.4735579999999999E-3</v>
      </c>
      <c r="L556" s="262">
        <v>4651.38</v>
      </c>
      <c r="M556">
        <f t="shared" si="16"/>
        <v>4.6513800000000005</v>
      </c>
      <c r="N556">
        <f t="shared" si="17"/>
        <v>4651.38</v>
      </c>
    </row>
    <row r="557" spans="3:14">
      <c r="C557" s="265">
        <v>554</v>
      </c>
      <c r="D557" s="262">
        <v>2019</v>
      </c>
      <c r="E557" s="262">
        <v>502</v>
      </c>
      <c r="F557" s="262">
        <v>4</v>
      </c>
      <c r="G557" s="262">
        <v>8</v>
      </c>
      <c r="H557" s="262">
        <v>104</v>
      </c>
      <c r="I557" s="262">
        <v>0.51880999999999999</v>
      </c>
      <c r="K557" s="262">
        <v>4.9885099999999998E-3</v>
      </c>
      <c r="L557" s="262">
        <v>4154.26</v>
      </c>
      <c r="M557">
        <f t="shared" si="16"/>
        <v>4.1542599999999998</v>
      </c>
      <c r="N557">
        <f t="shared" si="17"/>
        <v>4154.26</v>
      </c>
    </row>
    <row r="558" spans="3:14">
      <c r="C558" s="265">
        <v>555</v>
      </c>
      <c r="D558" s="262">
        <v>2019</v>
      </c>
      <c r="E558" s="262">
        <v>502</v>
      </c>
      <c r="F558" s="262">
        <v>4</v>
      </c>
      <c r="G558" s="262">
        <v>9</v>
      </c>
      <c r="H558" s="262">
        <v>104</v>
      </c>
      <c r="I558" s="262">
        <v>0.58396000000000003</v>
      </c>
      <c r="K558" s="262">
        <v>5.6150000000000002E-3</v>
      </c>
      <c r="L558" s="262">
        <v>3891.31</v>
      </c>
      <c r="M558">
        <f t="shared" si="16"/>
        <v>3.8913099999999998</v>
      </c>
      <c r="N558">
        <f t="shared" si="17"/>
        <v>3891.31</v>
      </c>
    </row>
    <row r="559" spans="3:14">
      <c r="C559" s="265">
        <v>556</v>
      </c>
      <c r="D559" s="262">
        <v>2019</v>
      </c>
      <c r="E559" s="262">
        <v>502</v>
      </c>
      <c r="F559" s="262">
        <v>4</v>
      </c>
      <c r="G559" s="262">
        <v>10</v>
      </c>
      <c r="H559" s="262">
        <v>104</v>
      </c>
      <c r="I559" s="262">
        <v>0.64429000000000003</v>
      </c>
      <c r="K559" s="262">
        <v>6.1950959999999998E-3</v>
      </c>
      <c r="L559" s="262">
        <v>4673.3900000000003</v>
      </c>
      <c r="M559">
        <f t="shared" si="16"/>
        <v>4.6733900000000004</v>
      </c>
      <c r="N559">
        <f t="shared" si="17"/>
        <v>4673.3900000000003</v>
      </c>
    </row>
    <row r="560" spans="3:14">
      <c r="C560" s="265">
        <v>557</v>
      </c>
      <c r="D560" s="262">
        <v>2019</v>
      </c>
      <c r="E560" s="262">
        <v>502</v>
      </c>
      <c r="F560" s="262">
        <v>4</v>
      </c>
      <c r="G560" s="262">
        <v>11</v>
      </c>
      <c r="H560" s="262">
        <v>104</v>
      </c>
      <c r="I560" s="262">
        <v>0.52790999999999999</v>
      </c>
      <c r="K560" s="262">
        <v>5.0760099999999997E-3</v>
      </c>
      <c r="L560" s="262">
        <v>4717.3999999999996</v>
      </c>
      <c r="M560">
        <f t="shared" si="16"/>
        <v>4.7173999999999996</v>
      </c>
      <c r="N560">
        <f t="shared" si="17"/>
        <v>4717.3999999999996</v>
      </c>
    </row>
    <row r="561" spans="3:14">
      <c r="C561" s="265">
        <v>558</v>
      </c>
      <c r="D561" s="262">
        <v>2019</v>
      </c>
      <c r="E561" s="262">
        <v>502</v>
      </c>
      <c r="F561" s="262">
        <v>4</v>
      </c>
      <c r="G561" s="262">
        <v>12</v>
      </c>
      <c r="H561" s="262">
        <v>104</v>
      </c>
      <c r="I561" s="262">
        <v>0.61955000000000005</v>
      </c>
      <c r="K561" s="262">
        <v>5.9572119999999999E-3</v>
      </c>
      <c r="L561" s="262">
        <v>4037.56</v>
      </c>
      <c r="M561">
        <f t="shared" si="16"/>
        <v>4.03756</v>
      </c>
      <c r="N561">
        <f t="shared" si="17"/>
        <v>4037.56</v>
      </c>
    </row>
    <row r="562" spans="3:14">
      <c r="C562" s="265">
        <v>559</v>
      </c>
      <c r="D562" s="262">
        <v>2019</v>
      </c>
      <c r="E562" s="262">
        <v>502</v>
      </c>
      <c r="F562" s="262">
        <v>4</v>
      </c>
      <c r="G562" s="262">
        <v>13</v>
      </c>
      <c r="H562" s="262">
        <v>104</v>
      </c>
      <c r="I562" s="262">
        <v>0.71477000000000002</v>
      </c>
      <c r="K562" s="262">
        <v>6.8727399999999996E-3</v>
      </c>
      <c r="L562" s="262">
        <v>5234.5200000000004</v>
      </c>
      <c r="M562">
        <f t="shared" si="16"/>
        <v>5.2345200000000007</v>
      </c>
      <c r="N562">
        <f t="shared" si="17"/>
        <v>5234.5200000000004</v>
      </c>
    </row>
    <row r="563" spans="3:14">
      <c r="C563" s="265">
        <v>560</v>
      </c>
      <c r="D563" s="262">
        <v>2019</v>
      </c>
      <c r="E563" s="262">
        <v>502</v>
      </c>
      <c r="F563" s="262">
        <v>4</v>
      </c>
      <c r="G563" s="262">
        <v>14</v>
      </c>
      <c r="H563" s="262">
        <v>104</v>
      </c>
      <c r="I563" s="262">
        <v>0.63985000000000003</v>
      </c>
      <c r="K563" s="262">
        <v>6.1523560000000003E-3</v>
      </c>
      <c r="L563" s="262">
        <v>4419.25</v>
      </c>
      <c r="M563">
        <f t="shared" si="16"/>
        <v>4.4192499999999999</v>
      </c>
      <c r="N563">
        <f t="shared" si="17"/>
        <v>4419.25</v>
      </c>
    </row>
    <row r="564" spans="3:14">
      <c r="C564" s="265"/>
      <c r="D564" s="262"/>
      <c r="E564" s="262"/>
      <c r="F564" s="262"/>
      <c r="G564" s="262"/>
      <c r="H564" s="262"/>
      <c r="I564" s="262"/>
      <c r="K564" s="262"/>
      <c r="M564" s="262"/>
    </row>
    <row r="565" spans="3:14">
      <c r="D565" s="265"/>
      <c r="E565" s="262"/>
      <c r="F565" s="262"/>
      <c r="G565" s="262"/>
      <c r="H565" s="262"/>
      <c r="I565" s="262"/>
      <c r="M565" s="262"/>
    </row>
    <row r="566" spans="3:14">
      <c r="D566" s="265"/>
      <c r="E566" s="262"/>
      <c r="F566" s="262"/>
      <c r="G566" s="262"/>
      <c r="H566" s="262"/>
      <c r="I566" s="262"/>
      <c r="M566" s="262"/>
    </row>
    <row r="567" spans="3:14">
      <c r="D567" s="265"/>
      <c r="E567" s="262"/>
      <c r="F567" s="262"/>
      <c r="G567" s="262"/>
      <c r="H567" s="262"/>
      <c r="I567" s="262"/>
      <c r="M567" s="262"/>
    </row>
    <row r="568" spans="3:14">
      <c r="D568" s="265"/>
      <c r="E568" s="262"/>
      <c r="F568" s="262"/>
      <c r="G568" s="262"/>
      <c r="H568" s="262"/>
      <c r="I568" s="262"/>
      <c r="M568" s="262"/>
    </row>
    <row r="569" spans="3:14">
      <c r="D569" s="265"/>
      <c r="E569" s="262"/>
      <c r="F569" s="262"/>
      <c r="G569" s="262"/>
      <c r="H569" s="262"/>
      <c r="I569" s="262"/>
      <c r="M569" s="262"/>
    </row>
    <row r="570" spans="3:14">
      <c r="D570" s="265"/>
      <c r="E570" s="262"/>
      <c r="F570" s="262"/>
      <c r="G570" s="262"/>
      <c r="H570" s="262"/>
      <c r="I570" s="262"/>
      <c r="M570" s="262"/>
    </row>
    <row r="571" spans="3:14">
      <c r="D571" s="265"/>
      <c r="E571" s="262"/>
      <c r="F571" s="262"/>
      <c r="G571" s="262"/>
      <c r="H571" s="262"/>
      <c r="I571" s="262"/>
      <c r="M571" s="262"/>
    </row>
    <row r="572" spans="3:14">
      <c r="D572" s="265"/>
      <c r="E572" s="262"/>
      <c r="F572" s="262"/>
      <c r="G572" s="262"/>
      <c r="H572" s="262"/>
      <c r="I572" s="262"/>
      <c r="M572" s="262"/>
    </row>
    <row r="573" spans="3:14">
      <c r="D573" s="265"/>
      <c r="E573" s="262"/>
      <c r="F573" s="262"/>
      <c r="G573" s="262"/>
      <c r="H573" s="262"/>
      <c r="I573" s="262"/>
      <c r="M573" s="262"/>
    </row>
    <row r="574" spans="3:14">
      <c r="D574" s="265"/>
      <c r="E574" s="262"/>
      <c r="F574" s="262"/>
      <c r="G574" s="262"/>
      <c r="H574" s="262"/>
      <c r="I574" s="262"/>
      <c r="M574" s="262"/>
    </row>
    <row r="575" spans="3:14">
      <c r="D575" s="265"/>
      <c r="E575" s="262"/>
      <c r="F575" s="262"/>
      <c r="G575" s="262"/>
      <c r="H575" s="262"/>
      <c r="I575" s="262"/>
      <c r="M575" s="262"/>
    </row>
    <row r="576" spans="3:14">
      <c r="D576" s="265"/>
      <c r="E576" s="262"/>
      <c r="F576" s="262"/>
      <c r="G576" s="262"/>
      <c r="H576" s="262"/>
      <c r="I576" s="262"/>
      <c r="M576" s="262"/>
    </row>
    <row r="577" spans="4:13">
      <c r="D577" s="265"/>
      <c r="E577" s="262"/>
      <c r="F577" s="262"/>
      <c r="G577" s="262"/>
      <c r="H577" s="262"/>
      <c r="I577" s="262"/>
      <c r="M577" s="262"/>
    </row>
    <row r="578" spans="4:13">
      <c r="D578" s="265"/>
      <c r="E578" s="262"/>
      <c r="F578" s="262"/>
      <c r="G578" s="262"/>
      <c r="H578" s="262"/>
      <c r="I578" s="262"/>
      <c r="M578" s="262"/>
    </row>
    <row r="579" spans="4:13">
      <c r="D579" s="265"/>
      <c r="E579" s="262"/>
      <c r="F579" s="262"/>
      <c r="G579" s="262"/>
      <c r="H579" s="262"/>
      <c r="I579" s="262"/>
      <c r="M579" s="262"/>
    </row>
    <row r="580" spans="4:13">
      <c r="D580" s="265"/>
      <c r="E580" s="262"/>
      <c r="F580" s="262"/>
      <c r="G580" s="262"/>
      <c r="H580" s="262"/>
      <c r="I580" s="262"/>
      <c r="M580" s="262"/>
    </row>
    <row r="581" spans="4:13">
      <c r="D581" s="265"/>
      <c r="E581" s="262"/>
      <c r="F581" s="262"/>
      <c r="G581" s="262"/>
      <c r="H581" s="262"/>
      <c r="I581" s="262"/>
      <c r="M581" s="262"/>
    </row>
    <row r="582" spans="4:13">
      <c r="D582" s="265"/>
      <c r="E582" s="262"/>
      <c r="F582" s="262"/>
      <c r="G582" s="262"/>
      <c r="H582" s="262"/>
      <c r="I582" s="262"/>
      <c r="M582" s="262"/>
    </row>
    <row r="583" spans="4:13">
      <c r="D583" s="265"/>
      <c r="E583" s="262"/>
      <c r="F583" s="262"/>
      <c r="G583" s="262"/>
      <c r="H583" s="262"/>
      <c r="I583" s="262"/>
      <c r="M583" s="262"/>
    </row>
    <row r="584" spans="4:13">
      <c r="D584" s="265"/>
      <c r="E584" s="262"/>
      <c r="F584" s="262"/>
      <c r="G584" s="262"/>
      <c r="H584" s="262"/>
      <c r="I584" s="262"/>
      <c r="M584" s="262"/>
    </row>
    <row r="585" spans="4:13">
      <c r="D585" s="265"/>
      <c r="E585" s="262"/>
      <c r="F585" s="262"/>
      <c r="G585" s="262"/>
      <c r="H585" s="262"/>
      <c r="I585" s="262"/>
      <c r="M585" s="262"/>
    </row>
    <row r="586" spans="4:13">
      <c r="D586" s="265"/>
      <c r="E586" s="262"/>
      <c r="F586" s="262"/>
      <c r="G586" s="262"/>
      <c r="H586" s="262"/>
      <c r="I586" s="262"/>
      <c r="M586" s="262"/>
    </row>
    <row r="587" spans="4:13">
      <c r="D587" s="265"/>
      <c r="E587" s="262"/>
      <c r="F587" s="262"/>
      <c r="G587" s="262"/>
      <c r="H587" s="262"/>
      <c r="I587" s="262"/>
      <c r="M587" s="262"/>
    </row>
    <row r="588" spans="4:13">
      <c r="D588" s="265"/>
      <c r="E588" s="262"/>
      <c r="F588" s="262"/>
      <c r="G588" s="262"/>
      <c r="H588" s="262"/>
      <c r="I588" s="262"/>
      <c r="M588" s="262"/>
    </row>
    <row r="589" spans="4:13">
      <c r="D589" s="265"/>
      <c r="E589" s="262"/>
      <c r="F589" s="262"/>
      <c r="G589" s="262"/>
      <c r="H589" s="262"/>
      <c r="I589" s="262"/>
      <c r="M589" s="262"/>
    </row>
    <row r="590" spans="4:13">
      <c r="D590" s="265"/>
      <c r="E590" s="262"/>
      <c r="F590" s="262"/>
      <c r="G590" s="262"/>
      <c r="H590" s="262"/>
      <c r="I590" s="262"/>
      <c r="M590" s="262"/>
    </row>
    <row r="591" spans="4:13">
      <c r="D591" s="265"/>
      <c r="E591" s="262"/>
      <c r="F591" s="262"/>
      <c r="G591" s="262"/>
      <c r="H591" s="262"/>
      <c r="I591" s="262"/>
      <c r="M591" s="262"/>
    </row>
    <row r="592" spans="4:13">
      <c r="D592" s="265"/>
      <c r="E592" s="262"/>
      <c r="F592" s="262"/>
      <c r="G592" s="262"/>
      <c r="H592" s="262"/>
      <c r="I592" s="262"/>
      <c r="M592" s="262"/>
    </row>
    <row r="593" spans="4:13">
      <c r="D593" s="265"/>
      <c r="E593" s="262"/>
      <c r="F593" s="262"/>
      <c r="G593" s="262"/>
      <c r="H593" s="262"/>
      <c r="I593" s="262"/>
      <c r="M593" s="262"/>
    </row>
    <row r="594" spans="4:13">
      <c r="D594" s="265"/>
      <c r="E594" s="262"/>
      <c r="F594" s="262"/>
      <c r="G594" s="262"/>
      <c r="H594" s="262"/>
      <c r="I594" s="262"/>
      <c r="M594" s="262"/>
    </row>
    <row r="595" spans="4:13">
      <c r="D595" s="265"/>
      <c r="E595" s="262"/>
      <c r="F595" s="262"/>
      <c r="G595" s="262"/>
      <c r="H595" s="262"/>
      <c r="I595" s="262"/>
      <c r="M595" s="262"/>
    </row>
    <row r="596" spans="4:13">
      <c r="D596" s="265"/>
      <c r="E596" s="262"/>
      <c r="F596" s="262"/>
      <c r="G596" s="262"/>
      <c r="H596" s="262"/>
      <c r="I596" s="262"/>
      <c r="M596" s="262"/>
    </row>
    <row r="597" spans="4:13">
      <c r="D597" s="265"/>
      <c r="E597" s="262"/>
      <c r="F597" s="262"/>
      <c r="G597" s="262"/>
      <c r="H597" s="262"/>
      <c r="I597" s="262"/>
      <c r="M597" s="262"/>
    </row>
    <row r="598" spans="4:13">
      <c r="D598" s="265"/>
      <c r="E598" s="262"/>
      <c r="F598" s="262"/>
      <c r="G598" s="262"/>
      <c r="H598" s="262"/>
      <c r="I598" s="262"/>
      <c r="M598" s="262"/>
    </row>
    <row r="599" spans="4:13">
      <c r="D599" s="265"/>
      <c r="E599" s="262"/>
      <c r="F599" s="262"/>
      <c r="G599" s="262"/>
      <c r="H599" s="262"/>
      <c r="I599" s="262"/>
      <c r="M599" s="262"/>
    </row>
    <row r="600" spans="4:13">
      <c r="D600" s="265"/>
      <c r="E600" s="262"/>
      <c r="F600" s="262"/>
      <c r="G600" s="262"/>
      <c r="H600" s="262"/>
      <c r="I600" s="262"/>
      <c r="M600" s="262"/>
    </row>
    <row r="601" spans="4:13">
      <c r="D601" s="265"/>
      <c r="E601" s="262"/>
      <c r="F601" s="262"/>
      <c r="G601" s="262"/>
      <c r="H601" s="262"/>
      <c r="I601" s="262"/>
      <c r="M601" s="262"/>
    </row>
    <row r="602" spans="4:13">
      <c r="D602" s="265"/>
      <c r="E602" s="262"/>
      <c r="F602" s="262"/>
      <c r="G602" s="262"/>
      <c r="H602" s="262"/>
      <c r="I602" s="262"/>
      <c r="M602" s="262"/>
    </row>
    <row r="603" spans="4:13">
      <c r="D603" s="265"/>
      <c r="E603" s="262"/>
      <c r="F603" s="262"/>
      <c r="G603" s="262"/>
      <c r="H603" s="262"/>
      <c r="I603" s="262"/>
      <c r="M603" s="262"/>
    </row>
    <row r="604" spans="4:13">
      <c r="D604" s="265"/>
      <c r="E604" s="262"/>
      <c r="F604" s="262"/>
      <c r="G604" s="262"/>
      <c r="H604" s="262"/>
      <c r="I604" s="262"/>
      <c r="M604" s="262"/>
    </row>
    <row r="605" spans="4:13">
      <c r="D605" s="265"/>
      <c r="E605" s="262"/>
      <c r="F605" s="262"/>
      <c r="G605" s="262"/>
      <c r="H605" s="262"/>
      <c r="I605" s="262"/>
      <c r="M605" s="262"/>
    </row>
    <row r="606" spans="4:13">
      <c r="D606" s="265"/>
      <c r="E606" s="262"/>
      <c r="F606" s="262"/>
      <c r="G606" s="262"/>
      <c r="H606" s="262"/>
      <c r="I606" s="262"/>
      <c r="M606" s="262"/>
    </row>
    <row r="607" spans="4:13">
      <c r="D607" s="265"/>
      <c r="E607" s="262"/>
      <c r="F607" s="262"/>
      <c r="G607" s="262"/>
      <c r="H607" s="262"/>
      <c r="I607" s="262"/>
      <c r="M607" s="262"/>
    </row>
    <row r="608" spans="4:13">
      <c r="D608" s="265"/>
      <c r="E608" s="262"/>
      <c r="F608" s="262"/>
      <c r="G608" s="262"/>
      <c r="H608" s="262"/>
      <c r="I608" s="262"/>
      <c r="M608" s="262"/>
    </row>
    <row r="609" spans="4:13">
      <c r="D609" s="265"/>
      <c r="E609" s="262"/>
      <c r="F609" s="262"/>
      <c r="G609" s="262"/>
      <c r="H609" s="262"/>
      <c r="I609" s="262"/>
      <c r="M609" s="262"/>
    </row>
    <row r="610" spans="4:13">
      <c r="D610" s="265"/>
      <c r="E610" s="262"/>
      <c r="F610" s="262"/>
      <c r="G610" s="262"/>
      <c r="H610" s="262"/>
      <c r="I610" s="262"/>
      <c r="M610" s="262"/>
    </row>
    <row r="611" spans="4:13">
      <c r="D611" s="265"/>
      <c r="E611" s="262"/>
      <c r="F611" s="262"/>
      <c r="G611" s="262"/>
      <c r="H611" s="262"/>
      <c r="I611" s="262"/>
      <c r="M611" s="262"/>
    </row>
    <row r="612" spans="4:13">
      <c r="D612" s="265"/>
      <c r="E612" s="262"/>
      <c r="F612" s="262"/>
      <c r="G612" s="262"/>
      <c r="H612" s="262"/>
      <c r="I612" s="262"/>
      <c r="M612" s="262"/>
    </row>
    <row r="613" spans="4:13">
      <c r="D613" s="265"/>
      <c r="E613" s="262"/>
      <c r="F613" s="262"/>
      <c r="G613" s="262"/>
      <c r="H613" s="262"/>
      <c r="I613" s="262"/>
      <c r="M613" s="262"/>
    </row>
    <row r="614" spans="4:13">
      <c r="D614" s="265"/>
      <c r="E614" s="262"/>
      <c r="F614" s="262"/>
      <c r="G614" s="262"/>
      <c r="H614" s="262"/>
      <c r="I614" s="262"/>
      <c r="M614" s="262"/>
    </row>
    <row r="615" spans="4:13">
      <c r="D615" s="265"/>
      <c r="E615" s="262"/>
      <c r="F615" s="262"/>
      <c r="G615" s="262"/>
      <c r="H615" s="262"/>
      <c r="I615" s="262"/>
      <c r="M615" s="262"/>
    </row>
    <row r="616" spans="4:13">
      <c r="D616" s="265"/>
      <c r="E616" s="262"/>
      <c r="F616" s="262"/>
      <c r="G616" s="262"/>
      <c r="H616" s="262"/>
      <c r="I616" s="262"/>
      <c r="M616" s="262"/>
    </row>
    <row r="617" spans="4:13">
      <c r="D617" s="265"/>
      <c r="E617" s="262"/>
      <c r="F617" s="262"/>
      <c r="G617" s="262"/>
      <c r="H617" s="262"/>
      <c r="I617" s="262"/>
      <c r="M617" s="262"/>
    </row>
    <row r="618" spans="4:13">
      <c r="D618" s="265"/>
      <c r="E618" s="262"/>
      <c r="F618" s="262"/>
      <c r="G618" s="262"/>
      <c r="H618" s="262"/>
      <c r="I618" s="262"/>
      <c r="M618" s="262"/>
    </row>
    <row r="619" spans="4:13">
      <c r="D619" s="265"/>
      <c r="E619" s="262"/>
      <c r="F619" s="262"/>
      <c r="G619" s="262"/>
      <c r="H619" s="262"/>
      <c r="I619" s="262"/>
      <c r="M619" s="262"/>
    </row>
    <row r="620" spans="4:13">
      <c r="D620" s="265"/>
      <c r="E620" s="262"/>
      <c r="F620" s="262"/>
      <c r="G620" s="262"/>
      <c r="H620" s="262"/>
      <c r="I620" s="262"/>
      <c r="M620" s="262"/>
    </row>
    <row r="621" spans="4:13">
      <c r="D621" s="265"/>
      <c r="E621" s="262"/>
      <c r="F621" s="262"/>
      <c r="G621" s="262"/>
      <c r="H621" s="262"/>
      <c r="I621" s="262"/>
      <c r="M621" s="262"/>
    </row>
    <row r="622" spans="4:13">
      <c r="D622" s="265"/>
      <c r="E622" s="262"/>
      <c r="F622" s="262"/>
      <c r="G622" s="262"/>
      <c r="H622" s="262"/>
      <c r="I622" s="262"/>
      <c r="M622" s="262"/>
    </row>
    <row r="623" spans="4:13">
      <c r="D623" s="265"/>
      <c r="E623" s="262"/>
      <c r="F623" s="262"/>
      <c r="G623" s="262"/>
      <c r="H623" s="262"/>
      <c r="I623" s="262"/>
      <c r="M623" s="262"/>
    </row>
    <row r="624" spans="4:13">
      <c r="D624" s="265"/>
      <c r="E624" s="262"/>
      <c r="F624" s="262"/>
      <c r="G624" s="262"/>
      <c r="H624" s="262"/>
      <c r="I624" s="262"/>
      <c r="M624" s="262"/>
    </row>
    <row r="625" spans="4:13">
      <c r="D625" s="265"/>
      <c r="E625" s="262"/>
      <c r="F625" s="262"/>
      <c r="G625" s="262"/>
      <c r="H625" s="262"/>
      <c r="I625" s="262"/>
      <c r="M625" s="262"/>
    </row>
    <row r="626" spans="4:13">
      <c r="D626" s="265"/>
      <c r="E626" s="262"/>
      <c r="F626" s="262"/>
      <c r="G626" s="262"/>
      <c r="H626" s="262"/>
      <c r="I626" s="262"/>
      <c r="M626" s="262"/>
    </row>
    <row r="627" spans="4:13">
      <c r="D627" s="265"/>
      <c r="E627" s="262"/>
      <c r="F627" s="262"/>
      <c r="G627" s="262"/>
      <c r="H627" s="262"/>
      <c r="I627" s="262"/>
      <c r="M627" s="262"/>
    </row>
    <row r="628" spans="4:13">
      <c r="D628" s="265"/>
      <c r="E628" s="262"/>
      <c r="F628" s="262"/>
      <c r="G628" s="262"/>
      <c r="H628" s="262"/>
      <c r="I628" s="262"/>
      <c r="M628" s="262"/>
    </row>
    <row r="629" spans="4:13">
      <c r="D629" s="265"/>
      <c r="E629" s="262"/>
      <c r="F629" s="262"/>
      <c r="G629" s="262"/>
      <c r="H629" s="262"/>
      <c r="I629" s="262"/>
      <c r="M629" s="262"/>
    </row>
    <row r="630" spans="4:13">
      <c r="D630" s="265"/>
      <c r="E630" s="262"/>
      <c r="F630" s="262"/>
      <c r="G630" s="262"/>
      <c r="H630" s="262"/>
      <c r="I630" s="262"/>
      <c r="M630" s="262"/>
    </row>
    <row r="631" spans="4:13">
      <c r="D631" s="265"/>
      <c r="E631" s="262"/>
      <c r="F631" s="262"/>
      <c r="G631" s="262"/>
      <c r="H631" s="262"/>
      <c r="I631" s="262"/>
      <c r="M631" s="262"/>
    </row>
    <row r="632" spans="4:13">
      <c r="D632" s="265"/>
      <c r="E632" s="262"/>
      <c r="F632" s="262"/>
      <c r="G632" s="262"/>
      <c r="H632" s="262"/>
      <c r="I632" s="262"/>
      <c r="M632" s="262"/>
    </row>
    <row r="633" spans="4:13">
      <c r="D633" s="265"/>
      <c r="E633" s="262"/>
      <c r="F633" s="262"/>
      <c r="G633" s="262"/>
      <c r="H633" s="262"/>
      <c r="I633" s="262"/>
      <c r="M633" s="262"/>
    </row>
    <row r="634" spans="4:13">
      <c r="D634" s="265"/>
      <c r="E634" s="262"/>
      <c r="F634" s="262"/>
      <c r="G634" s="262"/>
      <c r="H634" s="262"/>
      <c r="I634" s="262"/>
      <c r="M634" s="262"/>
    </row>
    <row r="635" spans="4:13">
      <c r="D635" s="265"/>
      <c r="E635" s="262"/>
      <c r="F635" s="262"/>
      <c r="G635" s="262"/>
      <c r="H635" s="262"/>
      <c r="I635" s="262"/>
      <c r="M635" s="262"/>
    </row>
    <row r="636" spans="4:13">
      <c r="D636" s="265"/>
      <c r="E636" s="262"/>
      <c r="F636" s="262"/>
      <c r="G636" s="262"/>
      <c r="H636" s="262"/>
      <c r="I636" s="262"/>
      <c r="M636" s="262"/>
    </row>
    <row r="637" spans="4:13">
      <c r="D637" s="265"/>
      <c r="E637" s="262"/>
      <c r="F637" s="262"/>
      <c r="G637" s="262"/>
      <c r="H637" s="262"/>
      <c r="I637" s="262"/>
      <c r="M637" s="262"/>
    </row>
    <row r="638" spans="4:13">
      <c r="D638" s="265"/>
      <c r="E638" s="262"/>
      <c r="F638" s="262"/>
      <c r="G638" s="262"/>
      <c r="H638" s="262"/>
      <c r="I638" s="262"/>
      <c r="M638" s="262"/>
    </row>
    <row r="639" spans="4:13">
      <c r="D639" s="265"/>
      <c r="E639" s="262"/>
      <c r="F639" s="262"/>
      <c r="G639" s="262"/>
      <c r="H639" s="262"/>
      <c r="I639" s="262"/>
      <c r="M639" s="262"/>
    </row>
    <row r="640" spans="4:13">
      <c r="D640" s="265"/>
      <c r="E640" s="262"/>
      <c r="F640" s="262"/>
      <c r="G640" s="262"/>
      <c r="H640" s="262"/>
      <c r="I640" s="262"/>
      <c r="M640" s="262"/>
    </row>
    <row r="641" spans="4:13">
      <c r="D641" s="265"/>
      <c r="E641" s="262"/>
      <c r="F641" s="262"/>
      <c r="G641" s="262"/>
      <c r="H641" s="262"/>
      <c r="I641" s="262"/>
      <c r="M641" s="262"/>
    </row>
    <row r="642" spans="4:13">
      <c r="D642" s="265"/>
      <c r="E642" s="262"/>
      <c r="F642" s="262"/>
      <c r="G642" s="262"/>
      <c r="H642" s="262"/>
      <c r="I642" s="262"/>
      <c r="M642" s="262"/>
    </row>
    <row r="643" spans="4:13">
      <c r="D643" s="265"/>
      <c r="E643" s="262"/>
      <c r="F643" s="262"/>
      <c r="G643" s="262"/>
      <c r="H643" s="262"/>
      <c r="I643" s="262"/>
      <c r="M643" s="262"/>
    </row>
    <row r="644" spans="4:13">
      <c r="D644" s="265"/>
      <c r="E644" s="262"/>
      <c r="F644" s="262"/>
      <c r="G644" s="262"/>
      <c r="H644" s="262"/>
      <c r="I644" s="262"/>
      <c r="M644" s="262"/>
    </row>
    <row r="645" spans="4:13">
      <c r="D645" s="265"/>
      <c r="E645" s="262"/>
      <c r="F645" s="262"/>
      <c r="G645" s="262"/>
      <c r="H645" s="262"/>
      <c r="I645" s="262"/>
      <c r="M645" s="262"/>
    </row>
    <row r="646" spans="4:13">
      <c r="D646" s="265"/>
      <c r="E646" s="262"/>
      <c r="F646" s="262"/>
      <c r="G646" s="262"/>
      <c r="H646" s="262"/>
      <c r="I646" s="262"/>
      <c r="M646" s="262"/>
    </row>
    <row r="647" spans="4:13">
      <c r="D647" s="265"/>
      <c r="E647" s="262"/>
      <c r="F647" s="262"/>
      <c r="G647" s="262"/>
      <c r="H647" s="262"/>
      <c r="I647" s="262"/>
      <c r="M647" s="262"/>
    </row>
    <row r="648" spans="4:13">
      <c r="D648" s="265"/>
      <c r="E648" s="262"/>
      <c r="F648" s="262"/>
      <c r="G648" s="262"/>
      <c r="H648" s="262"/>
      <c r="I648" s="262"/>
      <c r="M648" s="262"/>
    </row>
    <row r="649" spans="4:13">
      <c r="D649" s="265"/>
      <c r="E649" s="262"/>
      <c r="F649" s="262"/>
      <c r="G649" s="262"/>
      <c r="H649" s="262"/>
      <c r="I649" s="262"/>
      <c r="M649" s="262"/>
    </row>
    <row r="650" spans="4:13">
      <c r="D650" s="265"/>
      <c r="E650" s="262"/>
      <c r="F650" s="262"/>
      <c r="G650" s="262"/>
      <c r="H650" s="262"/>
      <c r="I650" s="262"/>
      <c r="M650" s="262"/>
    </row>
    <row r="651" spans="4:13">
      <c r="D651" s="265"/>
      <c r="E651" s="262"/>
      <c r="F651" s="262"/>
      <c r="G651" s="262"/>
      <c r="H651" s="262"/>
      <c r="I651" s="262"/>
      <c r="M651" s="262"/>
    </row>
    <row r="652" spans="4:13">
      <c r="D652" s="265"/>
      <c r="E652" s="262"/>
      <c r="F652" s="262"/>
      <c r="G652" s="262"/>
      <c r="H652" s="262"/>
      <c r="I652" s="262"/>
      <c r="M652" s="262"/>
    </row>
    <row r="653" spans="4:13">
      <c r="D653" s="265"/>
      <c r="E653" s="262"/>
      <c r="F653" s="262"/>
      <c r="G653" s="262"/>
      <c r="H653" s="262"/>
      <c r="I653" s="262"/>
      <c r="M653" s="262"/>
    </row>
    <row r="654" spans="4:13">
      <c r="D654" s="265"/>
      <c r="E654" s="262"/>
      <c r="F654" s="262"/>
      <c r="G654" s="262"/>
      <c r="H654" s="262"/>
      <c r="I654" s="262"/>
      <c r="M654" s="262"/>
    </row>
    <row r="655" spans="4:13">
      <c r="D655" s="265"/>
      <c r="E655" s="262"/>
      <c r="F655" s="262"/>
      <c r="G655" s="262"/>
      <c r="H655" s="262"/>
      <c r="I655" s="262"/>
      <c r="M655" s="262"/>
    </row>
    <row r="656" spans="4:13">
      <c r="D656" s="265"/>
      <c r="E656" s="262"/>
      <c r="F656" s="262"/>
      <c r="G656" s="262"/>
      <c r="H656" s="262"/>
      <c r="I656" s="262"/>
      <c r="M656" s="262"/>
    </row>
    <row r="657" spans="4:13">
      <c r="D657" s="265"/>
      <c r="E657" s="262"/>
      <c r="F657" s="262"/>
      <c r="G657" s="262"/>
      <c r="H657" s="262"/>
      <c r="I657" s="262"/>
      <c r="M657" s="262"/>
    </row>
    <row r="658" spans="4:13">
      <c r="D658" s="265"/>
      <c r="E658" s="262"/>
      <c r="F658" s="262"/>
      <c r="G658" s="262"/>
      <c r="H658" s="262"/>
      <c r="I658" s="262"/>
      <c r="M658" s="262"/>
    </row>
    <row r="659" spans="4:13">
      <c r="D659" s="265"/>
      <c r="E659" s="262"/>
      <c r="F659" s="262"/>
      <c r="G659" s="262"/>
      <c r="H659" s="262"/>
      <c r="I659" s="262"/>
      <c r="M659" s="262"/>
    </row>
    <row r="660" spans="4:13">
      <c r="D660" s="265"/>
      <c r="E660" s="262"/>
      <c r="F660" s="262"/>
      <c r="G660" s="262"/>
      <c r="H660" s="262"/>
      <c r="I660" s="262"/>
      <c r="M660" s="262"/>
    </row>
    <row r="661" spans="4:13">
      <c r="D661" s="265"/>
      <c r="E661" s="262"/>
      <c r="F661" s="262"/>
      <c r="G661" s="262"/>
      <c r="H661" s="262"/>
      <c r="I661" s="262"/>
      <c r="M661" s="262"/>
    </row>
    <row r="662" spans="4:13">
      <c r="D662" s="265"/>
      <c r="E662" s="262"/>
      <c r="F662" s="262"/>
      <c r="G662" s="262"/>
      <c r="H662" s="262"/>
      <c r="I662" s="262"/>
      <c r="M662" s="262"/>
    </row>
    <row r="663" spans="4:13">
      <c r="D663" s="265"/>
      <c r="E663" s="262"/>
      <c r="F663" s="262"/>
      <c r="G663" s="262"/>
      <c r="H663" s="262"/>
      <c r="I663" s="262"/>
      <c r="M663" s="262"/>
    </row>
    <row r="664" spans="4:13">
      <c r="D664" s="265"/>
      <c r="E664" s="262"/>
      <c r="F664" s="262"/>
      <c r="G664" s="262"/>
      <c r="H664" s="262"/>
      <c r="I664" s="262"/>
      <c r="M664" s="262"/>
    </row>
    <row r="665" spans="4:13">
      <c r="D665" s="265"/>
      <c r="E665" s="262"/>
      <c r="F665" s="262"/>
      <c r="G665" s="262"/>
      <c r="H665" s="262"/>
      <c r="I665" s="262"/>
      <c r="M665" s="262"/>
    </row>
    <row r="666" spans="4:13">
      <c r="D666" s="265"/>
      <c r="E666" s="262"/>
      <c r="F666" s="262"/>
      <c r="G666" s="262"/>
      <c r="H666" s="262"/>
      <c r="I666" s="262"/>
      <c r="M666" s="262"/>
    </row>
    <row r="667" spans="4:13">
      <c r="D667" s="265"/>
      <c r="E667" s="262"/>
      <c r="F667" s="262"/>
      <c r="G667" s="262"/>
      <c r="H667" s="262"/>
      <c r="I667" s="262"/>
      <c r="M667" s="262"/>
    </row>
    <row r="668" spans="4:13">
      <c r="D668" s="265"/>
      <c r="E668" s="262"/>
      <c r="F668" s="262"/>
      <c r="G668" s="262"/>
      <c r="H668" s="262"/>
      <c r="I668" s="262"/>
      <c r="M668" s="262"/>
    </row>
    <row r="669" spans="4:13">
      <c r="D669" s="265"/>
      <c r="E669" s="262"/>
      <c r="F669" s="262"/>
      <c r="G669" s="262"/>
      <c r="H669" s="262"/>
      <c r="I669" s="262"/>
      <c r="M669" s="262"/>
    </row>
    <row r="670" spans="4:13">
      <c r="D670" s="265"/>
      <c r="E670" s="262"/>
      <c r="F670" s="262"/>
      <c r="G670" s="262"/>
      <c r="H670" s="262"/>
      <c r="I670" s="262"/>
      <c r="M670" s="262"/>
    </row>
    <row r="671" spans="4:13">
      <c r="D671" s="265"/>
      <c r="E671" s="262"/>
      <c r="F671" s="262"/>
      <c r="G671" s="262"/>
      <c r="H671" s="262"/>
      <c r="I671" s="262"/>
      <c r="M671" s="262"/>
    </row>
    <row r="672" spans="4:13">
      <c r="D672" s="265"/>
      <c r="E672" s="262"/>
      <c r="F672" s="262"/>
      <c r="G672" s="262"/>
      <c r="H672" s="262"/>
      <c r="I672" s="262"/>
      <c r="M672" s="262"/>
    </row>
    <row r="673" spans="4:13">
      <c r="D673" s="265"/>
      <c r="E673" s="262"/>
      <c r="F673" s="262"/>
      <c r="G673" s="262"/>
      <c r="H673" s="262"/>
      <c r="I673" s="262"/>
      <c r="M673" s="262"/>
    </row>
    <row r="674" spans="4:13">
      <c r="D674" s="265"/>
      <c r="E674" s="262"/>
      <c r="F674" s="262"/>
      <c r="G674" s="262"/>
      <c r="H674" s="262"/>
      <c r="I674" s="262"/>
      <c r="M674" s="262"/>
    </row>
    <row r="675" spans="4:13">
      <c r="D675" s="265"/>
      <c r="E675" s="262"/>
      <c r="F675" s="262"/>
      <c r="G675" s="262"/>
      <c r="H675" s="262"/>
      <c r="I675" s="262"/>
      <c r="M675" s="262"/>
    </row>
    <row r="676" spans="4:13">
      <c r="D676" s="265"/>
      <c r="E676" s="262"/>
      <c r="F676" s="262"/>
      <c r="G676" s="262"/>
      <c r="H676" s="262"/>
      <c r="I676" s="262"/>
      <c r="M676" s="262"/>
    </row>
    <row r="677" spans="4:13">
      <c r="D677" s="265"/>
      <c r="E677" s="262"/>
      <c r="F677" s="262"/>
      <c r="G677" s="262"/>
      <c r="H677" s="262"/>
      <c r="I677" s="262"/>
      <c r="M677" s="262"/>
    </row>
    <row r="678" spans="4:13">
      <c r="D678" s="265"/>
      <c r="E678" s="262"/>
      <c r="F678" s="262"/>
      <c r="G678" s="262"/>
      <c r="H678" s="262"/>
      <c r="I678" s="262"/>
      <c r="M678" s="262"/>
    </row>
    <row r="679" spans="4:13">
      <c r="D679" s="265"/>
      <c r="E679" s="262"/>
      <c r="F679" s="262"/>
      <c r="G679" s="262"/>
      <c r="H679" s="262"/>
      <c r="I679" s="262"/>
      <c r="M679" s="262"/>
    </row>
    <row r="680" spans="4:13">
      <c r="D680" s="265"/>
      <c r="E680" s="262"/>
      <c r="F680" s="262"/>
      <c r="G680" s="262"/>
      <c r="H680" s="262"/>
      <c r="I680" s="262"/>
      <c r="M680" s="262"/>
    </row>
    <row r="681" spans="4:13">
      <c r="D681" s="265"/>
      <c r="E681" s="262"/>
      <c r="F681" s="262"/>
      <c r="G681" s="262"/>
      <c r="H681" s="262"/>
      <c r="I681" s="262"/>
      <c r="M681" s="262"/>
    </row>
    <row r="682" spans="4:13">
      <c r="D682" s="265"/>
      <c r="E682" s="262"/>
      <c r="F682" s="262"/>
      <c r="G682" s="262"/>
      <c r="H682" s="262"/>
      <c r="I682" s="262"/>
      <c r="M682" s="262"/>
    </row>
    <row r="683" spans="4:13">
      <c r="D683" s="265"/>
      <c r="E683" s="262"/>
      <c r="F683" s="262"/>
      <c r="G683" s="262"/>
      <c r="H683" s="262"/>
      <c r="I683" s="262"/>
      <c r="M683" s="262"/>
    </row>
    <row r="684" spans="4:13">
      <c r="D684" s="265"/>
      <c r="E684" s="262"/>
      <c r="F684" s="262"/>
      <c r="G684" s="262"/>
      <c r="H684" s="262"/>
      <c r="I684" s="262"/>
      <c r="M684" s="262"/>
    </row>
    <row r="685" spans="4:13">
      <c r="D685" s="265"/>
      <c r="E685" s="262"/>
      <c r="F685" s="262"/>
      <c r="G685" s="262"/>
      <c r="H685" s="262"/>
      <c r="I685" s="262"/>
      <c r="M685" s="262"/>
    </row>
    <row r="686" spans="4:13">
      <c r="D686" s="265"/>
      <c r="E686" s="262"/>
      <c r="F686" s="262"/>
      <c r="G686" s="262"/>
      <c r="H686" s="262"/>
      <c r="I686" s="262"/>
      <c r="M686" s="262"/>
    </row>
    <row r="687" spans="4:13">
      <c r="D687" s="265"/>
      <c r="E687" s="262"/>
      <c r="F687" s="262"/>
      <c r="G687" s="262"/>
      <c r="H687" s="262"/>
      <c r="I687" s="262"/>
      <c r="M687" s="262"/>
    </row>
    <row r="688" spans="4:13">
      <c r="D688" s="265"/>
      <c r="E688" s="262"/>
      <c r="F688" s="262"/>
      <c r="G688" s="262"/>
      <c r="H688" s="262"/>
      <c r="I688" s="262"/>
      <c r="M688" s="262"/>
    </row>
    <row r="689" spans="4:13">
      <c r="D689" s="265"/>
      <c r="E689" s="262"/>
      <c r="F689" s="262"/>
      <c r="G689" s="262"/>
      <c r="H689" s="262"/>
      <c r="I689" s="262"/>
      <c r="M689" s="262"/>
    </row>
    <row r="690" spans="4:13">
      <c r="D690" s="265"/>
      <c r="E690" s="262"/>
      <c r="F690" s="262"/>
      <c r="G690" s="262"/>
      <c r="H690" s="262"/>
      <c r="I690" s="262"/>
      <c r="M690" s="262"/>
    </row>
    <row r="691" spans="4:13">
      <c r="D691" s="265"/>
      <c r="E691" s="262"/>
      <c r="F691" s="262"/>
      <c r="G691" s="262"/>
      <c r="H691" s="262"/>
      <c r="I691" s="262"/>
      <c r="M691" s="262"/>
    </row>
    <row r="692" spans="4:13">
      <c r="D692" s="265"/>
      <c r="E692" s="262"/>
      <c r="F692" s="262"/>
      <c r="G692" s="262"/>
      <c r="H692" s="262"/>
      <c r="I692" s="262"/>
      <c r="M692" s="262"/>
    </row>
    <row r="693" spans="4:13">
      <c r="D693" s="265"/>
      <c r="E693" s="262"/>
      <c r="F693" s="262"/>
      <c r="G693" s="262"/>
      <c r="H693" s="262"/>
      <c r="I693" s="262"/>
      <c r="M693" s="262"/>
    </row>
    <row r="694" spans="4:13">
      <c r="D694" s="265"/>
      <c r="E694" s="262"/>
      <c r="F694" s="262"/>
      <c r="G694" s="262"/>
      <c r="H694" s="262"/>
      <c r="I694" s="262"/>
      <c r="M694" s="262"/>
    </row>
    <row r="695" spans="4:13">
      <c r="D695" s="265"/>
      <c r="E695" s="262"/>
      <c r="F695" s="262"/>
      <c r="G695" s="262"/>
      <c r="H695" s="262"/>
      <c r="I695" s="262"/>
      <c r="M695" s="262"/>
    </row>
    <row r="696" spans="4:13">
      <c r="D696" s="265"/>
      <c r="E696" s="262"/>
      <c r="F696" s="262"/>
      <c r="G696" s="262"/>
      <c r="H696" s="262"/>
      <c r="I696" s="262"/>
      <c r="M696" s="262"/>
    </row>
    <row r="697" spans="4:13">
      <c r="D697" s="265"/>
      <c r="E697" s="262"/>
      <c r="F697" s="262"/>
      <c r="G697" s="262"/>
      <c r="H697" s="262"/>
      <c r="I697" s="262"/>
      <c r="M697" s="262"/>
    </row>
    <row r="698" spans="4:13">
      <c r="D698" s="265"/>
      <c r="E698" s="262"/>
      <c r="F698" s="262"/>
      <c r="G698" s="262"/>
      <c r="H698" s="262"/>
      <c r="I698" s="262"/>
      <c r="M698" s="262"/>
    </row>
    <row r="699" spans="4:13">
      <c r="D699" s="265"/>
      <c r="E699" s="262"/>
      <c r="F699" s="262"/>
      <c r="G699" s="262"/>
      <c r="H699" s="262"/>
      <c r="I699" s="262"/>
      <c r="M699" s="262"/>
    </row>
    <row r="700" spans="4:13">
      <c r="D700" s="265"/>
      <c r="E700" s="262"/>
      <c r="F700" s="262"/>
      <c r="G700" s="262"/>
      <c r="H700" s="262"/>
      <c r="I700" s="262"/>
      <c r="M700" s="262"/>
    </row>
    <row r="701" spans="4:13">
      <c r="D701" s="265"/>
      <c r="E701" s="262"/>
      <c r="F701" s="262"/>
      <c r="G701" s="262"/>
      <c r="H701" s="262"/>
      <c r="I701" s="262"/>
      <c r="M701" s="262"/>
    </row>
    <row r="702" spans="4:13">
      <c r="D702" s="265"/>
      <c r="E702" s="262"/>
      <c r="F702" s="262"/>
      <c r="G702" s="262"/>
      <c r="H702" s="262"/>
      <c r="I702" s="262"/>
      <c r="M702" s="262"/>
    </row>
    <row r="703" spans="4:13">
      <c r="D703" s="265"/>
      <c r="E703" s="262"/>
      <c r="F703" s="262"/>
      <c r="G703" s="262"/>
      <c r="H703" s="262"/>
      <c r="I703" s="262"/>
      <c r="M703" s="262"/>
    </row>
    <row r="704" spans="4:13">
      <c r="D704" s="265"/>
      <c r="E704" s="262"/>
      <c r="F704" s="262"/>
      <c r="G704" s="262"/>
      <c r="H704" s="262"/>
      <c r="I704" s="262"/>
      <c r="M704" s="262"/>
    </row>
    <row r="705" spans="4:13">
      <c r="D705" s="265"/>
      <c r="E705" s="262"/>
      <c r="F705" s="262"/>
      <c r="G705" s="262"/>
      <c r="H705" s="262"/>
      <c r="I705" s="262"/>
      <c r="M705" s="262"/>
    </row>
    <row r="706" spans="4:13">
      <c r="D706" s="265"/>
      <c r="E706" s="262"/>
      <c r="F706" s="262"/>
      <c r="G706" s="262"/>
      <c r="H706" s="262"/>
      <c r="I706" s="262"/>
      <c r="M706" s="262"/>
    </row>
    <row r="707" spans="4:13">
      <c r="D707" s="265"/>
      <c r="E707" s="262"/>
      <c r="F707" s="262"/>
      <c r="G707" s="262"/>
      <c r="H707" s="262"/>
      <c r="I707" s="262"/>
      <c r="M707" s="262"/>
    </row>
    <row r="708" spans="4:13">
      <c r="D708" s="265"/>
      <c r="E708" s="262"/>
      <c r="F708" s="262"/>
      <c r="G708" s="262"/>
      <c r="H708" s="262"/>
      <c r="I708" s="262"/>
      <c r="M708" s="262"/>
    </row>
    <row r="709" spans="4:13">
      <c r="D709" s="265"/>
      <c r="E709" s="262"/>
      <c r="F709" s="262"/>
      <c r="G709" s="262"/>
      <c r="H709" s="262"/>
      <c r="I709" s="262"/>
      <c r="M709" s="262"/>
    </row>
    <row r="710" spans="4:13">
      <c r="D710" s="265"/>
      <c r="E710" s="262"/>
      <c r="F710" s="262"/>
      <c r="G710" s="262"/>
      <c r="H710" s="262"/>
      <c r="I710" s="262"/>
      <c r="M710" s="262"/>
    </row>
    <row r="711" spans="4:13">
      <c r="D711" s="265"/>
      <c r="E711" s="262"/>
      <c r="F711" s="262"/>
      <c r="G711" s="262"/>
      <c r="H711" s="262"/>
      <c r="I711" s="262"/>
      <c r="M711" s="262"/>
    </row>
    <row r="712" spans="4:13">
      <c r="D712" s="265"/>
      <c r="E712" s="262"/>
      <c r="F712" s="262"/>
      <c r="G712" s="262"/>
      <c r="H712" s="262"/>
      <c r="I712" s="262"/>
      <c r="M712" s="262"/>
    </row>
    <row r="713" spans="4:13">
      <c r="D713" s="265"/>
      <c r="E713" s="262"/>
      <c r="F713" s="262"/>
      <c r="G713" s="262"/>
      <c r="H713" s="262"/>
      <c r="I713" s="262"/>
      <c r="M713" s="262"/>
    </row>
    <row r="714" spans="4:13">
      <c r="D714" s="265"/>
      <c r="E714" s="262"/>
      <c r="F714" s="262"/>
      <c r="G714" s="262"/>
      <c r="H714" s="262"/>
      <c r="I714" s="262"/>
      <c r="M714" s="262"/>
    </row>
    <row r="715" spans="4:13">
      <c r="D715" s="265"/>
      <c r="E715" s="262"/>
      <c r="F715" s="262"/>
      <c r="G715" s="262"/>
      <c r="H715" s="262"/>
      <c r="I715" s="262"/>
      <c r="M715" s="262"/>
    </row>
    <row r="716" spans="4:13">
      <c r="D716" s="265"/>
      <c r="E716" s="262"/>
      <c r="F716" s="262"/>
      <c r="G716" s="262"/>
      <c r="H716" s="262"/>
      <c r="I716" s="262"/>
      <c r="M716" s="262"/>
    </row>
    <row r="717" spans="4:13">
      <c r="D717" s="265"/>
      <c r="E717" s="262"/>
      <c r="F717" s="262"/>
      <c r="G717" s="262"/>
      <c r="H717" s="262"/>
      <c r="I717" s="262"/>
      <c r="M717" s="262"/>
    </row>
    <row r="718" spans="4:13">
      <c r="D718" s="265"/>
      <c r="E718" s="262"/>
      <c r="F718" s="262"/>
      <c r="G718" s="262"/>
      <c r="H718" s="262"/>
      <c r="I718" s="262"/>
      <c r="M718" s="262"/>
    </row>
    <row r="719" spans="4:13">
      <c r="D719" s="265"/>
      <c r="E719" s="262"/>
      <c r="F719" s="262"/>
      <c r="G719" s="262"/>
      <c r="H719" s="262"/>
      <c r="I719" s="262"/>
      <c r="M719" s="262"/>
    </row>
    <row r="720" spans="4:13">
      <c r="D720" s="265"/>
      <c r="E720" s="262"/>
      <c r="F720" s="262"/>
      <c r="G720" s="262"/>
      <c r="H720" s="262"/>
      <c r="I720" s="262"/>
      <c r="M720" s="262"/>
    </row>
    <row r="721" spans="4:13">
      <c r="D721" s="265"/>
      <c r="E721" s="262"/>
      <c r="F721" s="262"/>
      <c r="G721" s="262"/>
      <c r="H721" s="262"/>
      <c r="I721" s="262"/>
      <c r="M721" s="262"/>
    </row>
    <row r="722" spans="4:13">
      <c r="D722" s="265"/>
      <c r="E722" s="262"/>
      <c r="F722" s="262"/>
      <c r="G722" s="262"/>
      <c r="H722" s="262"/>
      <c r="I722" s="262"/>
      <c r="M722" s="262"/>
    </row>
    <row r="723" spans="4:13">
      <c r="D723" s="265"/>
      <c r="E723" s="262"/>
      <c r="F723" s="262"/>
      <c r="G723" s="262"/>
      <c r="H723" s="262"/>
      <c r="I723" s="262"/>
      <c r="M723" s="262"/>
    </row>
    <row r="724" spans="4:13">
      <c r="D724" s="265"/>
      <c r="E724" s="262"/>
      <c r="F724" s="262"/>
      <c r="G724" s="262"/>
      <c r="H724" s="262"/>
      <c r="I724" s="262"/>
      <c r="M724" s="262"/>
    </row>
    <row r="725" spans="4:13">
      <c r="D725" s="265"/>
      <c r="E725" s="262"/>
      <c r="F725" s="262"/>
      <c r="G725" s="262"/>
      <c r="H725" s="262"/>
      <c r="I725" s="262"/>
      <c r="M725" s="262"/>
    </row>
    <row r="726" spans="4:13">
      <c r="D726" s="265"/>
      <c r="E726" s="262"/>
      <c r="F726" s="262"/>
      <c r="G726" s="262"/>
      <c r="H726" s="262"/>
      <c r="I726" s="262"/>
      <c r="M726" s="262"/>
    </row>
    <row r="727" spans="4:13">
      <c r="D727" s="265"/>
      <c r="E727" s="262"/>
      <c r="F727" s="262"/>
      <c r="G727" s="262"/>
      <c r="H727" s="262"/>
      <c r="I727" s="262"/>
      <c r="M727" s="262"/>
    </row>
    <row r="728" spans="4:13">
      <c r="D728" s="265"/>
      <c r="E728" s="262"/>
      <c r="F728" s="262"/>
      <c r="G728" s="262"/>
      <c r="H728" s="262"/>
      <c r="I728" s="262"/>
      <c r="M728" s="262"/>
    </row>
    <row r="729" spans="4:13">
      <c r="D729" s="265"/>
      <c r="E729" s="262"/>
      <c r="F729" s="262"/>
      <c r="G729" s="262"/>
      <c r="H729" s="262"/>
      <c r="I729" s="262"/>
      <c r="M729" s="262"/>
    </row>
    <row r="730" spans="4:13">
      <c r="D730" s="265"/>
      <c r="E730" s="262"/>
      <c r="F730" s="262"/>
      <c r="G730" s="262"/>
      <c r="H730" s="262"/>
      <c r="I730" s="262"/>
      <c r="M730" s="262"/>
    </row>
    <row r="731" spans="4:13">
      <c r="D731" s="265"/>
      <c r="E731" s="262"/>
      <c r="F731" s="262"/>
      <c r="G731" s="262"/>
      <c r="H731" s="262"/>
      <c r="I731" s="262"/>
      <c r="M731" s="262"/>
    </row>
    <row r="732" spans="4:13">
      <c r="D732" s="265"/>
      <c r="E732" s="262"/>
      <c r="F732" s="262"/>
      <c r="G732" s="262"/>
      <c r="H732" s="262"/>
      <c r="I732" s="262"/>
      <c r="M732" s="262"/>
    </row>
    <row r="733" spans="4:13">
      <c r="D733" s="265"/>
      <c r="E733" s="262"/>
      <c r="F733" s="262"/>
      <c r="G733" s="262"/>
      <c r="H733" s="262"/>
      <c r="I733" s="262"/>
      <c r="M733" s="262"/>
    </row>
    <row r="734" spans="4:13">
      <c r="D734" s="265"/>
      <c r="E734" s="262"/>
      <c r="F734" s="262"/>
      <c r="G734" s="262"/>
      <c r="H734" s="262"/>
      <c r="I734" s="262"/>
      <c r="M734" s="262"/>
    </row>
    <row r="735" spans="4:13">
      <c r="D735" s="265"/>
      <c r="E735" s="262"/>
      <c r="F735" s="262"/>
      <c r="G735" s="262"/>
      <c r="H735" s="262"/>
      <c r="I735" s="262"/>
      <c r="M735" s="262"/>
    </row>
    <row r="736" spans="4:13">
      <c r="D736" s="265"/>
      <c r="E736" s="262"/>
      <c r="F736" s="262"/>
      <c r="G736" s="262"/>
      <c r="H736" s="262"/>
      <c r="I736" s="262"/>
      <c r="M736" s="262"/>
    </row>
    <row r="737" spans="4:13">
      <c r="D737" s="265"/>
      <c r="E737" s="262"/>
      <c r="F737" s="262"/>
      <c r="G737" s="262"/>
      <c r="H737" s="262"/>
      <c r="I737" s="262"/>
      <c r="M737" s="262"/>
    </row>
    <row r="738" spans="4:13">
      <c r="D738" s="265"/>
      <c r="E738" s="262"/>
      <c r="F738" s="262"/>
      <c r="G738" s="262"/>
      <c r="H738" s="262"/>
      <c r="I738" s="262"/>
      <c r="M738" s="262"/>
    </row>
    <row r="739" spans="4:13">
      <c r="D739" s="265"/>
      <c r="E739" s="262"/>
      <c r="F739" s="262"/>
      <c r="G739" s="262"/>
      <c r="H739" s="262"/>
      <c r="I739" s="262"/>
      <c r="M739" s="262"/>
    </row>
    <row r="740" spans="4:13">
      <c r="D740" s="265"/>
      <c r="E740" s="262"/>
      <c r="F740" s="262"/>
      <c r="G740" s="262"/>
      <c r="H740" s="262"/>
      <c r="I740" s="262"/>
      <c r="M740" s="262"/>
    </row>
    <row r="741" spans="4:13">
      <c r="D741" s="265"/>
      <c r="E741" s="262"/>
      <c r="F741" s="262"/>
      <c r="G741" s="262"/>
      <c r="H741" s="262"/>
      <c r="I741" s="262"/>
      <c r="M741" s="262"/>
    </row>
    <row r="742" spans="4:13">
      <c r="D742" s="265"/>
      <c r="E742" s="262"/>
      <c r="F742" s="262"/>
      <c r="G742" s="262"/>
      <c r="H742" s="262"/>
      <c r="I742" s="262"/>
      <c r="M742" s="262"/>
    </row>
    <row r="743" spans="4:13">
      <c r="D743" s="265"/>
      <c r="E743" s="262"/>
      <c r="F743" s="262"/>
      <c r="G743" s="262"/>
      <c r="H743" s="262"/>
      <c r="I743" s="262"/>
      <c r="M743" s="262"/>
    </row>
    <row r="744" spans="4:13">
      <c r="D744" s="265"/>
      <c r="E744" s="262"/>
      <c r="F744" s="262"/>
      <c r="G744" s="262"/>
      <c r="H744" s="262"/>
      <c r="I744" s="262"/>
      <c r="M744" s="262"/>
    </row>
    <row r="745" spans="4:13">
      <c r="D745" s="265"/>
      <c r="E745" s="262"/>
      <c r="F745" s="262"/>
      <c r="G745" s="262"/>
      <c r="H745" s="262"/>
      <c r="I745" s="262"/>
      <c r="M745" s="262"/>
    </row>
    <row r="746" spans="4:13">
      <c r="D746" s="265"/>
      <c r="E746" s="262"/>
      <c r="F746" s="262"/>
      <c r="G746" s="262"/>
      <c r="H746" s="262"/>
      <c r="I746" s="262"/>
      <c r="M746" s="262"/>
    </row>
    <row r="747" spans="4:13">
      <c r="D747" s="265"/>
      <c r="E747" s="262"/>
      <c r="F747" s="262"/>
      <c r="G747" s="262"/>
      <c r="H747" s="262"/>
      <c r="I747" s="262"/>
      <c r="M747" s="262"/>
    </row>
    <row r="748" spans="4:13">
      <c r="D748" s="265"/>
      <c r="E748" s="262"/>
      <c r="F748" s="262"/>
      <c r="G748" s="262"/>
      <c r="H748" s="262"/>
      <c r="I748" s="262"/>
      <c r="M748" s="262"/>
    </row>
    <row r="749" spans="4:13">
      <c r="D749" s="265"/>
      <c r="E749" s="262"/>
      <c r="F749" s="262"/>
      <c r="G749" s="262"/>
      <c r="H749" s="262"/>
      <c r="I749" s="262"/>
      <c r="M749" s="262"/>
    </row>
    <row r="750" spans="4:13">
      <c r="D750" s="265"/>
      <c r="E750" s="262"/>
      <c r="F750" s="262"/>
      <c r="G750" s="262"/>
      <c r="H750" s="262"/>
      <c r="I750" s="262"/>
      <c r="M750" s="262"/>
    </row>
    <row r="751" spans="4:13">
      <c r="D751" s="265"/>
      <c r="E751" s="262"/>
      <c r="F751" s="262"/>
      <c r="G751" s="262"/>
      <c r="H751" s="262"/>
      <c r="I751" s="262"/>
      <c r="M751" s="262"/>
    </row>
    <row r="752" spans="4:13">
      <c r="D752" s="265"/>
      <c r="E752" s="262"/>
      <c r="F752" s="262"/>
      <c r="G752" s="262"/>
      <c r="H752" s="262"/>
      <c r="I752" s="262"/>
      <c r="M752" s="262"/>
    </row>
    <row r="753" spans="4:13">
      <c r="D753" s="265"/>
      <c r="E753" s="262"/>
      <c r="F753" s="262"/>
      <c r="G753" s="262"/>
      <c r="H753" s="262"/>
      <c r="I753" s="262"/>
      <c r="M753" s="262"/>
    </row>
    <row r="754" spans="4:13">
      <c r="D754" s="265"/>
      <c r="E754" s="262"/>
      <c r="F754" s="262"/>
      <c r="G754" s="262"/>
      <c r="H754" s="262"/>
      <c r="I754" s="262"/>
      <c r="M754" s="262"/>
    </row>
    <row r="755" spans="4:13">
      <c r="D755" s="265"/>
      <c r="E755" s="262"/>
      <c r="F755" s="262"/>
      <c r="G755" s="262"/>
      <c r="H755" s="262"/>
      <c r="I755" s="262"/>
      <c r="M755" s="262"/>
    </row>
    <row r="756" spans="4:13">
      <c r="D756" s="265"/>
      <c r="E756" s="262"/>
      <c r="F756" s="262"/>
      <c r="G756" s="262"/>
      <c r="H756" s="262"/>
      <c r="I756" s="262"/>
      <c r="M756" s="262"/>
    </row>
    <row r="757" spans="4:13">
      <c r="D757" s="265"/>
      <c r="E757" s="262"/>
      <c r="F757" s="262"/>
      <c r="G757" s="262"/>
      <c r="H757" s="262"/>
      <c r="I757" s="262"/>
      <c r="M757" s="262"/>
    </row>
    <row r="758" spans="4:13">
      <c r="D758" s="265"/>
      <c r="E758" s="262"/>
      <c r="F758" s="262"/>
      <c r="G758" s="262"/>
      <c r="H758" s="262"/>
      <c r="I758" s="262"/>
      <c r="M758" s="262"/>
    </row>
    <row r="759" spans="4:13">
      <c r="D759" s="265"/>
      <c r="E759" s="262"/>
      <c r="F759" s="262"/>
      <c r="G759" s="262"/>
      <c r="H759" s="262"/>
      <c r="I759" s="262"/>
      <c r="M759" s="262"/>
    </row>
    <row r="760" spans="4:13">
      <c r="D760" s="265"/>
      <c r="E760" s="262"/>
      <c r="F760" s="262"/>
      <c r="G760" s="262"/>
      <c r="H760" s="262"/>
      <c r="I760" s="262"/>
      <c r="M760" s="262"/>
    </row>
    <row r="761" spans="4:13">
      <c r="D761" s="265"/>
      <c r="E761" s="262"/>
      <c r="F761" s="262"/>
      <c r="G761" s="262"/>
      <c r="H761" s="262"/>
      <c r="I761" s="262"/>
      <c r="M761" s="262"/>
    </row>
    <row r="762" spans="4:13">
      <c r="D762" s="265"/>
      <c r="E762" s="262"/>
      <c r="F762" s="262"/>
      <c r="G762" s="262"/>
      <c r="H762" s="262"/>
      <c r="I762" s="262"/>
      <c r="M762" s="262"/>
    </row>
    <row r="763" spans="4:13">
      <c r="D763" s="265"/>
      <c r="E763" s="262"/>
      <c r="F763" s="262"/>
      <c r="G763" s="262"/>
      <c r="H763" s="262"/>
      <c r="I763" s="262"/>
      <c r="M763" s="262"/>
    </row>
    <row r="764" spans="4:13">
      <c r="D764" s="265"/>
      <c r="E764" s="262"/>
      <c r="F764" s="262"/>
      <c r="G764" s="262"/>
      <c r="H764" s="262"/>
      <c r="I764" s="262"/>
      <c r="M764" s="262"/>
    </row>
    <row r="765" spans="4:13">
      <c r="D765" s="265"/>
      <c r="E765" s="262"/>
      <c r="F765" s="262"/>
      <c r="G765" s="262"/>
      <c r="H765" s="262"/>
      <c r="I765" s="262"/>
      <c r="M765" s="262"/>
    </row>
    <row r="766" spans="4:13">
      <c r="D766" s="265"/>
      <c r="E766" s="262"/>
      <c r="F766" s="262"/>
      <c r="G766" s="262"/>
      <c r="H766" s="262"/>
      <c r="I766" s="262"/>
      <c r="M766" s="262"/>
    </row>
    <row r="767" spans="4:13">
      <c r="D767" s="265"/>
      <c r="E767" s="262"/>
      <c r="F767" s="262"/>
      <c r="G767" s="262"/>
      <c r="H767" s="262"/>
      <c r="I767" s="262"/>
      <c r="M767" s="262"/>
    </row>
    <row r="768" spans="4:13">
      <c r="D768" s="265"/>
      <c r="E768" s="262"/>
      <c r="F768" s="262"/>
      <c r="G768" s="262"/>
      <c r="H768" s="262"/>
      <c r="I768" s="262"/>
      <c r="M768" s="262"/>
    </row>
    <row r="769" spans="4:13">
      <c r="D769" s="265"/>
      <c r="E769" s="262"/>
      <c r="F769" s="262"/>
      <c r="G769" s="262"/>
      <c r="H769" s="262"/>
      <c r="I769" s="262"/>
      <c r="M769" s="262"/>
    </row>
    <row r="770" spans="4:13">
      <c r="D770" s="265"/>
      <c r="E770" s="262"/>
      <c r="F770" s="262"/>
      <c r="G770" s="262"/>
      <c r="H770" s="262"/>
      <c r="I770" s="262"/>
      <c r="M770" s="262"/>
    </row>
    <row r="771" spans="4:13">
      <c r="D771" s="265"/>
      <c r="E771" s="262"/>
      <c r="F771" s="262"/>
      <c r="G771" s="262"/>
      <c r="H771" s="262"/>
      <c r="I771" s="262"/>
      <c r="M771" s="262"/>
    </row>
    <row r="772" spans="4:13">
      <c r="D772" s="265"/>
      <c r="E772" s="262"/>
      <c r="F772" s="262"/>
      <c r="G772" s="262"/>
      <c r="H772" s="262"/>
      <c r="I772" s="262"/>
      <c r="M772" s="262"/>
    </row>
    <row r="773" spans="4:13">
      <c r="D773" s="265"/>
      <c r="E773" s="262"/>
      <c r="F773" s="262"/>
      <c r="G773" s="262"/>
      <c r="H773" s="262"/>
      <c r="I773" s="262"/>
      <c r="M773" s="262"/>
    </row>
    <row r="774" spans="4:13">
      <c r="D774" s="265"/>
      <c r="E774" s="262"/>
      <c r="F774" s="262"/>
      <c r="G774" s="262"/>
      <c r="H774" s="262"/>
      <c r="I774" s="262"/>
      <c r="M774" s="262"/>
    </row>
    <row r="775" spans="4:13">
      <c r="D775" s="265"/>
      <c r="E775" s="262"/>
      <c r="F775" s="262"/>
      <c r="G775" s="262"/>
      <c r="H775" s="262"/>
      <c r="I775" s="262"/>
      <c r="M775" s="262"/>
    </row>
    <row r="776" spans="4:13">
      <c r="D776" s="265"/>
      <c r="E776" s="262"/>
      <c r="F776" s="262"/>
      <c r="G776" s="262"/>
      <c r="H776" s="262"/>
      <c r="I776" s="262"/>
      <c r="M776" s="262"/>
    </row>
    <row r="777" spans="4:13">
      <c r="D777" s="265"/>
      <c r="E777" s="262"/>
      <c r="F777" s="262"/>
      <c r="G777" s="262"/>
      <c r="H777" s="262"/>
      <c r="I777" s="262"/>
      <c r="M777" s="262"/>
    </row>
    <row r="778" spans="4:13">
      <c r="D778" s="265"/>
      <c r="E778" s="262"/>
      <c r="F778" s="262"/>
      <c r="G778" s="262"/>
      <c r="H778" s="262"/>
      <c r="I778" s="262"/>
      <c r="M778" s="262"/>
    </row>
    <row r="779" spans="4:13">
      <c r="D779" s="265"/>
      <c r="E779" s="262"/>
      <c r="F779" s="262"/>
      <c r="G779" s="262"/>
      <c r="H779" s="262"/>
      <c r="I779" s="262"/>
      <c r="M779" s="262"/>
    </row>
    <row r="780" spans="4:13">
      <c r="D780" s="265"/>
      <c r="E780" s="262"/>
      <c r="F780" s="262"/>
      <c r="G780" s="262"/>
      <c r="H780" s="262"/>
      <c r="I780" s="262"/>
      <c r="M780" s="262"/>
    </row>
    <row r="781" spans="4:13">
      <c r="D781" s="265"/>
      <c r="E781" s="262"/>
      <c r="F781" s="262"/>
      <c r="G781" s="262"/>
      <c r="H781" s="262"/>
      <c r="I781" s="262"/>
      <c r="M781" s="262"/>
    </row>
    <row r="782" spans="4:13">
      <c r="D782" s="265"/>
      <c r="E782" s="262"/>
      <c r="F782" s="262"/>
      <c r="G782" s="262"/>
      <c r="H782" s="262"/>
      <c r="I782" s="262"/>
      <c r="M782" s="262"/>
    </row>
    <row r="783" spans="4:13">
      <c r="D783" s="265"/>
      <c r="E783" s="262"/>
      <c r="F783" s="262"/>
      <c r="G783" s="262"/>
      <c r="H783" s="262"/>
      <c r="I783" s="262"/>
      <c r="M783" s="262"/>
    </row>
    <row r="784" spans="4:13">
      <c r="D784" s="265"/>
      <c r="E784" s="262"/>
      <c r="F784" s="262"/>
      <c r="G784" s="262"/>
      <c r="H784" s="262"/>
      <c r="I784" s="262"/>
      <c r="M784" s="262"/>
    </row>
    <row r="785" spans="4:13">
      <c r="D785" s="265"/>
      <c r="E785" s="262"/>
      <c r="F785" s="262"/>
      <c r="G785" s="262"/>
      <c r="H785" s="262"/>
      <c r="I785" s="262"/>
      <c r="M785" s="262"/>
    </row>
    <row r="786" spans="4:13">
      <c r="D786" s="265"/>
      <c r="E786" s="262"/>
      <c r="F786" s="262"/>
      <c r="G786" s="262"/>
      <c r="H786" s="262"/>
      <c r="I786" s="262"/>
      <c r="M786" s="262"/>
    </row>
    <row r="787" spans="4:13">
      <c r="D787" s="265"/>
      <c r="E787" s="262"/>
      <c r="F787" s="262"/>
      <c r="G787" s="262"/>
      <c r="H787" s="262"/>
      <c r="I787" s="262"/>
      <c r="M787" s="262"/>
    </row>
    <row r="788" spans="4:13">
      <c r="D788" s="265"/>
      <c r="E788" s="262"/>
      <c r="F788" s="262"/>
      <c r="G788" s="262"/>
      <c r="H788" s="262"/>
      <c r="I788" s="262"/>
      <c r="M788" s="262"/>
    </row>
    <row r="789" spans="4:13">
      <c r="D789" s="265"/>
      <c r="E789" s="262"/>
      <c r="F789" s="262"/>
      <c r="G789" s="262"/>
      <c r="H789" s="262"/>
      <c r="I789" s="262"/>
      <c r="M789" s="262"/>
    </row>
    <row r="790" spans="4:13">
      <c r="D790" s="265"/>
      <c r="E790" s="262"/>
      <c r="F790" s="262"/>
      <c r="G790" s="262"/>
      <c r="H790" s="262"/>
      <c r="I790" s="262"/>
      <c r="M790" s="26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K449"/>
  <sheetViews>
    <sheetView zoomScaleNormal="100" workbookViewId="0">
      <selection activeCell="M57" sqref="M57"/>
    </sheetView>
  </sheetViews>
  <sheetFormatPr defaultRowHeight="12.75"/>
  <cols>
    <col min="16" max="16" width="15.85546875" customWidth="1"/>
    <col min="17" max="17" width="18" customWidth="1"/>
    <col min="23" max="23" width="13.140625" customWidth="1"/>
    <col min="24" max="24" width="10.140625" customWidth="1"/>
    <col min="25" max="25" width="13.7109375" customWidth="1"/>
    <col min="26" max="26" width="18.7109375" customWidth="1"/>
    <col min="27" max="27" width="15" customWidth="1"/>
    <col min="28" max="28" width="15.7109375" customWidth="1"/>
    <col min="29" max="29" width="16.140625" customWidth="1"/>
  </cols>
  <sheetData>
    <row r="1" spans="1:37">
      <c r="E1" s="308">
        <v>1</v>
      </c>
      <c r="F1" s="308">
        <v>2</v>
      </c>
      <c r="G1" s="308"/>
      <c r="H1" s="308">
        <v>3</v>
      </c>
      <c r="I1" s="308">
        <v>4</v>
      </c>
      <c r="J1" s="308"/>
      <c r="K1" s="308">
        <v>5</v>
      </c>
      <c r="L1" s="308">
        <v>6</v>
      </c>
      <c r="M1" s="308">
        <v>7</v>
      </c>
      <c r="N1" s="308"/>
      <c r="O1" s="308">
        <v>8</v>
      </c>
      <c r="P1" s="308">
        <v>9</v>
      </c>
      <c r="Q1" s="308">
        <v>10</v>
      </c>
      <c r="R1" s="308">
        <v>11</v>
      </c>
      <c r="S1" s="308">
        <v>12</v>
      </c>
      <c r="T1" s="308">
        <v>13</v>
      </c>
      <c r="U1" s="308">
        <v>14</v>
      </c>
      <c r="V1" s="308"/>
      <c r="W1" s="18" t="s">
        <v>68</v>
      </c>
      <c r="X1" s="21" t="s">
        <v>40</v>
      </c>
      <c r="Y1" s="20" t="s">
        <v>68</v>
      </c>
      <c r="Z1" s="21" t="s">
        <v>40</v>
      </c>
    </row>
    <row r="2" spans="1:37">
      <c r="A2" t="s">
        <v>0</v>
      </c>
      <c r="B2" t="s">
        <v>1</v>
      </c>
      <c r="C2" t="s">
        <v>2</v>
      </c>
      <c r="E2" t="s">
        <v>299</v>
      </c>
      <c r="N2" t="s">
        <v>73</v>
      </c>
      <c r="V2" t="s">
        <v>712</v>
      </c>
      <c r="W2" s="18" t="s">
        <v>64</v>
      </c>
      <c r="X2" s="22"/>
      <c r="Y2" s="17" t="s">
        <v>64</v>
      </c>
      <c r="Z2" s="22"/>
      <c r="AA2" t="s">
        <v>43</v>
      </c>
    </row>
    <row r="3" spans="1:37">
      <c r="A3">
        <v>1971</v>
      </c>
      <c r="B3">
        <v>1</v>
      </c>
      <c r="C3">
        <v>33.700000000000003</v>
      </c>
      <c r="E3" t="s">
        <v>352</v>
      </c>
      <c r="F3" t="s">
        <v>359</v>
      </c>
      <c r="G3" t="s">
        <v>40</v>
      </c>
      <c r="H3" t="s">
        <v>360</v>
      </c>
      <c r="I3" t="s">
        <v>361</v>
      </c>
      <c r="K3" t="s">
        <v>353</v>
      </c>
      <c r="L3" t="s">
        <v>354</v>
      </c>
      <c r="M3" t="s">
        <v>355</v>
      </c>
      <c r="N3" t="s">
        <v>40</v>
      </c>
      <c r="O3" s="129" t="s">
        <v>356</v>
      </c>
      <c r="P3" s="129" t="s">
        <v>357</v>
      </c>
      <c r="Q3" s="129" t="s">
        <v>358</v>
      </c>
      <c r="R3" s="129" t="s">
        <v>362</v>
      </c>
      <c r="S3" s="129" t="s">
        <v>363</v>
      </c>
      <c r="T3" s="129" t="s">
        <v>364</v>
      </c>
      <c r="U3" s="129" t="s">
        <v>365</v>
      </c>
      <c r="V3" s="129" t="s">
        <v>710</v>
      </c>
      <c r="W3" s="18" t="s">
        <v>65</v>
      </c>
      <c r="X3" s="22"/>
      <c r="Y3" s="17" t="s">
        <v>63</v>
      </c>
      <c r="Z3" s="22"/>
      <c r="AA3" t="s">
        <v>44</v>
      </c>
    </row>
    <row r="4" spans="1:37">
      <c r="A4">
        <v>1971</v>
      </c>
      <c r="B4">
        <v>2</v>
      </c>
      <c r="C4">
        <v>36.725000000000001</v>
      </c>
      <c r="D4" s="309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7" t="s">
        <v>711</v>
      </c>
      <c r="W4" s="18" t="s">
        <v>66</v>
      </c>
      <c r="X4" s="19" t="s">
        <v>40</v>
      </c>
      <c r="Y4" s="17" t="s">
        <v>22</v>
      </c>
      <c r="Z4" s="8" t="s">
        <v>40</v>
      </c>
      <c r="AA4" s="8" t="s">
        <v>71</v>
      </c>
      <c r="AB4" s="8" t="s">
        <v>72</v>
      </c>
      <c r="AD4" s="314" t="s">
        <v>28</v>
      </c>
      <c r="AE4" s="314" t="s">
        <v>0</v>
      </c>
      <c r="AF4" s="314" t="s">
        <v>23</v>
      </c>
      <c r="AG4" s="314" t="s">
        <v>24</v>
      </c>
      <c r="AH4" s="314" t="s">
        <v>25</v>
      </c>
      <c r="AI4" s="314" t="s">
        <v>26</v>
      </c>
      <c r="AJ4" s="314" t="s">
        <v>4</v>
      </c>
      <c r="AK4" s="314" t="s">
        <v>3</v>
      </c>
    </row>
    <row r="5" spans="1:37">
      <c r="A5">
        <v>1971</v>
      </c>
      <c r="B5">
        <v>3</v>
      </c>
      <c r="C5">
        <v>35.700000000000003</v>
      </c>
      <c r="D5" s="6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M5-F5</f>
        <v>0.69999999999999574</v>
      </c>
      <c r="W5">
        <f>IF((((M5-I5)*60*0.0239)/0.5)&lt;0,0,((M5-I5)*60*0.0239)/0.5)</f>
        <v>5.4491999999999958</v>
      </c>
      <c r="X5">
        <f>W5*1.12</f>
        <v>6.1031039999999956</v>
      </c>
      <c r="Y5">
        <f>IF((((M5-F5)*60*0.0239)/0.5)&lt;0,0,((M5-F5)*60*0.0239)/0.5)</f>
        <v>2.0075999999999881</v>
      </c>
      <c r="Z5">
        <f>IF(Y5*1.12&lt;0,0,Y5*1.12)</f>
        <v>2.248511999999987</v>
      </c>
      <c r="AA5">
        <f>(W5*0.7)-(20.7*0.7)</f>
        <v>-10.675560000000001</v>
      </c>
      <c r="AB5">
        <f>(W5*0.7)-(60*0.7)</f>
        <v>-38.185560000000002</v>
      </c>
      <c r="AC5" t="e">
        <f t="shared" ref="AC5:AC39" si="0">ABS(1-(Y5/Y4))</f>
        <v>#VALUE!</v>
      </c>
      <c r="AD5">
        <f>M5/F5</f>
        <v>1.0190605854322667</v>
      </c>
      <c r="AE5">
        <v>1971</v>
      </c>
      <c r="AF5">
        <v>52.663649999999997</v>
      </c>
      <c r="AG5">
        <v>53.667450000000002</v>
      </c>
      <c r="AH5">
        <f>AG5-AF5</f>
        <v>1.0038000000000054</v>
      </c>
      <c r="AI5">
        <f>(AG5-AF5)/100</f>
        <v>1.0038000000000054E-2</v>
      </c>
      <c r="AJ5">
        <v>37.424999999999997</v>
      </c>
      <c r="AK5">
        <v>36.725000000000001</v>
      </c>
    </row>
    <row r="6" spans="1:37">
      <c r="A6">
        <v>1971</v>
      </c>
      <c r="B6">
        <v>4</v>
      </c>
      <c r="C6">
        <v>35.524999999999999</v>
      </c>
      <c r="D6" s="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>M6-F6</f>
        <v>-6.1099999999999994</v>
      </c>
      <c r="W6">
        <f t="shared" ref="W6:W41" si="4">IF((((M6-I6)*60*0.0239)/0.5)&lt;0,0,((M6-I6)*60*0.0239)/0.5)</f>
        <v>0</v>
      </c>
      <c r="X6">
        <f t="shared" ref="X6:X41" si="5">W6*1.12</f>
        <v>0</v>
      </c>
      <c r="Y6">
        <f t="shared" ref="Y6:Y41" si="6">IF((((M6-F6)*60*0.0239)/0.5)&lt;0,0,((M6-F6)*60*0.0239)/0.5)</f>
        <v>0</v>
      </c>
      <c r="Z6">
        <f t="shared" ref="Z6:Z41" si="7">IF(Y6*1.12&lt;0,0,Y6*1.12)</f>
        <v>0</v>
      </c>
      <c r="AA6">
        <f t="shared" ref="AA6:AA41" si="8">(W6*0.7)-(20.7*0.7)</f>
        <v>-14.489999999999998</v>
      </c>
      <c r="AB6">
        <f t="shared" ref="AB6:AB41" si="9">(W6*0.7)-(60*0.7)</f>
        <v>-42</v>
      </c>
      <c r="AC6">
        <f>ABS(1-(Y6/Y5))</f>
        <v>1</v>
      </c>
      <c r="AD6">
        <f>M6/F6</f>
        <v>0.78139534883720929</v>
      </c>
      <c r="AE6">
        <v>1972</v>
      </c>
      <c r="AF6">
        <v>40.080300000000001</v>
      </c>
      <c r="AG6">
        <v>31.318560000000002</v>
      </c>
      <c r="AH6">
        <f t="shared" ref="AH6:AH48" si="10">AG6-AF6</f>
        <v>-8.7617399999999996</v>
      </c>
      <c r="AI6">
        <f>(AG6-AF6)/100</f>
        <v>-8.7617399999999998E-2</v>
      </c>
      <c r="AJ6">
        <v>21.84</v>
      </c>
      <c r="AK6">
        <v>27.95</v>
      </c>
    </row>
    <row r="7" spans="1:37">
      <c r="A7">
        <v>1971</v>
      </c>
      <c r="B7">
        <v>5</v>
      </c>
      <c r="C7">
        <v>35.225000000000001</v>
      </c>
      <c r="D7" s="6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ref="V7:V52" si="11">M7-F7</f>
        <v>11.253</v>
      </c>
      <c r="W7">
        <f t="shared" si="4"/>
        <v>0</v>
      </c>
      <c r="X7">
        <f t="shared" si="5"/>
        <v>0</v>
      </c>
      <c r="Y7">
        <f t="shared" si="6"/>
        <v>32.273604000000006</v>
      </c>
      <c r="Z7">
        <f t="shared" si="7"/>
        <v>36.146436480000013</v>
      </c>
      <c r="AA7">
        <f t="shared" si="8"/>
        <v>-14.489999999999998</v>
      </c>
      <c r="AB7">
        <f t="shared" si="9"/>
        <v>-42</v>
      </c>
      <c r="AC7" t="e">
        <f t="shared" si="0"/>
        <v>#DIV/0!</v>
      </c>
      <c r="AD7">
        <f t="shared" ref="AD7:AD40" si="12">M7/F7</f>
        <v>1.6800731261425961</v>
      </c>
      <c r="AE7">
        <v>1974</v>
      </c>
      <c r="AF7">
        <v>23.728039500000001</v>
      </c>
      <c r="AG7">
        <v>39.864842000000003</v>
      </c>
      <c r="AH7">
        <f t="shared" si="10"/>
        <v>16.136802500000002</v>
      </c>
      <c r="AI7">
        <f t="shared" ref="AI7:AI48" si="13">(AG7-AF7)/100</f>
        <v>0.16136802500000003</v>
      </c>
      <c r="AJ7">
        <v>27.79975</v>
      </c>
      <c r="AK7">
        <v>16.546749999999999</v>
      </c>
    </row>
    <row r="8" spans="1:37">
      <c r="A8">
        <v>1971</v>
      </c>
      <c r="B8">
        <v>6</v>
      </c>
      <c r="C8">
        <v>35.424999999999997</v>
      </c>
      <c r="D8" s="6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11"/>
        <v>23.685750000000002</v>
      </c>
      <c r="W8">
        <f t="shared" si="4"/>
        <v>31.059006000000011</v>
      </c>
      <c r="X8">
        <f t="shared" si="5"/>
        <v>34.786086720000014</v>
      </c>
      <c r="Y8">
        <f t="shared" si="6"/>
        <v>67.930731000000009</v>
      </c>
      <c r="Z8">
        <f t="shared" si="7"/>
        <v>76.082418720000021</v>
      </c>
      <c r="AA8">
        <f t="shared" si="8"/>
        <v>7.251304200000007</v>
      </c>
      <c r="AB8">
        <f t="shared" si="9"/>
        <v>-20.258695799999995</v>
      </c>
      <c r="AC8">
        <f t="shared" si="0"/>
        <v>1.104838709677419</v>
      </c>
      <c r="AD8">
        <f t="shared" si="12"/>
        <v>1.8817567567567568</v>
      </c>
      <c r="AE8">
        <v>1975</v>
      </c>
      <c r="AF8">
        <v>38.520108</v>
      </c>
      <c r="AG8">
        <v>72.485473999999996</v>
      </c>
      <c r="AH8">
        <f t="shared" si="10"/>
        <v>33.965365999999996</v>
      </c>
      <c r="AI8">
        <f t="shared" si="13"/>
        <v>0.33965365999999997</v>
      </c>
      <c r="AJ8">
        <v>50.547750000000001</v>
      </c>
      <c r="AK8">
        <v>26.861999999999998</v>
      </c>
    </row>
    <row r="9" spans="1:37">
      <c r="A9">
        <v>1971</v>
      </c>
      <c r="B9">
        <v>7</v>
      </c>
      <c r="C9">
        <v>37.424999999999997</v>
      </c>
      <c r="D9" s="6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11"/>
        <v>23.473999999999997</v>
      </c>
      <c r="W9">
        <f t="shared" si="4"/>
        <v>42.077145000000009</v>
      </c>
      <c r="X9">
        <f t="shared" si="5"/>
        <v>47.126402400000018</v>
      </c>
      <c r="Y9">
        <f t="shared" si="6"/>
        <v>67.323431999999997</v>
      </c>
      <c r="Z9">
        <f t="shared" si="7"/>
        <v>75.402243839999997</v>
      </c>
      <c r="AA9">
        <f t="shared" si="8"/>
        <v>14.964001500000006</v>
      </c>
      <c r="AB9">
        <f t="shared" si="9"/>
        <v>-12.545998499999996</v>
      </c>
      <c r="AC9">
        <f t="shared" si="0"/>
        <v>8.93997445721606E-3</v>
      </c>
      <c r="AD9">
        <f t="shared" si="12"/>
        <v>2.0091027308192455</v>
      </c>
      <c r="AE9">
        <v>1976</v>
      </c>
      <c r="AF9">
        <v>33.3580665</v>
      </c>
      <c r="AG9">
        <v>67.019783000000004</v>
      </c>
      <c r="AH9">
        <f t="shared" si="10"/>
        <v>33.661716500000004</v>
      </c>
      <c r="AI9">
        <f t="shared" si="13"/>
        <v>0.33661716500000005</v>
      </c>
      <c r="AJ9">
        <v>46.736249999999998</v>
      </c>
      <c r="AK9">
        <v>23.262250000000002</v>
      </c>
    </row>
    <row r="10" spans="1:37">
      <c r="A10">
        <v>1971</v>
      </c>
      <c r="B10">
        <v>8</v>
      </c>
      <c r="C10">
        <v>30.75</v>
      </c>
      <c r="D10" s="6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11"/>
        <v>11.858000000000001</v>
      </c>
      <c r="W10">
        <f t="shared" si="4"/>
        <v>1.9954110000000009</v>
      </c>
      <c r="X10">
        <f t="shared" si="5"/>
        <v>2.2348603200000015</v>
      </c>
      <c r="Y10">
        <f t="shared" si="6"/>
        <v>34.008744</v>
      </c>
      <c r="Z10">
        <f t="shared" si="7"/>
        <v>38.089793280000002</v>
      </c>
      <c r="AA10">
        <f t="shared" si="8"/>
        <v>-13.093212299999998</v>
      </c>
      <c r="AB10">
        <f t="shared" si="9"/>
        <v>-40.603212300000003</v>
      </c>
      <c r="AC10">
        <f t="shared" si="0"/>
        <v>0.49484536082474229</v>
      </c>
      <c r="AD10">
        <f t="shared" si="12"/>
        <v>1.6987522281639929</v>
      </c>
      <c r="AE10">
        <v>1977</v>
      </c>
      <c r="AF10">
        <v>24.335338499999999</v>
      </c>
      <c r="AG10">
        <v>41.339711000000001</v>
      </c>
      <c r="AH10">
        <f t="shared" si="10"/>
        <v>17.004372500000002</v>
      </c>
      <c r="AI10">
        <f t="shared" si="13"/>
        <v>0.17004372500000003</v>
      </c>
      <c r="AJ10">
        <v>28.828250000000001</v>
      </c>
      <c r="AK10">
        <v>16.97025</v>
      </c>
    </row>
    <row r="11" spans="1:37">
      <c r="A11">
        <v>1971</v>
      </c>
      <c r="B11">
        <v>9</v>
      </c>
      <c r="C11">
        <v>31.85</v>
      </c>
      <c r="D11" s="6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11"/>
        <v>17.8475</v>
      </c>
      <c r="W11">
        <f t="shared" si="4"/>
        <v>14.141391000000009</v>
      </c>
      <c r="X11">
        <f t="shared" si="5"/>
        <v>15.838357920000012</v>
      </c>
      <c r="Y11">
        <f t="shared" si="6"/>
        <v>51.186630000000001</v>
      </c>
      <c r="Z11">
        <f t="shared" si="7"/>
        <v>57.329025600000008</v>
      </c>
      <c r="AA11">
        <f t="shared" si="8"/>
        <v>-4.5910262999999922</v>
      </c>
      <c r="AB11">
        <f t="shared" si="9"/>
        <v>-32.101026299999994</v>
      </c>
      <c r="AC11">
        <f t="shared" si="0"/>
        <v>0.50510204081632648</v>
      </c>
      <c r="AD11">
        <f t="shared" si="12"/>
        <v>1.8613138686131387</v>
      </c>
      <c r="AE11">
        <v>1978</v>
      </c>
      <c r="AF11">
        <v>29.7142725</v>
      </c>
      <c r="AG11">
        <v>55.307588000000003</v>
      </c>
      <c r="AH11">
        <f t="shared" si="10"/>
        <v>25.593315500000003</v>
      </c>
      <c r="AI11">
        <f t="shared" si="13"/>
        <v>0.25593315500000002</v>
      </c>
      <c r="AJ11">
        <v>38.568750000000001</v>
      </c>
      <c r="AK11">
        <v>20.721250000000001</v>
      </c>
    </row>
    <row r="12" spans="1:37">
      <c r="A12">
        <v>1971</v>
      </c>
      <c r="B12">
        <v>10</v>
      </c>
      <c r="C12">
        <v>35.549999999999997</v>
      </c>
      <c r="D12" s="6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11"/>
        <v>1.907500000000006</v>
      </c>
      <c r="W12">
        <f t="shared" si="4"/>
        <v>10.826700000000017</v>
      </c>
      <c r="X12">
        <f t="shared" si="5"/>
        <v>12.12590400000002</v>
      </c>
      <c r="Y12">
        <f t="shared" si="6"/>
        <v>5.4707100000000173</v>
      </c>
      <c r="Z12">
        <f t="shared" si="7"/>
        <v>6.1271952000000196</v>
      </c>
      <c r="AA12">
        <f t="shared" si="8"/>
        <v>-6.911309999999987</v>
      </c>
      <c r="AB12">
        <f t="shared" si="9"/>
        <v>-34.421309999999991</v>
      </c>
      <c r="AC12">
        <f t="shared" si="0"/>
        <v>0.89312228603445831</v>
      </c>
      <c r="AD12">
        <f t="shared" si="12"/>
        <v>1.050630391506304</v>
      </c>
      <c r="AE12">
        <v>1979</v>
      </c>
      <c r="AF12">
        <v>41.312040000000003</v>
      </c>
      <c r="AG12">
        <v>45.7059</v>
      </c>
      <c r="AH12">
        <f t="shared" si="10"/>
        <v>4.3938599999999965</v>
      </c>
      <c r="AI12">
        <f t="shared" si="13"/>
        <v>4.3938599999999967E-2</v>
      </c>
      <c r="AJ12">
        <v>39.582500000000003</v>
      </c>
      <c r="AK12">
        <v>37.674999999999997</v>
      </c>
    </row>
    <row r="13" spans="1:37">
      <c r="A13">
        <v>1971</v>
      </c>
      <c r="B13">
        <v>11</v>
      </c>
      <c r="C13">
        <v>35.950000000000003</v>
      </c>
      <c r="D13" s="6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11"/>
        <v>34.454999999999998</v>
      </c>
      <c r="W13">
        <f t="shared" si="4"/>
        <v>51.279840000000014</v>
      </c>
      <c r="X13">
        <f t="shared" si="5"/>
        <v>57.433420800000022</v>
      </c>
      <c r="Y13">
        <f t="shared" si="6"/>
        <v>98.816939999999988</v>
      </c>
      <c r="Z13">
        <f t="shared" si="7"/>
        <v>110.67497279999999</v>
      </c>
      <c r="AA13">
        <f t="shared" si="8"/>
        <v>21.405888000000008</v>
      </c>
      <c r="AB13">
        <f t="shared" si="9"/>
        <v>-6.1041119999999935</v>
      </c>
      <c r="AC13">
        <f t="shared" si="0"/>
        <v>17.062909567496664</v>
      </c>
      <c r="AD13">
        <f t="shared" si="12"/>
        <v>2.6531126304426049</v>
      </c>
      <c r="AE13">
        <v>1980</v>
      </c>
      <c r="AF13">
        <v>24.123750000000001</v>
      </c>
      <c r="AG13">
        <v>71.604585</v>
      </c>
      <c r="AH13">
        <f t="shared" si="10"/>
        <v>47.480834999999999</v>
      </c>
      <c r="AI13">
        <f t="shared" si="13"/>
        <v>0.47480834999999999</v>
      </c>
      <c r="AJ13">
        <v>55.297499999999999</v>
      </c>
      <c r="AK13">
        <v>20.842500000000001</v>
      </c>
    </row>
    <row r="14" spans="1:37">
      <c r="A14">
        <v>1971</v>
      </c>
      <c r="B14">
        <v>12</v>
      </c>
      <c r="C14">
        <v>38.9</v>
      </c>
      <c r="D14" s="6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11"/>
        <v>19.239999999999998</v>
      </c>
      <c r="W14">
        <f t="shared" si="4"/>
        <v>18.656339999999989</v>
      </c>
      <c r="X14">
        <f t="shared" si="5"/>
        <v>20.895100799999991</v>
      </c>
      <c r="Y14">
        <f t="shared" si="6"/>
        <v>55.180319999999995</v>
      </c>
      <c r="Z14">
        <f t="shared" si="7"/>
        <v>61.801958399999997</v>
      </c>
      <c r="AA14">
        <f t="shared" si="8"/>
        <v>-1.4305620000000072</v>
      </c>
      <c r="AB14">
        <f t="shared" si="9"/>
        <v>-28.940562000000007</v>
      </c>
      <c r="AC14">
        <f t="shared" si="0"/>
        <v>0.44159048033667103</v>
      </c>
      <c r="AD14">
        <f t="shared" si="12"/>
        <v>1.9845209159524113</v>
      </c>
      <c r="AE14">
        <v>1981</v>
      </c>
      <c r="AF14">
        <v>23.926649999999999</v>
      </c>
      <c r="AG14">
        <v>62.148899999999998</v>
      </c>
      <c r="AH14">
        <f t="shared" si="10"/>
        <v>38.222250000000003</v>
      </c>
      <c r="AI14">
        <f t="shared" si="13"/>
        <v>0.38222250000000002</v>
      </c>
      <c r="AJ14">
        <v>38.782499999999999</v>
      </c>
      <c r="AK14">
        <v>19.5425</v>
      </c>
    </row>
    <row r="15" spans="1:37">
      <c r="A15">
        <v>1971</v>
      </c>
      <c r="B15">
        <v>13</v>
      </c>
      <c r="C15">
        <v>38.225000000000001</v>
      </c>
      <c r="D15" s="6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11"/>
        <v>0.30250000000000199</v>
      </c>
      <c r="W15">
        <f t="shared" si="4"/>
        <v>0</v>
      </c>
      <c r="X15">
        <f t="shared" si="5"/>
        <v>0</v>
      </c>
      <c r="Y15">
        <f t="shared" si="6"/>
        <v>0.86757000000000573</v>
      </c>
      <c r="Z15">
        <f t="shared" si="7"/>
        <v>0.97167840000000649</v>
      </c>
      <c r="AA15">
        <f t="shared" si="8"/>
        <v>-14.489999999999998</v>
      </c>
      <c r="AB15">
        <f t="shared" si="9"/>
        <v>-42</v>
      </c>
      <c r="AC15">
        <f t="shared" si="0"/>
        <v>0.98427754677754664</v>
      </c>
      <c r="AD15">
        <f t="shared" si="12"/>
        <v>1.0110010000909175</v>
      </c>
      <c r="AE15">
        <v>1982</v>
      </c>
      <c r="AF15">
        <v>34.967865000000003</v>
      </c>
      <c r="AG15">
        <v>46.161945000000003</v>
      </c>
      <c r="AH15">
        <f t="shared" si="10"/>
        <v>11.19408</v>
      </c>
      <c r="AI15">
        <f t="shared" si="13"/>
        <v>0.11194079999999999</v>
      </c>
      <c r="AJ15">
        <v>27.8</v>
      </c>
      <c r="AK15">
        <v>27.497499999999999</v>
      </c>
    </row>
    <row r="16" spans="1:37">
      <c r="A16">
        <v>1971</v>
      </c>
      <c r="B16">
        <v>14</v>
      </c>
      <c r="C16">
        <v>34.299999999999997</v>
      </c>
      <c r="D16" s="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11"/>
        <v>-1.1200000000000045</v>
      </c>
      <c r="W16">
        <f t="shared" si="4"/>
        <v>0</v>
      </c>
      <c r="X16">
        <f t="shared" si="5"/>
        <v>0</v>
      </c>
      <c r="Y16">
        <f t="shared" si="6"/>
        <v>0</v>
      </c>
      <c r="Z16">
        <f t="shared" si="7"/>
        <v>0</v>
      </c>
      <c r="AA16">
        <f t="shared" si="8"/>
        <v>-14.489999999999998</v>
      </c>
      <c r="AB16">
        <f t="shared" si="9"/>
        <v>-42</v>
      </c>
      <c r="AC16">
        <f t="shared" si="0"/>
        <v>1</v>
      </c>
      <c r="AD16">
        <f t="shared" si="12"/>
        <v>0.97093739863769046</v>
      </c>
      <c r="AE16">
        <v>1983</v>
      </c>
      <c r="AF16">
        <v>41.869554200000003</v>
      </c>
      <c r="AG16">
        <v>55.697069999999997</v>
      </c>
      <c r="AH16">
        <f t="shared" si="10"/>
        <v>13.827515799999993</v>
      </c>
      <c r="AI16">
        <f t="shared" si="13"/>
        <v>0.13827515799999993</v>
      </c>
      <c r="AJ16">
        <v>37.417499999999997</v>
      </c>
      <c r="AK16">
        <v>38.537500000000001</v>
      </c>
    </row>
    <row r="17" spans="1:37">
      <c r="A17">
        <v>1972</v>
      </c>
      <c r="B17">
        <v>1</v>
      </c>
      <c r="C17">
        <v>27.98</v>
      </c>
      <c r="D17" s="6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11"/>
        <v>6.9849999999999994</v>
      </c>
      <c r="W17">
        <f t="shared" si="4"/>
        <v>0</v>
      </c>
      <c r="X17">
        <f t="shared" si="5"/>
        <v>0</v>
      </c>
      <c r="Y17">
        <f t="shared" si="6"/>
        <v>20.032979999999998</v>
      </c>
      <c r="Z17">
        <f t="shared" si="7"/>
        <v>22.4369376</v>
      </c>
      <c r="AA17">
        <f t="shared" si="8"/>
        <v>-14.489999999999998</v>
      </c>
      <c r="AB17">
        <f t="shared" si="9"/>
        <v>-42</v>
      </c>
      <c r="AC17" t="e">
        <f t="shared" si="0"/>
        <v>#DIV/0!</v>
      </c>
      <c r="AD17">
        <f t="shared" si="12"/>
        <v>1.2093511164393826</v>
      </c>
      <c r="AE17">
        <v>1984</v>
      </c>
      <c r="AF17">
        <v>39.931260000000002</v>
      </c>
      <c r="AG17">
        <v>60.904020000000003</v>
      </c>
      <c r="AH17">
        <f t="shared" si="10"/>
        <v>20.972760000000001</v>
      </c>
      <c r="AI17">
        <f t="shared" si="13"/>
        <v>0.20972760000000001</v>
      </c>
      <c r="AJ17">
        <v>40.35</v>
      </c>
      <c r="AK17">
        <v>33.365000000000002</v>
      </c>
    </row>
    <row r="18" spans="1:37">
      <c r="A18">
        <v>1972</v>
      </c>
      <c r="B18">
        <v>2</v>
      </c>
      <c r="C18">
        <v>27.95</v>
      </c>
      <c r="D18" s="6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11"/>
        <v>9.8024999999999984</v>
      </c>
      <c r="W18">
        <f t="shared" si="4"/>
        <v>0</v>
      </c>
      <c r="X18">
        <f t="shared" si="5"/>
        <v>0</v>
      </c>
      <c r="Y18">
        <f t="shared" si="6"/>
        <v>28.113569999999996</v>
      </c>
      <c r="Z18">
        <f t="shared" si="7"/>
        <v>31.487198399999997</v>
      </c>
      <c r="AA18">
        <f t="shared" si="8"/>
        <v>-14.489999999999998</v>
      </c>
      <c r="AB18">
        <f t="shared" si="9"/>
        <v>-42</v>
      </c>
      <c r="AC18">
        <f t="shared" si="0"/>
        <v>0.40336435218324973</v>
      </c>
      <c r="AD18">
        <f t="shared" si="12"/>
        <v>1.4801028529447777</v>
      </c>
      <c r="AE18">
        <v>1985</v>
      </c>
      <c r="AF18">
        <v>23.357970000000002</v>
      </c>
      <c r="AG18">
        <v>48.509475000000002</v>
      </c>
      <c r="AH18">
        <f t="shared" si="10"/>
        <v>25.151505</v>
      </c>
      <c r="AI18">
        <f t="shared" si="13"/>
        <v>0.25151505000000002</v>
      </c>
      <c r="AJ18">
        <v>30.22</v>
      </c>
      <c r="AK18">
        <v>20.4175</v>
      </c>
    </row>
    <row r="19" spans="1:37">
      <c r="A19">
        <v>1972</v>
      </c>
      <c r="B19">
        <v>3</v>
      </c>
      <c r="C19">
        <v>27.557500000000001</v>
      </c>
      <c r="D19" s="6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11"/>
        <v>5.6274999999999977</v>
      </c>
      <c r="W19">
        <f t="shared" si="4"/>
        <v>8.4104099999999935</v>
      </c>
      <c r="X19">
        <f t="shared" si="5"/>
        <v>9.4196591999999928</v>
      </c>
      <c r="Y19">
        <f t="shared" si="6"/>
        <v>16.139669999999995</v>
      </c>
      <c r="Z19">
        <f t="shared" si="7"/>
        <v>18.076430399999996</v>
      </c>
      <c r="AA19">
        <f t="shared" si="8"/>
        <v>-8.6027130000000032</v>
      </c>
      <c r="AB19">
        <f t="shared" si="9"/>
        <v>-36.112713000000007</v>
      </c>
      <c r="AC19">
        <f t="shared" si="0"/>
        <v>0.42591175720479479</v>
      </c>
      <c r="AD19">
        <f t="shared" si="12"/>
        <v>1.1393549185909737</v>
      </c>
      <c r="AE19">
        <v>1986</v>
      </c>
      <c r="AF19">
        <v>57.908504999999998</v>
      </c>
      <c r="AG19">
        <v>65.978340000000003</v>
      </c>
      <c r="AH19">
        <f t="shared" si="10"/>
        <v>8.0698350000000048</v>
      </c>
      <c r="AI19">
        <f t="shared" si="13"/>
        <v>8.0698350000000044E-2</v>
      </c>
      <c r="AJ19">
        <v>46.01</v>
      </c>
      <c r="AK19">
        <v>40.3825</v>
      </c>
    </row>
    <row r="20" spans="1:37">
      <c r="A20">
        <v>1972</v>
      </c>
      <c r="B20">
        <v>4</v>
      </c>
      <c r="C20">
        <v>25.377500000000001</v>
      </c>
      <c r="D20" s="6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11"/>
        <v>11.009999999999998</v>
      </c>
      <c r="W20">
        <f t="shared" si="4"/>
        <v>1.1185200000000017</v>
      </c>
      <c r="X20">
        <f t="shared" si="5"/>
        <v>1.252742400000002</v>
      </c>
      <c r="Y20">
        <f t="shared" si="6"/>
        <v>31.576679999999996</v>
      </c>
      <c r="Z20">
        <f t="shared" si="7"/>
        <v>35.365881600000002</v>
      </c>
      <c r="AA20">
        <f t="shared" si="8"/>
        <v>-13.707035999999997</v>
      </c>
      <c r="AB20">
        <f t="shared" si="9"/>
        <v>-41.217036</v>
      </c>
      <c r="AC20">
        <f t="shared" si="0"/>
        <v>0.95646379386939162</v>
      </c>
      <c r="AD20">
        <f t="shared" si="12"/>
        <v>1.3610723948511929</v>
      </c>
      <c r="AE20">
        <v>1987</v>
      </c>
      <c r="AF20">
        <v>43.726244999999999</v>
      </c>
      <c r="AG20">
        <v>59.514584999999997</v>
      </c>
      <c r="AH20">
        <f t="shared" si="10"/>
        <v>15.788339999999998</v>
      </c>
      <c r="AI20">
        <f t="shared" si="13"/>
        <v>0.15788339999999998</v>
      </c>
      <c r="AJ20">
        <v>41.502499999999998</v>
      </c>
      <c r="AK20">
        <v>30.4925</v>
      </c>
    </row>
    <row r="21" spans="1:37">
      <c r="A21">
        <v>1972</v>
      </c>
      <c r="B21">
        <v>5</v>
      </c>
      <c r="C21">
        <v>25.017499999999998</v>
      </c>
      <c r="D21" s="6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11"/>
        <v>36.087499999999991</v>
      </c>
      <c r="W21">
        <f t="shared" si="4"/>
        <v>43.550579999999989</v>
      </c>
      <c r="X21">
        <f t="shared" si="5"/>
        <v>48.776649599999992</v>
      </c>
      <c r="Y21">
        <f t="shared" si="6"/>
        <v>103.49894999999998</v>
      </c>
      <c r="Z21">
        <f t="shared" si="7"/>
        <v>115.91882399999999</v>
      </c>
      <c r="AA21">
        <f t="shared" si="8"/>
        <v>15.995405999999992</v>
      </c>
      <c r="AB21">
        <f t="shared" si="9"/>
        <v>-11.51459400000001</v>
      </c>
      <c r="AC21">
        <f t="shared" si="0"/>
        <v>2.2777020890099906</v>
      </c>
      <c r="AD21">
        <f t="shared" si="12"/>
        <v>2.3329947363560808</v>
      </c>
      <c r="AE21">
        <v>1988</v>
      </c>
      <c r="AF21">
        <v>38.821964999999999</v>
      </c>
      <c r="AG21">
        <v>90.571439999999996</v>
      </c>
      <c r="AH21">
        <f t="shared" si="10"/>
        <v>51.749474999999997</v>
      </c>
      <c r="AI21">
        <f t="shared" si="13"/>
        <v>0.51749475</v>
      </c>
      <c r="AJ21">
        <v>63.16</v>
      </c>
      <c r="AK21">
        <v>27.072500000000002</v>
      </c>
    </row>
    <row r="22" spans="1:37">
      <c r="A22">
        <v>1972</v>
      </c>
      <c r="B22">
        <v>6</v>
      </c>
      <c r="C22">
        <v>23.047499999999999</v>
      </c>
      <c r="D22" s="6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11"/>
        <v>22.232499999999998</v>
      </c>
      <c r="W22">
        <f t="shared" si="4"/>
        <v>8.0662500000000001</v>
      </c>
      <c r="X22">
        <f t="shared" si="5"/>
        <v>9.0342000000000002</v>
      </c>
      <c r="Y22">
        <f t="shared" si="6"/>
        <v>63.762809999999995</v>
      </c>
      <c r="Z22">
        <f t="shared" si="7"/>
        <v>71.414347199999995</v>
      </c>
      <c r="AA22">
        <f t="shared" si="8"/>
        <v>-8.8436249999999994</v>
      </c>
      <c r="AB22">
        <f t="shared" si="9"/>
        <v>-36.353625000000001</v>
      </c>
      <c r="AC22">
        <f t="shared" si="0"/>
        <v>0.38392795289227566</v>
      </c>
      <c r="AD22">
        <f t="shared" si="12"/>
        <v>2.2289939192924266</v>
      </c>
      <c r="AE22">
        <v>1989</v>
      </c>
      <c r="AF22">
        <v>25.94106</v>
      </c>
      <c r="AG22">
        <v>57.822465000000001</v>
      </c>
      <c r="AH22">
        <f t="shared" si="10"/>
        <v>31.881405000000001</v>
      </c>
      <c r="AI22">
        <f t="shared" si="13"/>
        <v>0.31881405000000002</v>
      </c>
      <c r="AJ22">
        <v>40.322499999999998</v>
      </c>
      <c r="AK22">
        <v>18.09</v>
      </c>
    </row>
    <row r="23" spans="1:37">
      <c r="A23">
        <v>1972</v>
      </c>
      <c r="B23">
        <v>7</v>
      </c>
      <c r="C23">
        <v>21.84</v>
      </c>
      <c r="D23" s="6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11"/>
        <v>17.424999999999997</v>
      </c>
      <c r="W23">
        <f t="shared" si="4"/>
        <v>0</v>
      </c>
      <c r="X23">
        <f t="shared" si="5"/>
        <v>0</v>
      </c>
      <c r="Y23">
        <f t="shared" si="6"/>
        <v>49.974899999999991</v>
      </c>
      <c r="Z23">
        <f t="shared" si="7"/>
        <v>55.971887999999993</v>
      </c>
      <c r="AA23">
        <f t="shared" si="8"/>
        <v>-14.489999999999998</v>
      </c>
      <c r="AB23">
        <f t="shared" si="9"/>
        <v>-42</v>
      </c>
      <c r="AC23">
        <f t="shared" si="0"/>
        <v>0.21623749016080074</v>
      </c>
      <c r="AD23">
        <f t="shared" si="12"/>
        <v>1.6591016548463355</v>
      </c>
      <c r="AE23">
        <v>1990</v>
      </c>
      <c r="AF23">
        <v>37.911375</v>
      </c>
      <c r="AG23">
        <v>62.898825000000002</v>
      </c>
      <c r="AH23">
        <f t="shared" si="10"/>
        <v>24.987450000000003</v>
      </c>
      <c r="AI23">
        <f t="shared" si="13"/>
        <v>0.24987450000000003</v>
      </c>
      <c r="AJ23">
        <v>43.862499999999997</v>
      </c>
      <c r="AK23">
        <v>26.4375</v>
      </c>
    </row>
    <row r="24" spans="1:37">
      <c r="A24">
        <v>1972</v>
      </c>
      <c r="B24">
        <v>8</v>
      </c>
      <c r="C24">
        <v>27.4025</v>
      </c>
      <c r="D24" s="6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11"/>
        <v>6.8349999999999973</v>
      </c>
      <c r="W24">
        <f t="shared" si="4"/>
        <v>3.8933099999999947</v>
      </c>
      <c r="X24">
        <f t="shared" si="5"/>
        <v>4.3605071999999945</v>
      </c>
      <c r="Y24">
        <f t="shared" si="6"/>
        <v>19.602779999999992</v>
      </c>
      <c r="Z24">
        <f t="shared" si="7"/>
        <v>21.955113599999994</v>
      </c>
      <c r="AA24">
        <f t="shared" si="8"/>
        <v>-11.764683000000002</v>
      </c>
      <c r="AB24">
        <f t="shared" si="9"/>
        <v>-39.274683000000003</v>
      </c>
      <c r="AC24">
        <f t="shared" si="0"/>
        <v>0.60774748923959843</v>
      </c>
      <c r="AD24">
        <f t="shared" si="12"/>
        <v>1.301699404105054</v>
      </c>
      <c r="AE24">
        <v>1991</v>
      </c>
      <c r="AF24">
        <v>29.087040200000001</v>
      </c>
      <c r="AG24">
        <v>51.962724999999999</v>
      </c>
      <c r="AH24">
        <f t="shared" si="10"/>
        <v>22.875684799999998</v>
      </c>
      <c r="AI24">
        <f t="shared" si="13"/>
        <v>0.22875684799999998</v>
      </c>
      <c r="AJ24">
        <v>29.49</v>
      </c>
      <c r="AK24">
        <v>22.655000000000001</v>
      </c>
    </row>
    <row r="25" spans="1:37">
      <c r="A25">
        <v>1972</v>
      </c>
      <c r="B25">
        <v>9</v>
      </c>
      <c r="C25">
        <v>25.5</v>
      </c>
      <c r="D25" s="6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11"/>
        <v>20.857375000000001</v>
      </c>
      <c r="W25">
        <f t="shared" si="4"/>
        <v>12.093925800000003</v>
      </c>
      <c r="X25">
        <f t="shared" si="5"/>
        <v>13.545196896000004</v>
      </c>
      <c r="Y25">
        <f t="shared" si="6"/>
        <v>59.818951500000011</v>
      </c>
      <c r="Z25">
        <f t="shared" si="7"/>
        <v>66.997225680000014</v>
      </c>
      <c r="AA25">
        <f t="shared" si="8"/>
        <v>-6.0242519399999974</v>
      </c>
      <c r="AB25">
        <f t="shared" si="9"/>
        <v>-33.534251939999997</v>
      </c>
      <c r="AC25">
        <f t="shared" si="0"/>
        <v>2.0515544989027084</v>
      </c>
      <c r="AD25">
        <f t="shared" si="12"/>
        <v>2.1658775786269868</v>
      </c>
      <c r="AE25">
        <v>1992</v>
      </c>
      <c r="AF25">
        <v>25.654044899999999</v>
      </c>
      <c r="AG25">
        <v>55.563521000000001</v>
      </c>
      <c r="AH25">
        <f t="shared" si="10"/>
        <v>29.909476100000003</v>
      </c>
      <c r="AI25">
        <f t="shared" si="13"/>
        <v>0.29909476100000004</v>
      </c>
      <c r="AJ25">
        <v>38.747225</v>
      </c>
      <c r="AK25">
        <v>17.889849999999999</v>
      </c>
    </row>
    <row r="26" spans="1:37">
      <c r="A26">
        <v>1972</v>
      </c>
      <c r="B26">
        <v>10</v>
      </c>
      <c r="C26">
        <v>25.65</v>
      </c>
      <c r="D26" s="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11"/>
        <v>19.166400000000003</v>
      </c>
      <c r="W26">
        <f t="shared" si="4"/>
        <v>13.499389200000014</v>
      </c>
      <c r="X26">
        <f t="shared" si="5"/>
        <v>15.119315904000016</v>
      </c>
      <c r="Y26">
        <f t="shared" si="6"/>
        <v>54.969235200000007</v>
      </c>
      <c r="Z26">
        <f t="shared" si="7"/>
        <v>61.565543424000012</v>
      </c>
      <c r="AA26">
        <f t="shared" si="8"/>
        <v>-5.0404275599999888</v>
      </c>
      <c r="AB26">
        <f t="shared" si="9"/>
        <v>-32.550427559999989</v>
      </c>
      <c r="AC26">
        <f t="shared" si="0"/>
        <v>8.1073241479332925E-2</v>
      </c>
      <c r="AD26">
        <f t="shared" si="12"/>
        <v>2.1174603174603175</v>
      </c>
      <c r="AE26">
        <v>1993</v>
      </c>
      <c r="AF26">
        <v>19.987258199999999</v>
      </c>
      <c r="AG26">
        <v>53.509895999999998</v>
      </c>
      <c r="AH26">
        <f t="shared" si="10"/>
        <v>33.522637799999998</v>
      </c>
      <c r="AI26">
        <f t="shared" si="13"/>
        <v>0.33522637799999999</v>
      </c>
      <c r="AJ26">
        <v>36.318150000000003</v>
      </c>
      <c r="AK26">
        <v>17.15175</v>
      </c>
    </row>
    <row r="27" spans="1:37">
      <c r="A27">
        <v>1972</v>
      </c>
      <c r="B27">
        <v>11</v>
      </c>
      <c r="C27">
        <v>27.072500000000002</v>
      </c>
      <c r="D27" s="6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11"/>
        <v>34.221825000000003</v>
      </c>
      <c r="W27">
        <f t="shared" si="4"/>
        <v>65.232588300000018</v>
      </c>
      <c r="X27">
        <f t="shared" si="5"/>
        <v>73.060498896000027</v>
      </c>
      <c r="Y27">
        <f t="shared" si="6"/>
        <v>98.148194100000012</v>
      </c>
      <c r="Z27">
        <f t="shared" si="7"/>
        <v>109.92597739200002</v>
      </c>
      <c r="AA27">
        <f t="shared" si="8"/>
        <v>31.17281181000001</v>
      </c>
      <c r="AB27">
        <f t="shared" si="9"/>
        <v>3.662811810000008</v>
      </c>
      <c r="AC27">
        <f t="shared" si="0"/>
        <v>0.78551136363636354</v>
      </c>
      <c r="AD27">
        <f t="shared" si="12"/>
        <v>4.0850831742568863</v>
      </c>
      <c r="AE27">
        <v>1994</v>
      </c>
      <c r="AF27">
        <v>15.906896</v>
      </c>
      <c r="AG27">
        <v>64.980992999999998</v>
      </c>
      <c r="AH27">
        <f t="shared" si="10"/>
        <v>49.074096999999995</v>
      </c>
      <c r="AI27">
        <f>(AG27-AF27)/100</f>
        <v>0.49074096999999994</v>
      </c>
      <c r="AJ27">
        <v>45.314500000000002</v>
      </c>
      <c r="AK27">
        <v>11.092675</v>
      </c>
    </row>
    <row r="28" spans="1:37">
      <c r="A28">
        <v>1972</v>
      </c>
      <c r="B28">
        <v>12</v>
      </c>
      <c r="C28">
        <v>24.8675</v>
      </c>
      <c r="D28" s="6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11"/>
        <v>16.570014</v>
      </c>
      <c r="W28">
        <f t="shared" si="4"/>
        <v>23.217865033200013</v>
      </c>
      <c r="X28">
        <f t="shared" si="5"/>
        <v>26.004008837184017</v>
      </c>
      <c r="Y28">
        <f t="shared" si="6"/>
        <v>47.522800152000002</v>
      </c>
      <c r="Z28">
        <f t="shared" si="7"/>
        <v>53.225536170240005</v>
      </c>
      <c r="AA28">
        <f t="shared" si="8"/>
        <v>1.7625055232400086</v>
      </c>
      <c r="AB28">
        <f t="shared" si="9"/>
        <v>-25.747494476759993</v>
      </c>
      <c r="AC28">
        <f t="shared" si="0"/>
        <v>0.51580565910789389</v>
      </c>
      <c r="AD28">
        <f t="shared" si="12"/>
        <v>1.5638683319486866</v>
      </c>
      <c r="AE28">
        <v>1995</v>
      </c>
      <c r="AF28">
        <v>42.139979699999998</v>
      </c>
      <c r="AG28">
        <v>65.901380000000003</v>
      </c>
      <c r="AH28">
        <f t="shared" si="10"/>
        <v>23.761400300000005</v>
      </c>
      <c r="AI28">
        <f t="shared" si="13"/>
        <v>0.23761400300000005</v>
      </c>
      <c r="AJ28">
        <v>45.956331800000001</v>
      </c>
      <c r="AK28">
        <v>29.3863178</v>
      </c>
    </row>
    <row r="29" spans="1:37">
      <c r="A29">
        <v>1972</v>
      </c>
      <c r="B29">
        <v>13</v>
      </c>
      <c r="C29">
        <v>21.327500000000001</v>
      </c>
      <c r="D29" s="6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11"/>
        <v>20.749254300000004</v>
      </c>
      <c r="W29">
        <f t="shared" si="4"/>
        <v>32.906678863200014</v>
      </c>
      <c r="X29">
        <f t="shared" si="5"/>
        <v>36.855480326784019</v>
      </c>
      <c r="Y29">
        <f t="shared" si="6"/>
        <v>59.508861332400009</v>
      </c>
      <c r="Z29">
        <f t="shared" si="7"/>
        <v>66.64992469228801</v>
      </c>
      <c r="AA29">
        <f t="shared" si="8"/>
        <v>8.5446752042400114</v>
      </c>
      <c r="AB29">
        <f t="shared" si="9"/>
        <v>-18.96532479575999</v>
      </c>
      <c r="AC29">
        <f t="shared" si="0"/>
        <v>0.25221706511533437</v>
      </c>
      <c r="AD29">
        <f t="shared" si="12"/>
        <v>2.1518626174100373</v>
      </c>
      <c r="AE29">
        <v>1996</v>
      </c>
      <c r="AF29">
        <v>26.193071499999999</v>
      </c>
      <c r="AG29">
        <v>74.111282000000003</v>
      </c>
      <c r="AH29">
        <f t="shared" si="10"/>
        <v>47.918210500000001</v>
      </c>
      <c r="AI29">
        <f t="shared" si="13"/>
        <v>0.47918210500000002</v>
      </c>
      <c r="AJ29">
        <v>38.762908000000003</v>
      </c>
      <c r="AK29">
        <v>18.013653699999999</v>
      </c>
    </row>
    <row r="30" spans="1:37">
      <c r="A30">
        <v>1972</v>
      </c>
      <c r="B30">
        <v>14</v>
      </c>
      <c r="C30">
        <v>25.44</v>
      </c>
      <c r="D30" s="6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11"/>
        <v>34.359914400000008</v>
      </c>
      <c r="W30">
        <f t="shared" si="4"/>
        <v>68.839999999200018</v>
      </c>
      <c r="X30">
        <f t="shared" si="5"/>
        <v>77.100799999104026</v>
      </c>
      <c r="Y30">
        <f t="shared" si="6"/>
        <v>98.54423449920003</v>
      </c>
      <c r="Z30">
        <f t="shared" si="7"/>
        <v>110.36954263910404</v>
      </c>
      <c r="AA30">
        <f t="shared" si="8"/>
        <v>33.697999999440015</v>
      </c>
      <c r="AB30">
        <f t="shared" si="9"/>
        <v>6.1879999994400094</v>
      </c>
      <c r="AC30">
        <f t="shared" si="0"/>
        <v>0.65595899993379536</v>
      </c>
      <c r="AD30">
        <f t="shared" si="12"/>
        <v>2.8269042996555025</v>
      </c>
      <c r="AE30">
        <v>1997</v>
      </c>
      <c r="AF30">
        <v>28.866251299999998</v>
      </c>
      <c r="AG30">
        <v>83.729668000000004</v>
      </c>
      <c r="AH30">
        <f t="shared" si="10"/>
        <v>54.863416700000002</v>
      </c>
      <c r="AI30">
        <f t="shared" si="13"/>
        <v>0.54863416700000001</v>
      </c>
      <c r="AJ30">
        <v>53.167639800000003</v>
      </c>
      <c r="AK30">
        <v>18.807725399999999</v>
      </c>
    </row>
    <row r="31" spans="1:37">
      <c r="A31">
        <v>1974</v>
      </c>
      <c r="B31">
        <v>1</v>
      </c>
      <c r="C31">
        <v>17.061</v>
      </c>
      <c r="D31" s="6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11"/>
        <v>27.7880653</v>
      </c>
      <c r="W31">
        <f t="shared" si="4"/>
        <v>43.210009015200001</v>
      </c>
      <c r="X31">
        <f t="shared" si="5"/>
        <v>48.395210097024005</v>
      </c>
      <c r="Y31">
        <f t="shared" si="6"/>
        <v>79.696171280400009</v>
      </c>
      <c r="Z31">
        <f t="shared" si="7"/>
        <v>89.259711834048019</v>
      </c>
      <c r="AA31">
        <f t="shared" si="8"/>
        <v>15.757006310640001</v>
      </c>
      <c r="AB31">
        <f t="shared" si="9"/>
        <v>-11.75299368936</v>
      </c>
      <c r="AC31">
        <f t="shared" si="0"/>
        <v>0.19126500210373065</v>
      </c>
      <c r="AD31">
        <f t="shared" si="12"/>
        <v>1.9762607549951792</v>
      </c>
      <c r="AE31">
        <v>1998</v>
      </c>
      <c r="AF31">
        <v>39.7048664</v>
      </c>
      <c r="AG31">
        <v>87.604659999999996</v>
      </c>
      <c r="AH31">
        <f t="shared" si="10"/>
        <v>47.899793599999995</v>
      </c>
      <c r="AI31">
        <f t="shared" si="13"/>
        <v>0.47899793599999996</v>
      </c>
      <c r="AJ31">
        <v>56.251839099999998</v>
      </c>
      <c r="AK31">
        <v>28.463773799999998</v>
      </c>
    </row>
    <row r="32" spans="1:37">
      <c r="A32">
        <v>1974</v>
      </c>
      <c r="B32">
        <v>2</v>
      </c>
      <c r="C32">
        <v>16.546749999999999</v>
      </c>
      <c r="D32" s="6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11"/>
        <v>34.842574599999999</v>
      </c>
      <c r="W32">
        <f t="shared" si="4"/>
        <v>66.007671322800007</v>
      </c>
      <c r="X32">
        <f t="shared" si="5"/>
        <v>73.928591881536022</v>
      </c>
      <c r="Y32">
        <f t="shared" si="6"/>
        <v>99.9285039528</v>
      </c>
      <c r="Z32">
        <f t="shared" si="7"/>
        <v>111.91992442713601</v>
      </c>
      <c r="AA32">
        <f t="shared" si="8"/>
        <v>31.715369925960001</v>
      </c>
      <c r="AB32">
        <f t="shared" si="9"/>
        <v>4.2053699259599995</v>
      </c>
      <c r="AC32">
        <f t="shared" si="0"/>
        <v>0.25386831446664249</v>
      </c>
      <c r="AD32">
        <f t="shared" si="12"/>
        <v>2.8161939738653987</v>
      </c>
      <c r="AE32">
        <v>1999</v>
      </c>
      <c r="AF32">
        <v>25.9260941</v>
      </c>
      <c r="AG32">
        <v>84.899838000000003</v>
      </c>
      <c r="AH32">
        <f t="shared" si="10"/>
        <v>58.973743900000002</v>
      </c>
      <c r="AI32">
        <f t="shared" si="13"/>
        <v>0.58973743899999997</v>
      </c>
      <c r="AJ32">
        <v>54.026965199999999</v>
      </c>
      <c r="AK32">
        <v>19.1843906</v>
      </c>
    </row>
    <row r="33" spans="1:37">
      <c r="A33">
        <v>1974</v>
      </c>
      <c r="B33">
        <v>3</v>
      </c>
      <c r="C33">
        <v>27.043500000000002</v>
      </c>
      <c r="D33" s="6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11"/>
        <v>15.190222000000002</v>
      </c>
      <c r="W33">
        <f t="shared" si="4"/>
        <v>9.2990807364000059</v>
      </c>
      <c r="X33">
        <f t="shared" si="5"/>
        <v>10.414970424768008</v>
      </c>
      <c r="Y33">
        <f t="shared" si="6"/>
        <v>43.565556696000009</v>
      </c>
      <c r="Z33">
        <f t="shared" si="7"/>
        <v>48.793423499520017</v>
      </c>
      <c r="AA33">
        <f t="shared" si="8"/>
        <v>-7.9806434845199945</v>
      </c>
      <c r="AB33">
        <f t="shared" si="9"/>
        <v>-35.490643484519993</v>
      </c>
      <c r="AC33">
        <f t="shared" si="0"/>
        <v>0.5640327336774934</v>
      </c>
      <c r="AD33">
        <f t="shared" si="12"/>
        <v>1.627522938933095</v>
      </c>
      <c r="AE33">
        <v>2000</v>
      </c>
      <c r="AF33">
        <v>35.241509299999997</v>
      </c>
      <c r="AG33">
        <v>61.054589</v>
      </c>
      <c r="AH33">
        <f t="shared" si="10"/>
        <v>25.813079700000003</v>
      </c>
      <c r="AI33">
        <f t="shared" si="13"/>
        <v>0.25813079700000002</v>
      </c>
      <c r="AJ33">
        <v>39.396862200000001</v>
      </c>
      <c r="AK33">
        <v>24.206640199999999</v>
      </c>
    </row>
    <row r="34" spans="1:37">
      <c r="A34">
        <v>1974</v>
      </c>
      <c r="B34">
        <v>4</v>
      </c>
      <c r="C34">
        <v>32.609499999999997</v>
      </c>
      <c r="D34" s="6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11"/>
        <v>-6.3578195000000015</v>
      </c>
      <c r="W34">
        <f t="shared" si="4"/>
        <v>0</v>
      </c>
      <c r="X34">
        <f t="shared" si="5"/>
        <v>0</v>
      </c>
      <c r="Y34">
        <f t="shared" si="6"/>
        <v>0</v>
      </c>
      <c r="Z34">
        <f t="shared" si="7"/>
        <v>0</v>
      </c>
      <c r="AA34">
        <f t="shared" si="8"/>
        <v>-14.489999999999998</v>
      </c>
      <c r="AB34">
        <f t="shared" si="9"/>
        <v>-42</v>
      </c>
      <c r="AC34">
        <f t="shared" si="0"/>
        <v>1</v>
      </c>
      <c r="AD34">
        <f t="shared" si="12"/>
        <v>0.76899288473525151</v>
      </c>
      <c r="AE34">
        <v>2001</v>
      </c>
      <c r="AF34">
        <v>31.409297299999999</v>
      </c>
      <c r="AG34">
        <v>32.996068000000001</v>
      </c>
      <c r="AH34">
        <f t="shared" si="10"/>
        <v>1.5867707000000024</v>
      </c>
      <c r="AI34">
        <f t="shared" si="13"/>
        <v>1.5867707000000023E-2</v>
      </c>
      <c r="AJ34">
        <v>21.164360899999998</v>
      </c>
      <c r="AK34">
        <v>27.5221804</v>
      </c>
    </row>
    <row r="35" spans="1:37">
      <c r="A35">
        <v>1974</v>
      </c>
      <c r="B35">
        <v>5</v>
      </c>
      <c r="C35">
        <v>30.310500000000001</v>
      </c>
      <c r="D35" s="6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11"/>
        <v>7.5169183999999944</v>
      </c>
      <c r="W35">
        <f t="shared" si="4"/>
        <v>0</v>
      </c>
      <c r="X35">
        <f t="shared" si="5"/>
        <v>0</v>
      </c>
      <c r="Y35">
        <f t="shared" si="6"/>
        <v>21.558521971199983</v>
      </c>
      <c r="Z35">
        <f t="shared" si="7"/>
        <v>24.145544607743982</v>
      </c>
      <c r="AA35">
        <f t="shared" si="8"/>
        <v>-14.489999999999998</v>
      </c>
      <c r="AB35">
        <f t="shared" si="9"/>
        <v>-42</v>
      </c>
      <c r="AC35" t="e">
        <f t="shared" si="0"/>
        <v>#DIV/0!</v>
      </c>
      <c r="AD35">
        <f t="shared" si="12"/>
        <v>1.2065161863742739</v>
      </c>
      <c r="AE35">
        <v>2002</v>
      </c>
      <c r="AF35">
        <v>40.821400500000003</v>
      </c>
      <c r="AG35">
        <v>66.416807000000006</v>
      </c>
      <c r="AH35">
        <f t="shared" si="10"/>
        <v>25.595406500000003</v>
      </c>
      <c r="AI35">
        <f t="shared" si="13"/>
        <v>0.25595406500000001</v>
      </c>
      <c r="AJ35">
        <v>43.915607199999997</v>
      </c>
      <c r="AK35">
        <v>36.398688800000002</v>
      </c>
    </row>
    <row r="36" spans="1:37">
      <c r="A36">
        <v>1974</v>
      </c>
      <c r="B36">
        <v>6</v>
      </c>
      <c r="C36">
        <v>29.645</v>
      </c>
      <c r="D36" s="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11"/>
        <v>48.695121899999997</v>
      </c>
      <c r="W36">
        <f t="shared" si="4"/>
        <v>58.918053906000011</v>
      </c>
      <c r="X36">
        <f t="shared" si="5"/>
        <v>65.988220374720015</v>
      </c>
      <c r="Y36">
        <f t="shared" si="6"/>
        <v>139.65760960919999</v>
      </c>
      <c r="Z36">
        <f t="shared" si="7"/>
        <v>156.416522762304</v>
      </c>
      <c r="AA36">
        <f t="shared" si="8"/>
        <v>26.752637734200004</v>
      </c>
      <c r="AB36">
        <f t="shared" si="9"/>
        <v>-0.75736226579999766</v>
      </c>
      <c r="AC36">
        <f t="shared" si="0"/>
        <v>5.4780697765722763</v>
      </c>
      <c r="AD36">
        <f t="shared" si="12"/>
        <v>2.2286212899293791</v>
      </c>
      <c r="AE36">
        <v>2003</v>
      </c>
      <c r="AF36">
        <v>45.455019800000002</v>
      </c>
      <c r="AG36">
        <v>138.66404199999999</v>
      </c>
      <c r="AH36">
        <f t="shared" si="10"/>
        <v>93.209022199999993</v>
      </c>
      <c r="AI36">
        <f t="shared" si="13"/>
        <v>0.93209022199999991</v>
      </c>
      <c r="AJ36">
        <v>88.329077699999999</v>
      </c>
      <c r="AK36">
        <v>39.633955800000003</v>
      </c>
    </row>
    <row r="37" spans="1:37">
      <c r="A37">
        <v>1974</v>
      </c>
      <c r="B37">
        <v>7</v>
      </c>
      <c r="C37">
        <v>27.79975</v>
      </c>
      <c r="D37" s="6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11"/>
        <v>40.795121999999999</v>
      </c>
      <c r="W37">
        <f t="shared" si="4"/>
        <v>71.112409896000003</v>
      </c>
      <c r="X37">
        <f t="shared" si="5"/>
        <v>79.645899083520007</v>
      </c>
      <c r="Y37">
        <f t="shared" si="6"/>
        <v>117.00040989600001</v>
      </c>
      <c r="Z37">
        <f t="shared" si="7"/>
        <v>131.04045908352003</v>
      </c>
      <c r="AA37">
        <f t="shared" si="8"/>
        <v>35.288686927200004</v>
      </c>
      <c r="AB37">
        <f t="shared" si="9"/>
        <v>7.778686927199999</v>
      </c>
      <c r="AC37">
        <f t="shared" si="0"/>
        <v>0.16223390745839772</v>
      </c>
      <c r="AD37">
        <f t="shared" si="12"/>
        <v>3.0397561</v>
      </c>
      <c r="AE37">
        <v>2004</v>
      </c>
      <c r="AF37">
        <v>27.984507499999999</v>
      </c>
      <c r="AG37">
        <v>102.007182</v>
      </c>
      <c r="AH37">
        <f t="shared" si="10"/>
        <v>74.022674499999994</v>
      </c>
      <c r="AI37">
        <f t="shared" si="13"/>
        <v>0.74022674499999996</v>
      </c>
      <c r="AJ37">
        <v>60.7</v>
      </c>
      <c r="AK37">
        <v>20</v>
      </c>
    </row>
    <row r="38" spans="1:37" ht="14.25">
      <c r="A38">
        <v>1974</v>
      </c>
      <c r="B38">
        <v>8</v>
      </c>
      <c r="C38">
        <v>24.230250000000002</v>
      </c>
      <c r="D38" s="6">
        <v>2005</v>
      </c>
      <c r="E38" s="318">
        <v>23.1956226</v>
      </c>
      <c r="F38" s="318">
        <v>23.916775000000001</v>
      </c>
      <c r="G38" s="10">
        <f t="shared" si="1"/>
        <v>1607.2072800000001</v>
      </c>
      <c r="H38" s="318">
        <v>28.694932099999999</v>
      </c>
      <c r="I38" s="318">
        <v>33.319544299999997</v>
      </c>
      <c r="J38" s="10">
        <f t="shared" si="2"/>
        <v>2239.0733769600001</v>
      </c>
      <c r="K38" s="318">
        <v>38.118406299999997</v>
      </c>
      <c r="L38" s="318">
        <v>38.795962899999999</v>
      </c>
      <c r="M38" s="318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11"/>
        <v>18.862771299999999</v>
      </c>
      <c r="W38">
        <f t="shared" si="4"/>
        <v>27.131285736000009</v>
      </c>
      <c r="X38">
        <f t="shared" si="5"/>
        <v>30.387040024320015</v>
      </c>
      <c r="Y38">
        <f t="shared" si="6"/>
        <v>54.098428088399992</v>
      </c>
      <c r="Z38">
        <f t="shared" si="7"/>
        <v>60.590239459007996</v>
      </c>
      <c r="AA38">
        <f t="shared" si="8"/>
        <v>4.5019000152000075</v>
      </c>
      <c r="AB38">
        <f t="shared" si="9"/>
        <v>-23.008099984799994</v>
      </c>
      <c r="AC38">
        <f t="shared" si="0"/>
        <v>0.53762189263706595</v>
      </c>
      <c r="AD38">
        <f t="shared" si="12"/>
        <v>1.7886837293071494</v>
      </c>
      <c r="AE38">
        <v>2005</v>
      </c>
      <c r="AF38">
        <v>32.879244700000001</v>
      </c>
      <c r="AG38">
        <v>63.877437</v>
      </c>
      <c r="AH38">
        <f t="shared" si="10"/>
        <v>30.998192299999999</v>
      </c>
      <c r="AI38">
        <f t="shared" si="13"/>
        <v>0.30998192299999999</v>
      </c>
      <c r="AK38">
        <v>23.916775000000001</v>
      </c>
    </row>
    <row r="39" spans="1:37" ht="14.25">
      <c r="A39">
        <v>1974</v>
      </c>
      <c r="B39">
        <v>9</v>
      </c>
      <c r="C39">
        <v>31.823</v>
      </c>
      <c r="D39" s="6">
        <v>2006</v>
      </c>
      <c r="E39" s="318">
        <v>41.513477000000002</v>
      </c>
      <c r="F39" s="318">
        <v>34.4634754</v>
      </c>
      <c r="G39" s="10">
        <f t="shared" si="1"/>
        <v>2315.9455468800002</v>
      </c>
      <c r="H39" s="318">
        <v>38.460653600000001</v>
      </c>
      <c r="I39" s="318">
        <v>43.103391000000002</v>
      </c>
      <c r="J39" s="10">
        <f t="shared" si="2"/>
        <v>2896.5478752000004</v>
      </c>
      <c r="K39" s="318">
        <v>33.828997100000002</v>
      </c>
      <c r="L39" s="318">
        <v>40.2958772</v>
      </c>
      <c r="M39" s="318">
        <v>40.714831699999998</v>
      </c>
      <c r="N39" s="10">
        <f t="shared" si="3"/>
        <v>2736.0366902400001</v>
      </c>
      <c r="O39">
        <v>53.106450299999999</v>
      </c>
      <c r="P39">
        <v>45.245444900000003</v>
      </c>
      <c r="Q39">
        <v>36.68385</v>
      </c>
      <c r="R39">
        <v>35.486469999999997</v>
      </c>
      <c r="S39">
        <v>40.4843312</v>
      </c>
      <c r="T39">
        <v>24.396897899999999</v>
      </c>
      <c r="U39">
        <v>43.624320699999998</v>
      </c>
      <c r="V39">
        <f t="shared" si="11"/>
        <v>6.2513562999999976</v>
      </c>
      <c r="W39">
        <f t="shared" si="4"/>
        <v>0</v>
      </c>
      <c r="X39">
        <f t="shared" si="5"/>
        <v>0</v>
      </c>
      <c r="Y39">
        <f t="shared" si="6"/>
        <v>17.928889868399995</v>
      </c>
      <c r="Z39">
        <f t="shared" si="7"/>
        <v>20.080356652607996</v>
      </c>
      <c r="AA39">
        <f t="shared" si="8"/>
        <v>-14.489999999999998</v>
      </c>
      <c r="AB39">
        <f t="shared" si="9"/>
        <v>-42</v>
      </c>
      <c r="AC39">
        <f t="shared" si="0"/>
        <v>0.6685876003808624</v>
      </c>
      <c r="AD39">
        <f t="shared" si="12"/>
        <v>1.1813907688485763</v>
      </c>
      <c r="AE39">
        <v>2006</v>
      </c>
      <c r="AF39">
        <v>35.397792299999999</v>
      </c>
      <c r="AG39">
        <v>65.096721000000002</v>
      </c>
      <c r="AH39">
        <f t="shared" si="10"/>
        <v>29.698928700000003</v>
      </c>
      <c r="AI39">
        <f t="shared" si="13"/>
        <v>0.29698928700000005</v>
      </c>
    </row>
    <row r="40" spans="1:37" ht="14.25">
      <c r="A40">
        <v>1974</v>
      </c>
      <c r="B40">
        <v>10</v>
      </c>
      <c r="C40">
        <v>33.728749999999998</v>
      </c>
      <c r="D40" s="6">
        <v>2007</v>
      </c>
      <c r="E40" s="318">
        <v>36.642499999999998</v>
      </c>
      <c r="F40" s="318">
        <v>38.729999999999997</v>
      </c>
      <c r="G40" s="10">
        <f t="shared" si="1"/>
        <v>2602.6559999999999</v>
      </c>
      <c r="H40" s="318">
        <v>47.262500000000003</v>
      </c>
      <c r="I40" s="318">
        <v>51.732500000000002</v>
      </c>
      <c r="J40" s="10">
        <f t="shared" si="2"/>
        <v>3476.4240000000004</v>
      </c>
      <c r="K40" s="318">
        <v>46.542499999999997</v>
      </c>
      <c r="L40" s="318">
        <v>42.35</v>
      </c>
      <c r="M40" s="318">
        <v>50.31</v>
      </c>
      <c r="N40" s="10">
        <f t="shared" si="3"/>
        <v>3380.8320000000008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>
        <f t="shared" si="11"/>
        <v>11.580000000000005</v>
      </c>
      <c r="W40">
        <f t="shared" si="4"/>
        <v>0</v>
      </c>
      <c r="X40">
        <f t="shared" si="5"/>
        <v>0</v>
      </c>
      <c r="Y40">
        <f t="shared" si="6"/>
        <v>33.211440000000017</v>
      </c>
      <c r="Z40">
        <f t="shared" si="7"/>
        <v>37.196812800000025</v>
      </c>
      <c r="AA40">
        <f t="shared" si="8"/>
        <v>-14.489999999999998</v>
      </c>
      <c r="AB40">
        <f t="shared" si="9"/>
        <v>-42</v>
      </c>
      <c r="AD40">
        <f t="shared" si="12"/>
        <v>1.2989930286599536</v>
      </c>
      <c r="AE40">
        <v>2007</v>
      </c>
      <c r="AF40">
        <v>49.738792199999999</v>
      </c>
      <c r="AG40">
        <v>71.118216000000004</v>
      </c>
      <c r="AH40">
        <f t="shared" si="10"/>
        <v>21.379423800000005</v>
      </c>
      <c r="AI40">
        <f t="shared" si="13"/>
        <v>0.21379423800000005</v>
      </c>
    </row>
    <row r="41" spans="1:37" ht="14.25">
      <c r="A41">
        <v>1974</v>
      </c>
      <c r="B41">
        <v>11</v>
      </c>
      <c r="C41">
        <v>34.273249999999997</v>
      </c>
      <c r="D41" s="6">
        <v>2008</v>
      </c>
      <c r="E41" s="318">
        <v>38.4766537</v>
      </c>
      <c r="F41" s="318">
        <v>42.282615700000001</v>
      </c>
      <c r="G41" s="10">
        <f>F41*60*1.12</f>
        <v>2841.3917750400005</v>
      </c>
      <c r="H41" s="318">
        <v>55.895833400000001</v>
      </c>
      <c r="I41" s="318">
        <v>69.331917599999997</v>
      </c>
      <c r="J41" s="10">
        <f>I41*60*1.12</f>
        <v>4659.1048627199998</v>
      </c>
      <c r="K41" s="318">
        <v>81.781833599999999</v>
      </c>
      <c r="L41" s="318">
        <v>86.805154099999996</v>
      </c>
      <c r="M41" s="318">
        <v>88.324678000000006</v>
      </c>
      <c r="N41" s="10">
        <f t="shared" ref="N41:N51" si="14">M41*60*1.12</f>
        <v>5935.4183616000009</v>
      </c>
      <c r="O41">
        <v>76.689059599999993</v>
      </c>
      <c r="P41">
        <v>67.8763395</v>
      </c>
      <c r="Q41">
        <v>84.468315599999997</v>
      </c>
      <c r="R41">
        <v>86.091797799999995</v>
      </c>
      <c r="S41">
        <v>84.163212000000001</v>
      </c>
      <c r="T41">
        <v>88.650088299999993</v>
      </c>
      <c r="U41">
        <v>82.981973100000005</v>
      </c>
      <c r="V41">
        <f t="shared" si="11"/>
        <v>46.042062300000005</v>
      </c>
      <c r="W41">
        <f t="shared" si="4"/>
        <v>54.47123682720003</v>
      </c>
      <c r="X41">
        <f t="shared" si="5"/>
        <v>61.007785246464039</v>
      </c>
      <c r="Y41">
        <f t="shared" si="6"/>
        <v>132.04863467640001</v>
      </c>
      <c r="Z41">
        <f t="shared" si="7"/>
        <v>147.89447083756804</v>
      </c>
      <c r="AA41">
        <f t="shared" si="8"/>
        <v>23.639865779040019</v>
      </c>
      <c r="AB41">
        <f t="shared" si="9"/>
        <v>-3.8701342209599829</v>
      </c>
      <c r="AD41">
        <f>M41/F41</f>
        <v>2.0889123470192503</v>
      </c>
      <c r="AE41">
        <v>2008</v>
      </c>
      <c r="AF41">
        <v>41.264431700000003</v>
      </c>
      <c r="AG41">
        <v>114.14818</v>
      </c>
      <c r="AH41">
        <f t="shared" si="10"/>
        <v>72.883748299999993</v>
      </c>
      <c r="AI41">
        <f t="shared" si="13"/>
        <v>0.72883748299999995</v>
      </c>
    </row>
    <row r="42" spans="1:37" ht="14.25">
      <c r="A42">
        <v>1974</v>
      </c>
      <c r="B42">
        <v>12</v>
      </c>
      <c r="C42">
        <v>30.824750000000002</v>
      </c>
      <c r="D42" s="6">
        <v>2009</v>
      </c>
      <c r="E42" s="318">
        <v>23.475000000000001</v>
      </c>
      <c r="F42" s="318">
        <v>23.14</v>
      </c>
      <c r="G42" s="10">
        <f t="shared" ref="G42:G47" si="15">F42*60*1.12</f>
        <v>1555.0080000000003</v>
      </c>
      <c r="H42" s="318">
        <v>29.647500000000001</v>
      </c>
      <c r="I42" s="318">
        <v>37.692500000000003</v>
      </c>
      <c r="J42" s="10">
        <f t="shared" ref="J42:J52" si="16">I42*60*1.12</f>
        <v>2532.9360000000006</v>
      </c>
      <c r="K42" s="318">
        <v>43.51</v>
      </c>
      <c r="L42" s="318">
        <v>57.272500000000001</v>
      </c>
      <c r="M42" s="318">
        <v>73.034999999999997</v>
      </c>
      <c r="N42" s="10">
        <f t="shared" si="14"/>
        <v>4907.9520000000002</v>
      </c>
      <c r="O42">
        <v>44.082500000000003</v>
      </c>
      <c r="P42">
        <v>46.417499999999997</v>
      </c>
      <c r="Q42">
        <v>51.094999999999999</v>
      </c>
      <c r="R42">
        <v>50.222499999999997</v>
      </c>
      <c r="S42">
        <v>52.337499999999999</v>
      </c>
      <c r="T42">
        <v>69.572500000000005</v>
      </c>
      <c r="U42">
        <v>44.265000000000001</v>
      </c>
      <c r="V42">
        <f t="shared" si="11"/>
        <v>49.894999999999996</v>
      </c>
      <c r="AD42">
        <f t="shared" ref="AD42:AD48" si="17">M42/F42</f>
        <v>3.1562229904926533</v>
      </c>
      <c r="AE42">
        <v>2009</v>
      </c>
      <c r="AF42">
        <v>25.007344100000001</v>
      </c>
      <c r="AG42">
        <v>78.495348000000007</v>
      </c>
      <c r="AH42">
        <f t="shared" si="10"/>
        <v>53.48800390000001</v>
      </c>
      <c r="AI42">
        <f t="shared" si="13"/>
        <v>0.53488003900000014</v>
      </c>
    </row>
    <row r="43" spans="1:37" ht="14.25">
      <c r="A43">
        <v>1974</v>
      </c>
      <c r="B43">
        <v>13</v>
      </c>
      <c r="C43">
        <v>29.130749999999999</v>
      </c>
      <c r="D43" s="6">
        <v>2010</v>
      </c>
      <c r="E43" s="318">
        <v>13.697240300000001</v>
      </c>
      <c r="F43" s="318">
        <v>13.0204874</v>
      </c>
      <c r="G43" s="10">
        <f t="shared" si="15"/>
        <v>874.97675328000003</v>
      </c>
      <c r="H43" s="318">
        <v>15.384088999999999</v>
      </c>
      <c r="I43" s="318">
        <v>20.640467399999999</v>
      </c>
      <c r="J43" s="10">
        <f t="shared" si="16"/>
        <v>1387.0394092800002</v>
      </c>
      <c r="K43" s="318">
        <v>23.463007099999999</v>
      </c>
      <c r="L43" s="318">
        <v>28.530276300000001</v>
      </c>
      <c r="M43" s="318">
        <v>31.3270424</v>
      </c>
      <c r="N43" s="10">
        <f t="shared" si="14"/>
        <v>2105.1772492800001</v>
      </c>
      <c r="O43">
        <v>24.700080400000001</v>
      </c>
      <c r="P43">
        <v>24.186455899999999</v>
      </c>
      <c r="Q43">
        <v>24.440632000000001</v>
      </c>
      <c r="R43">
        <v>23.105435700000001</v>
      </c>
      <c r="S43">
        <v>24.817770100000001</v>
      </c>
      <c r="T43">
        <v>31.237846300000001</v>
      </c>
      <c r="U43">
        <v>23.172113</v>
      </c>
      <c r="V43">
        <f t="shared" si="11"/>
        <v>18.306554999999999</v>
      </c>
      <c r="AD43">
        <f t="shared" si="17"/>
        <v>2.4059807776473865</v>
      </c>
      <c r="AE43">
        <v>2010</v>
      </c>
      <c r="AF43">
        <v>18.1897777</v>
      </c>
      <c r="AG43">
        <v>47.896805000000001</v>
      </c>
      <c r="AH43">
        <f t="shared" si="10"/>
        <v>29.7070273</v>
      </c>
      <c r="AI43">
        <f t="shared" si="13"/>
        <v>0.297070273</v>
      </c>
    </row>
    <row r="44" spans="1:37" ht="14.25">
      <c r="A44">
        <v>1974</v>
      </c>
      <c r="B44">
        <v>14</v>
      </c>
      <c r="C44">
        <v>31.943999999999999</v>
      </c>
      <c r="D44" s="6">
        <v>2011</v>
      </c>
      <c r="E44" s="318">
        <v>29.272500000000001</v>
      </c>
      <c r="F44" s="318">
        <v>27.515000000000001</v>
      </c>
      <c r="G44" s="10">
        <f t="shared" si="15"/>
        <v>1849.0080000000003</v>
      </c>
      <c r="H44" s="318">
        <v>30.2925</v>
      </c>
      <c r="I44" s="318">
        <v>36.29</v>
      </c>
      <c r="J44" s="10">
        <f t="shared" si="16"/>
        <v>2438.6880000000006</v>
      </c>
      <c r="K44" s="318">
        <v>35.262500000000003</v>
      </c>
      <c r="L44" s="318">
        <v>40.442500000000003</v>
      </c>
      <c r="M44" s="318">
        <v>44.692500000000003</v>
      </c>
      <c r="N44" s="10">
        <f t="shared" si="14"/>
        <v>3003.3360000000007</v>
      </c>
      <c r="O44">
        <v>45.12</v>
      </c>
      <c r="P44">
        <v>39.744999999999997</v>
      </c>
      <c r="Q44">
        <v>39.8825</v>
      </c>
      <c r="R44">
        <v>48.567500000000003</v>
      </c>
      <c r="S44">
        <v>40.122500000000002</v>
      </c>
      <c r="T44">
        <v>36.307499999999997</v>
      </c>
      <c r="U44">
        <v>44.594999999999999</v>
      </c>
      <c r="V44">
        <f t="shared" si="11"/>
        <v>17.177500000000002</v>
      </c>
      <c r="AD44">
        <f t="shared" si="17"/>
        <v>1.6242958386334727</v>
      </c>
      <c r="AE44">
        <v>2011</v>
      </c>
      <c r="AF44">
        <v>31.4660382</v>
      </c>
      <c r="AG44">
        <v>76.408799999999999</v>
      </c>
      <c r="AH44">
        <f t="shared" si="10"/>
        <v>44.9427618</v>
      </c>
      <c r="AI44">
        <f t="shared" si="13"/>
        <v>0.44942761799999997</v>
      </c>
    </row>
    <row r="45" spans="1:37" ht="14.25">
      <c r="A45">
        <v>1975</v>
      </c>
      <c r="B45">
        <v>1</v>
      </c>
      <c r="C45">
        <v>28.797999999999998</v>
      </c>
      <c r="D45" s="6">
        <v>2012</v>
      </c>
      <c r="E45" s="318">
        <v>25.815000000000001</v>
      </c>
      <c r="F45" s="318">
        <v>27.074999999999999</v>
      </c>
      <c r="G45" s="10">
        <f t="shared" si="15"/>
        <v>1819.4400000000003</v>
      </c>
      <c r="H45" s="318">
        <v>35.155000000000001</v>
      </c>
      <c r="I45" s="318">
        <v>48.397500000000001</v>
      </c>
      <c r="J45" s="10">
        <f t="shared" si="16"/>
        <v>3252.3120000000004</v>
      </c>
      <c r="K45" s="318">
        <v>55.384999999999998</v>
      </c>
      <c r="L45" s="318">
        <v>60.65</v>
      </c>
      <c r="M45" s="318">
        <v>61.225000000000001</v>
      </c>
      <c r="N45" s="10">
        <f t="shared" si="14"/>
        <v>4114.3200000000006</v>
      </c>
      <c r="O45">
        <v>52.637500000000003</v>
      </c>
      <c r="P45">
        <v>54.96</v>
      </c>
      <c r="Q45">
        <v>55.13</v>
      </c>
      <c r="R45">
        <v>58.597499999999997</v>
      </c>
      <c r="S45">
        <v>61.352499999999999</v>
      </c>
      <c r="T45">
        <v>61.39</v>
      </c>
      <c r="U45">
        <v>57.534999999999997</v>
      </c>
      <c r="V45">
        <f t="shared" si="11"/>
        <v>34.150000000000006</v>
      </c>
      <c r="AD45">
        <f t="shared" si="17"/>
        <v>2.2613111726685133</v>
      </c>
      <c r="AE45">
        <v>2012</v>
      </c>
      <c r="AF45">
        <v>31.049010299999999</v>
      </c>
      <c r="AG45">
        <v>78.285084999999995</v>
      </c>
      <c r="AH45">
        <f t="shared" si="10"/>
        <v>47.236074699999996</v>
      </c>
      <c r="AI45">
        <f t="shared" si="13"/>
        <v>0.47236074699999997</v>
      </c>
    </row>
    <row r="46" spans="1:37" ht="14.25">
      <c r="A46">
        <v>1975</v>
      </c>
      <c r="B46">
        <v>2</v>
      </c>
      <c r="C46">
        <v>26.861999999999998</v>
      </c>
      <c r="D46" s="6">
        <v>2013</v>
      </c>
      <c r="E46" s="318">
        <v>24.1411452</v>
      </c>
      <c r="F46" s="318">
        <v>23.0102197</v>
      </c>
      <c r="G46" s="10">
        <f t="shared" si="15"/>
        <v>1546.2867638400003</v>
      </c>
      <c r="H46" s="318">
        <v>28.053913300000001</v>
      </c>
      <c r="I46" s="318">
        <v>35.5309423</v>
      </c>
      <c r="J46" s="10">
        <f t="shared" si="16"/>
        <v>2387.6793225600004</v>
      </c>
      <c r="K46" s="318">
        <v>40.0566891</v>
      </c>
      <c r="L46" s="318">
        <v>38.100177600000002</v>
      </c>
      <c r="M46" s="318">
        <v>39.885410299999997</v>
      </c>
      <c r="N46" s="10">
        <f t="shared" si="14"/>
        <v>2680.29957216</v>
      </c>
      <c r="O46">
        <v>34.951424099999997</v>
      </c>
      <c r="P46">
        <v>39.050164100000003</v>
      </c>
      <c r="Q46">
        <v>37.915016100000003</v>
      </c>
      <c r="R46">
        <v>40.6551045</v>
      </c>
      <c r="S46">
        <v>41.7901855</v>
      </c>
      <c r="T46">
        <v>43.731721700000001</v>
      </c>
      <c r="U46">
        <v>38.719322200000001</v>
      </c>
      <c r="V46">
        <f t="shared" si="11"/>
        <v>16.875190599999996</v>
      </c>
      <c r="AD46">
        <f t="shared" si="17"/>
        <v>1.7333780737434679</v>
      </c>
      <c r="AE46">
        <v>2013</v>
      </c>
      <c r="AF46">
        <v>27.961082399999999</v>
      </c>
      <c r="AG46">
        <v>56.824084999999997</v>
      </c>
      <c r="AH46">
        <f t="shared" si="10"/>
        <v>28.863002599999998</v>
      </c>
      <c r="AI46">
        <f t="shared" si="13"/>
        <v>0.28863002599999998</v>
      </c>
    </row>
    <row r="47" spans="1:37" ht="14.25">
      <c r="A47">
        <v>1975</v>
      </c>
      <c r="B47">
        <v>3</v>
      </c>
      <c r="C47">
        <v>34.878250000000001</v>
      </c>
      <c r="D47" s="6">
        <v>2014</v>
      </c>
      <c r="E47" s="318">
        <v>30.650179300000001</v>
      </c>
      <c r="F47" s="318">
        <v>29.798127399999998</v>
      </c>
      <c r="G47" s="10">
        <f t="shared" si="15"/>
        <v>2002.4341612800001</v>
      </c>
      <c r="H47" s="318">
        <v>31.3245662</v>
      </c>
      <c r="I47" s="318">
        <v>27.846269299999999</v>
      </c>
      <c r="J47" s="10">
        <f t="shared" si="16"/>
        <v>1871.26929696</v>
      </c>
      <c r="K47" s="318">
        <v>25.885349399999999</v>
      </c>
      <c r="L47" s="318">
        <v>27.2862735</v>
      </c>
      <c r="M47" s="318">
        <v>28.236882600000001</v>
      </c>
      <c r="N47" s="10">
        <f t="shared" si="14"/>
        <v>1897.5185107200002</v>
      </c>
      <c r="O47">
        <v>26.581756500000001</v>
      </c>
      <c r="P47">
        <v>28.973571199999999</v>
      </c>
      <c r="Q47">
        <v>28.628839800000002</v>
      </c>
      <c r="R47">
        <v>31.388724499999999</v>
      </c>
      <c r="S47">
        <v>29.291173300000001</v>
      </c>
      <c r="T47">
        <v>26.1590512</v>
      </c>
      <c r="U47">
        <v>31.853225900000002</v>
      </c>
      <c r="V47">
        <f t="shared" si="11"/>
        <v>-1.5612447999999972</v>
      </c>
      <c r="AD47">
        <f t="shared" si="17"/>
        <v>0.94760594251301855</v>
      </c>
      <c r="AE47">
        <v>2014</v>
      </c>
      <c r="AF47">
        <v>33.978554799999998</v>
      </c>
      <c r="AG47">
        <v>47.108100999999998</v>
      </c>
      <c r="AH47">
        <f t="shared" si="10"/>
        <v>13.1295462</v>
      </c>
      <c r="AI47">
        <f t="shared" si="13"/>
        <v>0.131295462</v>
      </c>
    </row>
    <row r="48" spans="1:37" ht="14.25">
      <c r="A48">
        <v>1975</v>
      </c>
      <c r="B48">
        <v>4</v>
      </c>
      <c r="C48">
        <v>39.718249999999998</v>
      </c>
      <c r="D48" s="6">
        <v>2015</v>
      </c>
      <c r="E48" s="318">
        <v>21.392499999999998</v>
      </c>
      <c r="F48" s="318">
        <v>28.515000000000001</v>
      </c>
      <c r="G48" s="10">
        <f>F48*60*1.12</f>
        <v>1916.2080000000003</v>
      </c>
      <c r="H48" s="318">
        <v>34.177500000000002</v>
      </c>
      <c r="I48" s="318">
        <v>32.770000000000003</v>
      </c>
      <c r="J48" s="10">
        <f t="shared" si="16"/>
        <v>2202.1440000000007</v>
      </c>
      <c r="K48" s="318">
        <v>39.1325</v>
      </c>
      <c r="L48" s="318">
        <v>43.24</v>
      </c>
      <c r="M48" s="318">
        <v>40.094999999999999</v>
      </c>
      <c r="N48" s="10">
        <f t="shared" si="14"/>
        <v>2694.384</v>
      </c>
      <c r="O48">
        <v>30.37</v>
      </c>
      <c r="P48">
        <v>49.15</v>
      </c>
      <c r="Q48">
        <v>45.83</v>
      </c>
      <c r="R48">
        <v>46.477499999999999</v>
      </c>
      <c r="S48">
        <v>44.49</v>
      </c>
      <c r="T48">
        <v>35.477499999999999</v>
      </c>
      <c r="U48">
        <v>42.982500000000002</v>
      </c>
      <c r="V48">
        <f t="shared" si="11"/>
        <v>11.579999999999998</v>
      </c>
      <c r="AD48">
        <f t="shared" si="17"/>
        <v>1.4061020515518148</v>
      </c>
      <c r="AE48">
        <v>2015</v>
      </c>
      <c r="AF48">
        <v>32.947423999999998</v>
      </c>
      <c r="AG48">
        <v>55.472678999999999</v>
      </c>
      <c r="AH48">
        <f t="shared" si="10"/>
        <v>22.525255000000001</v>
      </c>
      <c r="AI48">
        <f t="shared" si="13"/>
        <v>0.22525255000000002</v>
      </c>
    </row>
    <row r="49" spans="1:31" ht="14.25">
      <c r="A49">
        <v>1975</v>
      </c>
      <c r="B49">
        <v>5</v>
      </c>
      <c r="C49">
        <v>46.857250000000001</v>
      </c>
      <c r="D49" s="6">
        <v>2016</v>
      </c>
      <c r="E49" s="318">
        <v>30.3260571</v>
      </c>
      <c r="F49" s="318">
        <v>28.485128599999999</v>
      </c>
      <c r="G49" s="10">
        <f>F49*60*1.12</f>
        <v>1914.2006419200002</v>
      </c>
      <c r="H49" s="318">
        <v>46.998128600000001</v>
      </c>
      <c r="I49" s="318">
        <v>48.6523714</v>
      </c>
      <c r="J49" s="10">
        <f t="shared" si="16"/>
        <v>3269.4393580800001</v>
      </c>
      <c r="K49" s="318">
        <v>64.977000000000004</v>
      </c>
      <c r="L49" s="318">
        <v>75.234342900000001</v>
      </c>
      <c r="M49" s="318">
        <v>78.822857099999993</v>
      </c>
      <c r="N49" s="10">
        <f t="shared" si="14"/>
        <v>5296.8959971200002</v>
      </c>
      <c r="O49">
        <v>53.578800000000001</v>
      </c>
      <c r="P49">
        <v>70.805742899999998</v>
      </c>
      <c r="Q49">
        <v>71.609528600000004</v>
      </c>
      <c r="R49">
        <v>72.797057100000004</v>
      </c>
      <c r="S49">
        <v>76.753757100000001</v>
      </c>
      <c r="T49">
        <v>79.792585700000004</v>
      </c>
      <c r="U49">
        <v>72.688157099999998</v>
      </c>
      <c r="V49">
        <f t="shared" si="11"/>
        <v>50.337728499999997</v>
      </c>
      <c r="AD49">
        <f>M49/F49</f>
        <v>2.7671581970670829</v>
      </c>
      <c r="AE49">
        <v>2016</v>
      </c>
    </row>
    <row r="50" spans="1:31">
      <c r="A50">
        <v>1975</v>
      </c>
      <c r="B50">
        <v>6</v>
      </c>
      <c r="C50">
        <v>51.27375</v>
      </c>
      <c r="D50" s="6">
        <v>2017</v>
      </c>
      <c r="E50">
        <v>15.931699999999999</v>
      </c>
      <c r="F50">
        <v>17.812200000000001</v>
      </c>
      <c r="G50" s="10">
        <f>F50*60*1.12</f>
        <v>1196.9798400000002</v>
      </c>
      <c r="H50">
        <v>30.935700000000001</v>
      </c>
      <c r="I50">
        <v>42.314700000000002</v>
      </c>
      <c r="J50" s="10">
        <f>I50*60*1.12</f>
        <v>2843.5478400000002</v>
      </c>
      <c r="K50">
        <v>61.084800000000001</v>
      </c>
      <c r="L50">
        <v>71.3446</v>
      </c>
      <c r="M50">
        <v>79.718800000000002</v>
      </c>
      <c r="N50" s="10">
        <f>M50*60*1.12</f>
        <v>5357.1033600000001</v>
      </c>
      <c r="O50">
        <v>50.925899999999999</v>
      </c>
      <c r="P50">
        <v>63.277999999999999</v>
      </c>
      <c r="Q50">
        <v>69.615300000000005</v>
      </c>
      <c r="R50">
        <v>64.861000000000004</v>
      </c>
      <c r="S50">
        <v>75.070400000000006</v>
      </c>
      <c r="T50">
        <v>80.555800000000005</v>
      </c>
      <c r="U50">
        <v>62.017499999999998</v>
      </c>
      <c r="V50">
        <f t="shared" si="11"/>
        <v>61.906599999999997</v>
      </c>
      <c r="AD50">
        <f>M50/F50</f>
        <v>4.4755167806334981</v>
      </c>
      <c r="AE50">
        <v>2017</v>
      </c>
    </row>
    <row r="51" spans="1:31">
      <c r="A51">
        <v>1975</v>
      </c>
      <c r="B51">
        <v>7</v>
      </c>
      <c r="C51">
        <v>50.547750000000001</v>
      </c>
      <c r="D51" s="6">
        <v>2018</v>
      </c>
      <c r="E51">
        <v>25.615500000000001</v>
      </c>
      <c r="F51">
        <v>25.171500000000002</v>
      </c>
      <c r="G51" s="10">
        <f>F51*60*1.12</f>
        <v>1691.5248000000004</v>
      </c>
      <c r="H51">
        <v>28.823899999999998</v>
      </c>
      <c r="I51">
        <v>30.7547</v>
      </c>
      <c r="J51" s="10">
        <f t="shared" si="16"/>
        <v>2066.7158400000003</v>
      </c>
      <c r="K51">
        <v>28.095600000000001</v>
      </c>
      <c r="L51">
        <v>30.282299999999999</v>
      </c>
      <c r="M51">
        <v>30.976900000000001</v>
      </c>
      <c r="N51" s="10">
        <f t="shared" si="14"/>
        <v>2081.64768</v>
      </c>
      <c r="O51">
        <v>29.523900000000001</v>
      </c>
      <c r="P51">
        <v>31.932600000000001</v>
      </c>
      <c r="Q51">
        <v>33.872300000000003</v>
      </c>
      <c r="R51">
        <v>35.7089</v>
      </c>
      <c r="S51">
        <v>32.469799999999999</v>
      </c>
      <c r="T51">
        <v>33.505800000000001</v>
      </c>
      <c r="U51">
        <v>32.204700000000003</v>
      </c>
      <c r="V51">
        <f t="shared" si="11"/>
        <v>5.8053999999999988</v>
      </c>
      <c r="AD51">
        <f>M51/F51</f>
        <v>1.2306338517768109</v>
      </c>
      <c r="AE51">
        <v>2018</v>
      </c>
    </row>
    <row r="52" spans="1:31">
      <c r="A52">
        <v>1975</v>
      </c>
      <c r="B52">
        <v>8</v>
      </c>
      <c r="C52">
        <v>51.183</v>
      </c>
      <c r="D52" s="6">
        <v>2019</v>
      </c>
      <c r="E52">
        <v>30.5741014</v>
      </c>
      <c r="F52">
        <v>29.546333099999998</v>
      </c>
      <c r="G52" s="568">
        <f>F52*60*1.12</f>
        <v>1985.5135843200003</v>
      </c>
      <c r="H52">
        <v>45.140772800000001</v>
      </c>
      <c r="I52">
        <v>55.747196099999996</v>
      </c>
      <c r="J52" s="10">
        <f t="shared" si="16"/>
        <v>3746.2115779200003</v>
      </c>
      <c r="K52">
        <v>51.096116199999997</v>
      </c>
      <c r="L52">
        <v>66.774806499999997</v>
      </c>
      <c r="M52">
        <v>71.212124200000005</v>
      </c>
      <c r="N52" s="10">
        <f>M52*60*1.12</f>
        <v>4785.4547462400005</v>
      </c>
      <c r="O52">
        <v>50.005219400000001</v>
      </c>
      <c r="P52">
        <v>64.2409167</v>
      </c>
      <c r="Q52">
        <v>59.664074399999997</v>
      </c>
      <c r="R52">
        <v>72.259039299999998</v>
      </c>
      <c r="S52">
        <v>67.732579099999995</v>
      </c>
      <c r="T52">
        <v>71.5774981</v>
      </c>
      <c r="U52">
        <v>68.003503899999998</v>
      </c>
      <c r="V52">
        <f t="shared" si="11"/>
        <v>41.665791100000007</v>
      </c>
    </row>
    <row r="53" spans="1:31">
      <c r="A53">
        <v>1975</v>
      </c>
      <c r="B53">
        <v>9</v>
      </c>
      <c r="C53">
        <v>43.862499999999997</v>
      </c>
      <c r="D53" s="6">
        <v>2020</v>
      </c>
      <c r="G53" s="568">
        <v>1159</v>
      </c>
      <c r="N53" s="10">
        <v>3492</v>
      </c>
    </row>
    <row r="54" spans="1:31">
      <c r="A54">
        <v>1975</v>
      </c>
      <c r="B54">
        <v>10</v>
      </c>
      <c r="C54">
        <v>45.223750000000003</v>
      </c>
    </row>
    <row r="55" spans="1:31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25.076901548571424</v>
      </c>
      <c r="F55">
        <f t="shared" ref="F55:L55" si="18">AVERAGE(F5:F41)</f>
        <v>26.464580205405404</v>
      </c>
      <c r="G55">
        <f t="shared" si="18"/>
        <v>1778.4197898032435</v>
      </c>
      <c r="H55">
        <f t="shared" si="18"/>
        <v>34.077359937837834</v>
      </c>
      <c r="I55">
        <f t="shared" si="18"/>
        <v>38.061581559459469</v>
      </c>
      <c r="J55">
        <f t="shared" si="18"/>
        <v>2557.738280795676</v>
      </c>
      <c r="K55">
        <f t="shared" si="18"/>
        <v>41.727950256756756</v>
      </c>
      <c r="L55">
        <f t="shared" si="18"/>
        <v>44.265740116216215</v>
      </c>
      <c r="M55" s="6">
        <f>AVERAGE(M5:M41)</f>
        <v>44.049159321621623</v>
      </c>
      <c r="N55" s="6">
        <f>AVERAGE(N5:N41)</f>
        <v>2960.1035064129728</v>
      </c>
      <c r="O55">
        <f t="shared" ref="O55:T55" si="19">AVERAGE(O5:O40)</f>
        <v>39.58938546571428</v>
      </c>
      <c r="P55">
        <f t="shared" si="19"/>
        <v>40.86790300571429</v>
      </c>
      <c r="Q55">
        <f t="shared" si="19"/>
        <v>41.69460430285713</v>
      </c>
      <c r="R55">
        <f t="shared" si="19"/>
        <v>42.513827931428573</v>
      </c>
      <c r="S55">
        <f t="shared" si="19"/>
        <v>42.272162011428577</v>
      </c>
      <c r="T55">
        <f t="shared" si="19"/>
        <v>40.584796285714283</v>
      </c>
      <c r="U55" s="21" t="s">
        <v>67</v>
      </c>
      <c r="V55" s="21"/>
      <c r="W55" s="6">
        <f t="shared" ref="W55:AB55" si="20">AVERAGE(W5:W41)</f>
        <v>21.255791827978385</v>
      </c>
      <c r="X55" s="6">
        <f t="shared" si="20"/>
        <v>23.80648684733579</v>
      </c>
      <c r="Y55" s="6">
        <f t="shared" si="20"/>
        <v>51.485812535740536</v>
      </c>
      <c r="Z55">
        <f t="shared" si="20"/>
        <v>57.664110040029421</v>
      </c>
      <c r="AA55" s="11">
        <f t="shared" si="20"/>
        <v>0.38905427958486882</v>
      </c>
      <c r="AB55" s="11">
        <f t="shared" si="20"/>
        <v>-27.120945720415133</v>
      </c>
    </row>
    <row r="56" spans="1:31">
      <c r="A56">
        <v>1975</v>
      </c>
      <c r="B56">
        <v>12</v>
      </c>
      <c r="C56">
        <v>47.19</v>
      </c>
      <c r="D56" s="6" t="s">
        <v>69</v>
      </c>
      <c r="E56">
        <f>STDEV(E5:E39)</f>
        <v>7.7056829318286564</v>
      </c>
      <c r="F56">
        <f t="shared" ref="F56:N56" si="21">STDEV(F5:F41)</f>
        <v>8.256175435208732</v>
      </c>
      <c r="G56">
        <f t="shared" si="21"/>
        <v>554.81498924602693</v>
      </c>
      <c r="H56">
        <f t="shared" si="21"/>
        <v>9.23135827790618</v>
      </c>
      <c r="I56">
        <f t="shared" si="21"/>
        <v>10.330524172955551</v>
      </c>
      <c r="J56">
        <f t="shared" si="21"/>
        <v>694.21122442261776</v>
      </c>
      <c r="K56">
        <f t="shared" si="21"/>
        <v>12.035173287292487</v>
      </c>
      <c r="L56">
        <f t="shared" si="21"/>
        <v>13.974946264719787</v>
      </c>
      <c r="M56" s="6">
        <f t="shared" si="21"/>
        <v>14.579638254601633</v>
      </c>
      <c r="N56" s="6">
        <f t="shared" si="21"/>
        <v>979.75169070922902</v>
      </c>
      <c r="O56">
        <f t="shared" ref="O56:T56" si="22">STDEV(O5:O40)</f>
        <v>12.274046402242643</v>
      </c>
      <c r="P56">
        <f t="shared" si="22"/>
        <v>10.957181936639937</v>
      </c>
      <c r="Q56">
        <f t="shared" si="22"/>
        <v>11.911228513914679</v>
      </c>
      <c r="R56">
        <f t="shared" si="22"/>
        <v>11.202487261724324</v>
      </c>
      <c r="S56">
        <f t="shared" si="22"/>
        <v>12.710979192981785</v>
      </c>
      <c r="T56">
        <f t="shared" si="22"/>
        <v>12.025680971986541</v>
      </c>
      <c r="U56" s="21" t="s">
        <v>69</v>
      </c>
      <c r="V56" s="21"/>
      <c r="W56">
        <f t="shared" ref="W56:AB56" si="23">STDEV(W5:W41)</f>
        <v>24.08458298650779</v>
      </c>
      <c r="X56">
        <f t="shared" si="23"/>
        <v>26.974732944888729</v>
      </c>
      <c r="Y56">
        <f t="shared" si="23"/>
        <v>38.824418817204538</v>
      </c>
      <c r="Z56">
        <f t="shared" si="23"/>
        <v>43.483349075269054</v>
      </c>
      <c r="AA56">
        <f t="shared" si="23"/>
        <v>16.859208090555455</v>
      </c>
      <c r="AB56">
        <f t="shared" si="23"/>
        <v>16.859208090555462</v>
      </c>
    </row>
    <row r="57" spans="1:31">
      <c r="A57">
        <v>1975</v>
      </c>
      <c r="B57">
        <v>13</v>
      </c>
      <c r="C57">
        <v>48.732750000000003</v>
      </c>
    </row>
    <row r="58" spans="1:31">
      <c r="A58">
        <v>1975</v>
      </c>
      <c r="B58">
        <v>14</v>
      </c>
      <c r="C58">
        <v>47.915999999999997</v>
      </c>
    </row>
    <row r="59" spans="1:31">
      <c r="A59">
        <v>1976</v>
      </c>
      <c r="B59">
        <v>1</v>
      </c>
      <c r="C59">
        <v>25.440249999999999</v>
      </c>
    </row>
    <row r="60" spans="1:31">
      <c r="A60">
        <v>1976</v>
      </c>
      <c r="B60">
        <v>2</v>
      </c>
      <c r="C60">
        <v>23.262250000000002</v>
      </c>
    </row>
    <row r="61" spans="1:31">
      <c r="A61">
        <v>1976</v>
      </c>
      <c r="B61">
        <v>3</v>
      </c>
      <c r="C61">
        <v>27.497250000000001</v>
      </c>
    </row>
    <row r="62" spans="1:31">
      <c r="A62">
        <v>1976</v>
      </c>
      <c r="B62">
        <v>4</v>
      </c>
      <c r="C62">
        <v>32.064999999999998</v>
      </c>
    </row>
    <row r="63" spans="1:31">
      <c r="A63">
        <v>1976</v>
      </c>
      <c r="B63">
        <v>5</v>
      </c>
      <c r="C63">
        <v>40.111499999999999</v>
      </c>
    </row>
    <row r="64" spans="1:31">
      <c r="A64">
        <v>1976</v>
      </c>
      <c r="B64">
        <v>6</v>
      </c>
      <c r="C64">
        <v>44.588500000000003</v>
      </c>
    </row>
    <row r="65" spans="1:36">
      <c r="A65">
        <v>1976</v>
      </c>
      <c r="B65">
        <v>7</v>
      </c>
      <c r="C65">
        <v>46.736249999999998</v>
      </c>
    </row>
    <row r="66" spans="1:36">
      <c r="A66">
        <v>1976</v>
      </c>
      <c r="B66">
        <v>8</v>
      </c>
      <c r="C66">
        <v>39.960250000000002</v>
      </c>
    </row>
    <row r="67" spans="1:36">
      <c r="A67">
        <v>1976</v>
      </c>
      <c r="B67">
        <v>9</v>
      </c>
      <c r="C67">
        <v>39.506500000000003</v>
      </c>
    </row>
    <row r="68" spans="1:36">
      <c r="A68">
        <v>1976</v>
      </c>
      <c r="B68">
        <v>10</v>
      </c>
      <c r="C68">
        <v>37.90325</v>
      </c>
    </row>
    <row r="69" spans="1:36" ht="45">
      <c r="A69">
        <v>1976</v>
      </c>
      <c r="B69">
        <v>11</v>
      </c>
      <c r="C69">
        <v>39.294750000000001</v>
      </c>
      <c r="AF69" s="249" t="s">
        <v>26</v>
      </c>
    </row>
    <row r="70" spans="1:36">
      <c r="A70">
        <v>1976</v>
      </c>
      <c r="B70">
        <v>12</v>
      </c>
      <c r="C70">
        <v>39.234250000000003</v>
      </c>
    </row>
    <row r="71" spans="1:36">
      <c r="A71">
        <v>1976</v>
      </c>
      <c r="B71">
        <v>13</v>
      </c>
      <c r="C71">
        <v>46.070749999999997</v>
      </c>
    </row>
    <row r="72" spans="1:36">
      <c r="A72">
        <v>1976</v>
      </c>
      <c r="B72">
        <v>14</v>
      </c>
      <c r="C72">
        <v>43.015500000000003</v>
      </c>
      <c r="AE72" s="6"/>
      <c r="AF72" s="6" t="s">
        <v>286</v>
      </c>
      <c r="AG72" s="6" t="s">
        <v>286</v>
      </c>
      <c r="AH72" s="6" t="s">
        <v>287</v>
      </c>
      <c r="AI72" s="6" t="s">
        <v>287</v>
      </c>
      <c r="AJ72" s="6"/>
    </row>
    <row r="73" spans="1:36">
      <c r="A73">
        <v>1977</v>
      </c>
      <c r="B73">
        <v>1</v>
      </c>
      <c r="C73">
        <v>15.609</v>
      </c>
      <c r="AE73" s="6"/>
      <c r="AF73" s="6" t="s">
        <v>284</v>
      </c>
      <c r="AG73" s="6" t="s">
        <v>285</v>
      </c>
      <c r="AH73" s="6" t="s">
        <v>284</v>
      </c>
      <c r="AI73" s="6" t="s">
        <v>285</v>
      </c>
      <c r="AJ73" s="6"/>
    </row>
    <row r="74" spans="1:36">
      <c r="A74">
        <v>1977</v>
      </c>
      <c r="B74">
        <v>2</v>
      </c>
      <c r="C74">
        <v>16.97025</v>
      </c>
      <c r="AE74" s="6" t="s">
        <v>283</v>
      </c>
      <c r="AF74" s="6" t="s">
        <v>3</v>
      </c>
      <c r="AG74" s="6" t="s">
        <v>3</v>
      </c>
      <c r="AH74" s="6" t="s">
        <v>4</v>
      </c>
      <c r="AI74" s="6" t="s">
        <v>4</v>
      </c>
      <c r="AJ74" s="6" t="s">
        <v>26</v>
      </c>
    </row>
    <row r="75" spans="1:36">
      <c r="A75">
        <v>1977</v>
      </c>
      <c r="B75">
        <v>3</v>
      </c>
      <c r="C75">
        <v>26.861999999999998</v>
      </c>
      <c r="AE75">
        <v>1971</v>
      </c>
      <c r="AF75">
        <v>36.725000000000001</v>
      </c>
      <c r="AG75">
        <v>52.663649999999997</v>
      </c>
      <c r="AH75">
        <v>37.424999999999997</v>
      </c>
      <c r="AI75">
        <v>53.667450000000002</v>
      </c>
      <c r="AJ75">
        <f>((AI75-AG75)/100)*100</f>
        <v>1.0038000000000054</v>
      </c>
    </row>
    <row r="76" spans="1:36">
      <c r="A76">
        <v>1977</v>
      </c>
      <c r="B76">
        <v>4</v>
      </c>
      <c r="C76">
        <v>28.1325</v>
      </c>
      <c r="AE76">
        <v>1972</v>
      </c>
      <c r="AF76">
        <v>27.95</v>
      </c>
      <c r="AG76">
        <v>40.080300000000001</v>
      </c>
      <c r="AH76">
        <v>21.84</v>
      </c>
      <c r="AI76">
        <v>31.318560000000002</v>
      </c>
      <c r="AJ76">
        <f t="shared" ref="AJ76:AJ118" si="24">((AI76-AG76)/100)*100</f>
        <v>-8.7617399999999996</v>
      </c>
    </row>
    <row r="77" spans="1:36">
      <c r="A77">
        <v>1977</v>
      </c>
      <c r="B77">
        <v>5</v>
      </c>
      <c r="C77">
        <v>28.737500000000001</v>
      </c>
      <c r="AE77">
        <v>1974</v>
      </c>
      <c r="AF77">
        <v>16.546749999999999</v>
      </c>
      <c r="AG77">
        <v>23.728039500000001</v>
      </c>
      <c r="AH77">
        <v>27.79975</v>
      </c>
      <c r="AI77">
        <v>39.864842000000003</v>
      </c>
      <c r="AJ77">
        <f t="shared" si="24"/>
        <v>16.136802500000002</v>
      </c>
    </row>
    <row r="78" spans="1:36" ht="14.25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E78">
        <v>1975</v>
      </c>
      <c r="AF78">
        <v>26.861999999999998</v>
      </c>
      <c r="AG78">
        <v>38.520108</v>
      </c>
      <c r="AH78">
        <v>50.547750000000001</v>
      </c>
      <c r="AI78">
        <v>72.485473999999996</v>
      </c>
      <c r="AJ78">
        <f t="shared" si="24"/>
        <v>33.965365999999996</v>
      </c>
    </row>
    <row r="79" spans="1:36" ht="14.25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E79">
        <v>1976</v>
      </c>
      <c r="AF79">
        <v>23.262250000000002</v>
      </c>
      <c r="AG79">
        <v>33.3580665</v>
      </c>
      <c r="AH79">
        <v>46.736249999999998</v>
      </c>
      <c r="AI79">
        <v>67.019783000000004</v>
      </c>
      <c r="AJ79">
        <f t="shared" si="24"/>
        <v>33.661716500000004</v>
      </c>
    </row>
    <row r="80" spans="1:36" ht="14.25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E80">
        <v>1977</v>
      </c>
      <c r="AF80">
        <v>16.97025</v>
      </c>
      <c r="AG80">
        <v>24.335338499999999</v>
      </c>
      <c r="AH80">
        <v>28.828250000000001</v>
      </c>
      <c r="AI80">
        <v>41.339711000000001</v>
      </c>
      <c r="AJ80">
        <f t="shared" si="24"/>
        <v>17.004372500000002</v>
      </c>
    </row>
    <row r="81" spans="1:36" ht="14.25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E81">
        <v>1978</v>
      </c>
      <c r="AF81">
        <v>20.721250000000001</v>
      </c>
      <c r="AG81">
        <v>29.7142725</v>
      </c>
      <c r="AH81">
        <v>38.568750000000001</v>
      </c>
      <c r="AI81">
        <v>55.307588000000003</v>
      </c>
      <c r="AJ81">
        <f t="shared" si="24"/>
        <v>25.593315500000003</v>
      </c>
    </row>
    <row r="82" spans="1:36" ht="14.25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E82">
        <v>1979</v>
      </c>
      <c r="AF82">
        <v>37.674999999999997</v>
      </c>
      <c r="AG82">
        <v>41.312040000000003</v>
      </c>
      <c r="AH82">
        <v>39.582500000000003</v>
      </c>
      <c r="AI82">
        <v>45.7059</v>
      </c>
      <c r="AJ82">
        <f t="shared" si="24"/>
        <v>4.3938599999999965</v>
      </c>
    </row>
    <row r="83" spans="1:36" ht="14.25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E83">
        <v>1980</v>
      </c>
      <c r="AF83">
        <v>20.842500000000001</v>
      </c>
      <c r="AG83">
        <v>24.123750000000001</v>
      </c>
      <c r="AH83">
        <v>55.297499999999999</v>
      </c>
      <c r="AI83">
        <v>71.604585</v>
      </c>
      <c r="AJ83">
        <f t="shared" si="24"/>
        <v>47.480834999999999</v>
      </c>
    </row>
    <row r="84" spans="1:36" ht="14.25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E84">
        <v>1981</v>
      </c>
      <c r="AF84">
        <v>19.5425</v>
      </c>
      <c r="AG84">
        <v>23.926649999999999</v>
      </c>
      <c r="AH84">
        <v>38.782499999999999</v>
      </c>
      <c r="AI84">
        <v>62.148899999999998</v>
      </c>
      <c r="AJ84">
        <f t="shared" si="24"/>
        <v>38.222250000000003</v>
      </c>
    </row>
    <row r="85" spans="1:36" ht="14.25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E85">
        <v>1982</v>
      </c>
      <c r="AF85">
        <v>27.497499999999999</v>
      </c>
      <c r="AG85">
        <v>34.967865000000003</v>
      </c>
      <c r="AH85">
        <v>27.8</v>
      </c>
      <c r="AI85">
        <v>46.161945000000003</v>
      </c>
      <c r="AJ85">
        <f t="shared" si="24"/>
        <v>11.19408</v>
      </c>
    </row>
    <row r="86" spans="1:36" ht="14.25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E86">
        <v>1983</v>
      </c>
      <c r="AF86">
        <v>38.537500000000001</v>
      </c>
      <c r="AG86">
        <v>41.869554200000003</v>
      </c>
      <c r="AH86">
        <v>37.417499999999997</v>
      </c>
      <c r="AI86">
        <v>55.697069999999997</v>
      </c>
      <c r="AJ86">
        <f t="shared" si="24"/>
        <v>13.827515799999993</v>
      </c>
    </row>
    <row r="87" spans="1:36" ht="14.25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E87">
        <v>1984</v>
      </c>
      <c r="AF87">
        <v>33.365000000000002</v>
      </c>
      <c r="AG87">
        <v>39.931260000000002</v>
      </c>
      <c r="AH87">
        <v>40.35</v>
      </c>
      <c r="AI87">
        <v>60.904020000000003</v>
      </c>
      <c r="AJ87">
        <f t="shared" si="24"/>
        <v>20.972760000000001</v>
      </c>
    </row>
    <row r="88" spans="1:36" ht="14.25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E88">
        <v>1985</v>
      </c>
      <c r="AF88">
        <v>20.4175</v>
      </c>
      <c r="AG88">
        <v>23.357970000000002</v>
      </c>
      <c r="AH88">
        <v>30.22</v>
      </c>
      <c r="AI88">
        <v>48.509475000000002</v>
      </c>
      <c r="AJ88">
        <f t="shared" si="24"/>
        <v>25.151505</v>
      </c>
    </row>
    <row r="89" spans="1:36" ht="14.25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E89">
        <v>1986</v>
      </c>
      <c r="AF89">
        <v>40.3825</v>
      </c>
      <c r="AG89">
        <v>57.908504999999998</v>
      </c>
      <c r="AH89">
        <v>46.01</v>
      </c>
      <c r="AI89">
        <v>65.978340000000003</v>
      </c>
      <c r="AJ89">
        <f t="shared" si="24"/>
        <v>8.0698350000000048</v>
      </c>
    </row>
    <row r="90" spans="1:36" ht="14.25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E90">
        <v>1987</v>
      </c>
      <c r="AF90">
        <v>30.4925</v>
      </c>
      <c r="AG90">
        <v>43.726244999999999</v>
      </c>
      <c r="AH90">
        <v>41.502499999999998</v>
      </c>
      <c r="AI90">
        <v>59.514584999999997</v>
      </c>
      <c r="AJ90">
        <f t="shared" si="24"/>
        <v>15.788339999999998</v>
      </c>
    </row>
    <row r="91" spans="1:36" ht="14.25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E91">
        <v>1988</v>
      </c>
      <c r="AF91">
        <v>27.072500000000002</v>
      </c>
      <c r="AG91">
        <v>38.821964999999999</v>
      </c>
      <c r="AH91">
        <v>63.16</v>
      </c>
      <c r="AI91">
        <v>90.571439999999996</v>
      </c>
      <c r="AJ91">
        <f t="shared" si="24"/>
        <v>51.749475000000004</v>
      </c>
    </row>
    <row r="92" spans="1:36">
      <c r="A92">
        <v>1978</v>
      </c>
      <c r="B92">
        <v>6</v>
      </c>
      <c r="C92">
        <v>44.346499999999999</v>
      </c>
      <c r="AE92">
        <v>1989</v>
      </c>
      <c r="AF92">
        <v>18.09</v>
      </c>
      <c r="AG92">
        <v>25.94106</v>
      </c>
      <c r="AH92">
        <v>40.322499999999998</v>
      </c>
      <c r="AI92">
        <v>57.822465000000001</v>
      </c>
      <c r="AJ92">
        <f t="shared" si="24"/>
        <v>31.881405000000001</v>
      </c>
    </row>
    <row r="93" spans="1:36">
      <c r="A93">
        <v>1978</v>
      </c>
      <c r="B93">
        <v>7</v>
      </c>
      <c r="C93">
        <v>38.568750000000001</v>
      </c>
      <c r="AE93">
        <v>1990</v>
      </c>
      <c r="AF93">
        <v>26.4375</v>
      </c>
      <c r="AG93">
        <v>37.911375</v>
      </c>
      <c r="AH93">
        <v>43.862499999999997</v>
      </c>
      <c r="AI93">
        <v>62.898825000000002</v>
      </c>
      <c r="AJ93">
        <f t="shared" si="24"/>
        <v>24.987450000000003</v>
      </c>
    </row>
    <row r="94" spans="1:36">
      <c r="A94">
        <v>1978</v>
      </c>
      <c r="B94">
        <v>8</v>
      </c>
      <c r="C94">
        <v>37.419249999999998</v>
      </c>
      <c r="AE94">
        <v>1991</v>
      </c>
      <c r="AF94">
        <v>22.655000000000001</v>
      </c>
      <c r="AG94">
        <v>29.087040200000001</v>
      </c>
      <c r="AH94">
        <v>29.49</v>
      </c>
      <c r="AI94">
        <v>51.962724999999999</v>
      </c>
      <c r="AJ94">
        <f t="shared" si="24"/>
        <v>22.875684799999998</v>
      </c>
    </row>
    <row r="95" spans="1:36">
      <c r="A95">
        <v>1978</v>
      </c>
      <c r="B95">
        <v>9</v>
      </c>
      <c r="C95">
        <v>34.878250000000001</v>
      </c>
      <c r="AE95">
        <v>1992</v>
      </c>
      <c r="AF95">
        <v>17.889849999999999</v>
      </c>
      <c r="AG95">
        <v>25.654044899999999</v>
      </c>
      <c r="AH95">
        <v>38.747225</v>
      </c>
      <c r="AI95">
        <v>55.563521000000001</v>
      </c>
      <c r="AJ95">
        <f t="shared" si="24"/>
        <v>29.909476100000003</v>
      </c>
    </row>
    <row r="96" spans="1:36">
      <c r="A96">
        <v>1978</v>
      </c>
      <c r="B96">
        <v>10</v>
      </c>
      <c r="C96">
        <v>39.627499999999998</v>
      </c>
      <c r="AE96">
        <v>1993</v>
      </c>
      <c r="AF96">
        <v>17.15175</v>
      </c>
      <c r="AG96">
        <v>19.987258199999999</v>
      </c>
      <c r="AH96">
        <v>36.318150000000003</v>
      </c>
      <c r="AI96">
        <v>53.509895999999998</v>
      </c>
      <c r="AJ96">
        <f t="shared" si="24"/>
        <v>33.522637799999998</v>
      </c>
    </row>
    <row r="97" spans="1:36">
      <c r="A97">
        <v>1978</v>
      </c>
      <c r="B97">
        <v>11</v>
      </c>
      <c r="C97">
        <v>39.536749999999998</v>
      </c>
      <c r="AE97">
        <v>1994</v>
      </c>
      <c r="AF97">
        <v>11.092675</v>
      </c>
      <c r="AG97">
        <v>15.906896</v>
      </c>
      <c r="AH97">
        <v>45.314500000000002</v>
      </c>
      <c r="AI97">
        <v>64.980992999999998</v>
      </c>
      <c r="AJ97">
        <f t="shared" si="24"/>
        <v>49.074096999999995</v>
      </c>
    </row>
    <row r="98" spans="1:36">
      <c r="A98">
        <v>1978</v>
      </c>
      <c r="B98">
        <v>12</v>
      </c>
      <c r="C98">
        <v>40.262749999999997</v>
      </c>
      <c r="AE98">
        <v>1995</v>
      </c>
      <c r="AF98">
        <v>29.3863178</v>
      </c>
      <c r="AG98">
        <v>42.139979699999998</v>
      </c>
      <c r="AH98">
        <v>45.956331800000001</v>
      </c>
      <c r="AI98">
        <v>65.901380000000003</v>
      </c>
      <c r="AJ98">
        <f t="shared" si="24"/>
        <v>23.761400300000005</v>
      </c>
    </row>
    <row r="99" spans="1:36">
      <c r="A99">
        <v>1978</v>
      </c>
      <c r="B99">
        <v>13</v>
      </c>
      <c r="C99">
        <v>47.40175</v>
      </c>
      <c r="AE99">
        <v>1996</v>
      </c>
      <c r="AF99">
        <v>18.013653699999999</v>
      </c>
      <c r="AG99">
        <v>26.193071499999999</v>
      </c>
      <c r="AH99">
        <v>38.762908000000003</v>
      </c>
      <c r="AI99">
        <v>74.111282000000003</v>
      </c>
      <c r="AJ99">
        <f t="shared" si="24"/>
        <v>47.918210500000001</v>
      </c>
    </row>
    <row r="100" spans="1:36">
      <c r="A100">
        <v>1978</v>
      </c>
      <c r="B100">
        <v>14</v>
      </c>
      <c r="C100">
        <v>38.780500000000004</v>
      </c>
      <c r="AE100">
        <v>1997</v>
      </c>
      <c r="AF100">
        <v>18.807725399999999</v>
      </c>
      <c r="AG100">
        <v>28.866251299999998</v>
      </c>
      <c r="AH100">
        <v>53.167639800000003</v>
      </c>
      <c r="AI100">
        <v>83.729668000000004</v>
      </c>
      <c r="AJ100">
        <f t="shared" si="24"/>
        <v>54.863416700000002</v>
      </c>
    </row>
    <row r="101" spans="1:36">
      <c r="A101">
        <v>1979</v>
      </c>
      <c r="B101">
        <v>1</v>
      </c>
      <c r="C101">
        <v>42.177500000000002</v>
      </c>
      <c r="AE101">
        <v>1998</v>
      </c>
      <c r="AF101">
        <v>28.463773799999998</v>
      </c>
      <c r="AG101">
        <v>39.7048664</v>
      </c>
      <c r="AH101">
        <v>56.251839099999998</v>
      </c>
      <c r="AI101">
        <v>87.604659999999996</v>
      </c>
      <c r="AJ101">
        <f t="shared" si="24"/>
        <v>47.899793599999995</v>
      </c>
    </row>
    <row r="102" spans="1:36">
      <c r="A102">
        <v>1979</v>
      </c>
      <c r="B102">
        <v>2</v>
      </c>
      <c r="C102">
        <v>37.674999999999997</v>
      </c>
      <c r="AE102">
        <v>1999</v>
      </c>
      <c r="AF102">
        <v>19.1843906</v>
      </c>
      <c r="AG102">
        <v>25.9260941</v>
      </c>
      <c r="AH102">
        <v>54.026965199999999</v>
      </c>
      <c r="AI102">
        <v>84.899838000000003</v>
      </c>
      <c r="AJ102">
        <f t="shared" si="24"/>
        <v>58.973743899999995</v>
      </c>
    </row>
    <row r="103" spans="1:36">
      <c r="A103">
        <v>1979</v>
      </c>
      <c r="B103">
        <v>3</v>
      </c>
      <c r="C103">
        <v>44.68</v>
      </c>
      <c r="AE103">
        <v>2000</v>
      </c>
      <c r="AF103">
        <v>24.206640199999999</v>
      </c>
      <c r="AG103">
        <v>35.241509299999997</v>
      </c>
      <c r="AH103">
        <v>39.396862200000001</v>
      </c>
      <c r="AI103">
        <v>61.054589</v>
      </c>
      <c r="AJ103">
        <f t="shared" si="24"/>
        <v>25.813079700000003</v>
      </c>
    </row>
    <row r="104" spans="1:36">
      <c r="A104">
        <v>1979</v>
      </c>
      <c r="B104">
        <v>4</v>
      </c>
      <c r="C104">
        <v>35.807499999999997</v>
      </c>
      <c r="AE104">
        <v>2001</v>
      </c>
      <c r="AF104">
        <v>27.5221804</v>
      </c>
      <c r="AG104">
        <v>31.409297299999999</v>
      </c>
      <c r="AH104">
        <v>21.164360899999998</v>
      </c>
      <c r="AI104">
        <v>32.996068000000001</v>
      </c>
      <c r="AJ104">
        <f t="shared" si="24"/>
        <v>1.5867707000000022</v>
      </c>
    </row>
    <row r="105" spans="1:36">
      <c r="A105">
        <v>1979</v>
      </c>
      <c r="B105">
        <v>5</v>
      </c>
      <c r="C105">
        <v>38.357500000000002</v>
      </c>
      <c r="AE105">
        <v>2002</v>
      </c>
      <c r="AF105">
        <v>36.398688800000002</v>
      </c>
      <c r="AG105">
        <v>40.821400500000003</v>
      </c>
      <c r="AH105">
        <v>43.915607199999997</v>
      </c>
      <c r="AI105">
        <v>66.416807000000006</v>
      </c>
      <c r="AJ105">
        <f t="shared" si="24"/>
        <v>25.595406499999999</v>
      </c>
    </row>
    <row r="106" spans="1:36">
      <c r="A106">
        <v>1979</v>
      </c>
      <c r="B106">
        <v>6</v>
      </c>
      <c r="C106">
        <v>42.177500000000002</v>
      </c>
      <c r="AE106">
        <v>2003</v>
      </c>
      <c r="AF106">
        <v>39.633955800000003</v>
      </c>
      <c r="AG106">
        <v>45.455019800000002</v>
      </c>
      <c r="AH106">
        <v>88.329077699999999</v>
      </c>
      <c r="AI106">
        <v>138.66404199999999</v>
      </c>
      <c r="AJ106">
        <f>((AI106-AG106)/100)*100</f>
        <v>93.209022199999993</v>
      </c>
    </row>
    <row r="107" spans="1:36">
      <c r="A107">
        <v>1979</v>
      </c>
      <c r="B107">
        <v>7</v>
      </c>
      <c r="C107">
        <v>39.582500000000003</v>
      </c>
      <c r="AE107">
        <v>2004</v>
      </c>
      <c r="AF107">
        <v>20.040624999999999</v>
      </c>
      <c r="AG107">
        <v>27.984507499999999</v>
      </c>
      <c r="AH107">
        <v>60.795121999999999</v>
      </c>
      <c r="AI107">
        <v>102.007182</v>
      </c>
      <c r="AJ107">
        <f t="shared" si="24"/>
        <v>74.022674499999994</v>
      </c>
    </row>
    <row r="108" spans="1:36">
      <c r="A108">
        <v>1979</v>
      </c>
      <c r="B108">
        <v>8</v>
      </c>
      <c r="C108">
        <v>35.67</v>
      </c>
      <c r="AE108">
        <v>2005</v>
      </c>
      <c r="AF108">
        <v>23.916775000000001</v>
      </c>
      <c r="AG108">
        <v>32.879244700000001</v>
      </c>
      <c r="AH108">
        <v>42.7795463</v>
      </c>
      <c r="AI108">
        <v>63.877437</v>
      </c>
      <c r="AJ108">
        <f t="shared" si="24"/>
        <v>30.998192299999999</v>
      </c>
    </row>
    <row r="109" spans="1:36">
      <c r="A109">
        <v>1979</v>
      </c>
      <c r="B109">
        <v>9</v>
      </c>
      <c r="C109">
        <v>46.045000000000002</v>
      </c>
      <c r="AE109">
        <v>2006</v>
      </c>
      <c r="AF109">
        <v>34.4634754</v>
      </c>
      <c r="AG109">
        <v>35.397792299999999</v>
      </c>
      <c r="AH109">
        <v>40.714831699999998</v>
      </c>
      <c r="AI109">
        <v>65.096721000000002</v>
      </c>
      <c r="AJ109">
        <f t="shared" si="24"/>
        <v>29.698928700000003</v>
      </c>
    </row>
    <row r="110" spans="1:36">
      <c r="A110">
        <v>1979</v>
      </c>
      <c r="B110">
        <v>10</v>
      </c>
      <c r="C110">
        <v>32.762500000000003</v>
      </c>
      <c r="AE110">
        <v>2007</v>
      </c>
      <c r="AF110">
        <v>38.729999999999997</v>
      </c>
      <c r="AG110">
        <v>49.738792199999999</v>
      </c>
      <c r="AH110">
        <v>50.31</v>
      </c>
      <c r="AI110">
        <v>71.118216000000004</v>
      </c>
      <c r="AJ110">
        <f t="shared" si="24"/>
        <v>21.379423800000005</v>
      </c>
    </row>
    <row r="111" spans="1:36">
      <c r="A111">
        <v>1979</v>
      </c>
      <c r="B111">
        <v>11</v>
      </c>
      <c r="C111">
        <v>38.585000000000001</v>
      </c>
      <c r="AE111">
        <v>2008</v>
      </c>
      <c r="AF111">
        <v>42.282615700000001</v>
      </c>
      <c r="AG111">
        <v>41.264431700000003</v>
      </c>
      <c r="AH111">
        <v>88.324678000000006</v>
      </c>
      <c r="AI111">
        <v>114.14818</v>
      </c>
      <c r="AJ111">
        <f t="shared" si="24"/>
        <v>72.883748299999993</v>
      </c>
    </row>
    <row r="112" spans="1:36">
      <c r="A112">
        <v>1979</v>
      </c>
      <c r="B112">
        <v>12</v>
      </c>
      <c r="C112">
        <v>31.987500000000001</v>
      </c>
      <c r="AE112">
        <v>2009</v>
      </c>
      <c r="AF112">
        <v>23.14</v>
      </c>
      <c r="AG112">
        <v>25.007344100000001</v>
      </c>
      <c r="AH112">
        <v>73.034999999999997</v>
      </c>
      <c r="AI112">
        <v>78.495348000000007</v>
      </c>
      <c r="AJ112">
        <f t="shared" si="24"/>
        <v>53.488003900000017</v>
      </c>
    </row>
    <row r="113" spans="1:36">
      <c r="A113">
        <v>1979</v>
      </c>
      <c r="B113">
        <v>13</v>
      </c>
      <c r="C113">
        <v>39.765000000000001</v>
      </c>
      <c r="AE113">
        <v>2010</v>
      </c>
      <c r="AF113">
        <v>13.0204874</v>
      </c>
      <c r="AG113">
        <v>18.1897777</v>
      </c>
      <c r="AH113">
        <v>31.3270424</v>
      </c>
      <c r="AI113">
        <v>47.896805000000001</v>
      </c>
      <c r="AJ113">
        <f t="shared" si="24"/>
        <v>29.7070273</v>
      </c>
    </row>
    <row r="114" spans="1:36">
      <c r="A114">
        <v>1979</v>
      </c>
      <c r="B114">
        <v>14</v>
      </c>
      <c r="C114">
        <v>45.865000000000002</v>
      </c>
      <c r="AE114">
        <v>2011</v>
      </c>
      <c r="AF114">
        <v>27.515000000000001</v>
      </c>
      <c r="AG114">
        <v>31.4660382</v>
      </c>
      <c r="AH114">
        <v>44.692500000000003</v>
      </c>
      <c r="AI114">
        <v>76.408799999999999</v>
      </c>
      <c r="AJ114">
        <f t="shared" si="24"/>
        <v>44.9427618</v>
      </c>
    </row>
    <row r="115" spans="1:36">
      <c r="A115">
        <v>1980</v>
      </c>
      <c r="B115">
        <v>1</v>
      </c>
      <c r="C115">
        <v>18.997499999999999</v>
      </c>
      <c r="AE115">
        <v>2012</v>
      </c>
      <c r="AF115">
        <v>27.074999999999999</v>
      </c>
      <c r="AG115">
        <v>31.049010299999999</v>
      </c>
      <c r="AH115">
        <v>61.225000000000001</v>
      </c>
      <c r="AI115">
        <v>78.285084999999995</v>
      </c>
      <c r="AJ115">
        <f t="shared" si="24"/>
        <v>47.236074699999996</v>
      </c>
    </row>
    <row r="116" spans="1:36">
      <c r="A116">
        <v>1980</v>
      </c>
      <c r="B116">
        <v>2</v>
      </c>
      <c r="C116">
        <v>20.842500000000001</v>
      </c>
      <c r="AE116">
        <v>2013</v>
      </c>
      <c r="AF116">
        <v>23.0102197</v>
      </c>
      <c r="AG116">
        <v>27.961082399999999</v>
      </c>
      <c r="AH116">
        <v>39.885410299999997</v>
      </c>
      <c r="AI116">
        <v>56.824084999999997</v>
      </c>
      <c r="AJ116">
        <f t="shared" si="24"/>
        <v>28.863002599999998</v>
      </c>
    </row>
    <row r="117" spans="1:36">
      <c r="A117">
        <v>1980</v>
      </c>
      <c r="B117">
        <v>3</v>
      </c>
      <c r="C117">
        <v>28.405000000000001</v>
      </c>
      <c r="AE117">
        <v>2014</v>
      </c>
      <c r="AF117">
        <v>29.798127399999998</v>
      </c>
      <c r="AG117">
        <v>33.978554799999998</v>
      </c>
      <c r="AH117">
        <v>28.236882600000001</v>
      </c>
      <c r="AI117">
        <v>47.108100999999998</v>
      </c>
      <c r="AJ117">
        <f t="shared" si="24"/>
        <v>13.1295462</v>
      </c>
    </row>
    <row r="118" spans="1:36">
      <c r="A118">
        <v>1980</v>
      </c>
      <c r="B118">
        <v>4</v>
      </c>
      <c r="C118">
        <v>37.417499999999997</v>
      </c>
      <c r="AE118">
        <v>2015</v>
      </c>
      <c r="AF118">
        <v>28.515000000000001</v>
      </c>
      <c r="AG118">
        <v>32.947423999999998</v>
      </c>
      <c r="AH118">
        <v>40.094999999999999</v>
      </c>
      <c r="AI118">
        <v>55.472678999999999</v>
      </c>
      <c r="AJ118">
        <f t="shared" si="24"/>
        <v>22.525255000000001</v>
      </c>
    </row>
    <row r="119" spans="1:36">
      <c r="A119">
        <v>1980</v>
      </c>
      <c r="B119">
        <v>5</v>
      </c>
      <c r="C119">
        <v>52.302500000000002</v>
      </c>
      <c r="AE119">
        <v>2016</v>
      </c>
    </row>
    <row r="120" spans="1:36">
      <c r="A120">
        <v>1980</v>
      </c>
      <c r="B120">
        <v>7</v>
      </c>
      <c r="C120">
        <v>55.297499999999999</v>
      </c>
    </row>
    <row r="121" spans="1:36">
      <c r="A121">
        <v>1980</v>
      </c>
      <c r="B121">
        <v>8</v>
      </c>
      <c r="C121">
        <v>42.505000000000003</v>
      </c>
      <c r="AE121" s="6" t="s">
        <v>70</v>
      </c>
      <c r="AF121" s="6">
        <f>AVERAGE(AF74:AF118)</f>
        <v>26.165998343181819</v>
      </c>
      <c r="AG121" s="6">
        <f>AVERAGE(AG74:AG118)</f>
        <v>33.419425984090907</v>
      </c>
      <c r="AH121" s="6">
        <f>AVERAGE(AH74:AH118)</f>
        <v>44.279902959090911</v>
      </c>
      <c r="AI121" s="6">
        <f>AVERAGE(AI74:AI118)</f>
        <v>65.151251500000001</v>
      </c>
      <c r="AJ121" s="6">
        <f>AVERAGE(AJ74:AJ118)</f>
        <v>31.731825515909087</v>
      </c>
    </row>
    <row r="122" spans="1:36">
      <c r="A122">
        <v>1980</v>
      </c>
      <c r="B122">
        <v>9</v>
      </c>
      <c r="C122">
        <v>47.914999999999999</v>
      </c>
      <c r="AE122" s="129" t="s">
        <v>220</v>
      </c>
      <c r="AF122" s="6">
        <f>MIN(AF74:AF118)</f>
        <v>11.092675</v>
      </c>
      <c r="AG122" s="6">
        <f>MIN(AG74:AG118)</f>
        <v>15.906896</v>
      </c>
      <c r="AH122" s="6">
        <f>MIN(AH74:AH118)</f>
        <v>21.164360899999998</v>
      </c>
      <c r="AI122" s="6">
        <f>MIN(AI74:AI118)</f>
        <v>31.318560000000002</v>
      </c>
      <c r="AJ122" s="6">
        <f>MIN(AJ74:AJ118)</f>
        <v>-8.7617399999999996</v>
      </c>
    </row>
    <row r="123" spans="1:36">
      <c r="A123">
        <v>1980</v>
      </c>
      <c r="B123">
        <v>10</v>
      </c>
      <c r="C123">
        <v>51.092500000000001</v>
      </c>
      <c r="AE123" s="129" t="s">
        <v>221</v>
      </c>
      <c r="AF123" s="6">
        <f>MAX(AF74:AF118)</f>
        <v>42.282615700000001</v>
      </c>
      <c r="AG123" s="6">
        <f>MAX(AG74:AG118)</f>
        <v>57.908504999999998</v>
      </c>
      <c r="AH123" s="6">
        <f>MAX(AH74:AH118)</f>
        <v>88.329077699999999</v>
      </c>
      <c r="AI123" s="6">
        <f>MAX(AI74:AI118)</f>
        <v>138.66404199999999</v>
      </c>
      <c r="AJ123" s="6">
        <f>MAX(AJ74:AJ118)</f>
        <v>93.209022199999993</v>
      </c>
    </row>
    <row r="124" spans="1:36">
      <c r="A124">
        <v>1980</v>
      </c>
      <c r="B124">
        <v>11</v>
      </c>
      <c r="C124">
        <v>52.994999999999997</v>
      </c>
      <c r="AE124" s="129" t="s">
        <v>288</v>
      </c>
      <c r="AF124" s="6">
        <f>STDEV(AF74:AF118)</f>
        <v>7.8799054986574166</v>
      </c>
      <c r="AG124" s="6">
        <f>STDEV(AG74:AG118)</f>
        <v>9.1756939016694385</v>
      </c>
      <c r="AH124" s="6">
        <f>STDEV(AH74:AH118)</f>
        <v>14.65136144901907</v>
      </c>
      <c r="AI124" s="6">
        <f>STDEV(AI74:AI118)</f>
        <v>20.337952846947214</v>
      </c>
      <c r="AJ124" s="6">
        <f>STDEV(AJ74:AJ118)</f>
        <v>20.587640605555652</v>
      </c>
    </row>
    <row r="125" spans="1:36">
      <c r="A125">
        <v>1980</v>
      </c>
      <c r="B125">
        <v>12</v>
      </c>
      <c r="C125">
        <v>51.667499999999997</v>
      </c>
    </row>
    <row r="126" spans="1:36">
      <c r="A126">
        <v>1980</v>
      </c>
      <c r="B126">
        <v>13</v>
      </c>
      <c r="C126">
        <v>56.292499999999997</v>
      </c>
    </row>
    <row r="127" spans="1:36">
      <c r="A127">
        <v>1980</v>
      </c>
      <c r="B127">
        <v>14</v>
      </c>
      <c r="C127">
        <v>52.06</v>
      </c>
      <c r="Y127" s="12" t="s">
        <v>59</v>
      </c>
      <c r="Z127" s="12" t="s">
        <v>59</v>
      </c>
    </row>
    <row r="128" spans="1:36">
      <c r="A128">
        <v>1981</v>
      </c>
      <c r="B128">
        <v>1</v>
      </c>
      <c r="C128">
        <v>21.66</v>
      </c>
      <c r="X128" s="6" t="s">
        <v>79</v>
      </c>
      <c r="Y128" s="12" t="s">
        <v>56</v>
      </c>
      <c r="Z128" s="12" t="s">
        <v>56</v>
      </c>
      <c r="AD128" s="12" t="s">
        <v>53</v>
      </c>
      <c r="AF128" s="12" t="s">
        <v>53</v>
      </c>
      <c r="AG128" s="12" t="s">
        <v>53</v>
      </c>
    </row>
    <row r="129" spans="1:33">
      <c r="A129">
        <v>1981</v>
      </c>
      <c r="B129">
        <v>2</v>
      </c>
      <c r="C129">
        <v>19.5425</v>
      </c>
      <c r="T129" s="12" t="s">
        <v>57</v>
      </c>
      <c r="W129" s="6" t="s">
        <v>77</v>
      </c>
      <c r="X129" s="6" t="s">
        <v>78</v>
      </c>
      <c r="Y129" s="12" t="s">
        <v>54</v>
      </c>
      <c r="Z129" s="12" t="s">
        <v>54</v>
      </c>
      <c r="AF129" s="16" t="s">
        <v>60</v>
      </c>
      <c r="AG129" s="16" t="s">
        <v>60</v>
      </c>
    </row>
    <row r="130" spans="1:33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/>
      <c r="W130" s="12" t="s">
        <v>73</v>
      </c>
      <c r="X130" s="12" t="s">
        <v>45</v>
      </c>
      <c r="Y130" s="12" t="s">
        <v>45</v>
      </c>
      <c r="Z130" s="12" t="s">
        <v>55</v>
      </c>
      <c r="AD130" s="12" t="s">
        <v>45</v>
      </c>
      <c r="AE130" s="12" t="s">
        <v>55</v>
      </c>
      <c r="AF130" s="12" t="s">
        <v>50</v>
      </c>
      <c r="AG130" s="12" t="s">
        <v>52</v>
      </c>
    </row>
    <row r="131" spans="1:33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/>
      <c r="W131" s="15" t="s">
        <v>74</v>
      </c>
      <c r="X131" s="15" t="s">
        <v>45</v>
      </c>
      <c r="Y131" s="15" t="s">
        <v>48</v>
      </c>
      <c r="Z131" s="15" t="s">
        <v>48</v>
      </c>
      <c r="AA131" s="15" t="s">
        <v>61</v>
      </c>
      <c r="AB131" s="15"/>
      <c r="AC131" s="15" t="s">
        <v>62</v>
      </c>
      <c r="AD131" s="15" t="s">
        <v>49</v>
      </c>
      <c r="AE131" s="15" t="s">
        <v>49</v>
      </c>
      <c r="AF131" s="15" t="s">
        <v>51</v>
      </c>
      <c r="AG131" s="15" t="s">
        <v>51</v>
      </c>
    </row>
    <row r="132" spans="1:33">
      <c r="A132">
        <v>1981</v>
      </c>
      <c r="B132">
        <v>5</v>
      </c>
      <c r="C132">
        <v>34.905000000000001</v>
      </c>
      <c r="O132" s="14">
        <v>1999</v>
      </c>
      <c r="P132">
        <f>(W132/U132)</f>
        <v>0.94784149473684209</v>
      </c>
      <c r="Q132">
        <f>(X132/W132)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/>
      <c r="W132" s="14">
        <v>54.026965199999999</v>
      </c>
      <c r="X132" s="14">
        <v>66.8</v>
      </c>
      <c r="Y132">
        <f t="shared" ref="Y132:Z139" si="25">Y141*60*1.12</f>
        <v>2083.9888003199999</v>
      </c>
      <c r="Z132" s="14">
        <f t="shared" si="25"/>
        <v>3190.6559999999999</v>
      </c>
      <c r="AA132" s="14">
        <f t="shared" ref="AA132:AC138" si="26">AA141*60*1.12</f>
        <v>2491.9466476800003</v>
      </c>
      <c r="AB132" s="14"/>
      <c r="AC132" s="14">
        <f t="shared" si="26"/>
        <v>3190.6422441600002</v>
      </c>
      <c r="AD132">
        <f t="shared" ref="AD132:AE139" si="27">((Y132/1.12/60)*8.18)-S132*0.7</f>
        <v>225.67601765799995</v>
      </c>
      <c r="AE132">
        <f t="shared" si="27"/>
        <v>336.63638568292481</v>
      </c>
      <c r="AF132">
        <f>((AA132/1.12/60)*8.18)-60*0.7</f>
        <v>261.33517229199998</v>
      </c>
      <c r="AG132">
        <f>((AC132/1.12/60)*8.18)-80*0.7</f>
        <v>332.384725554</v>
      </c>
    </row>
    <row r="133" spans="1:33">
      <c r="A133">
        <v>1981</v>
      </c>
      <c r="B133">
        <v>6</v>
      </c>
      <c r="C133">
        <v>37.54</v>
      </c>
      <c r="O133" s="14">
        <v>2000</v>
      </c>
      <c r="P133">
        <f t="shared" ref="P133:P141" si="28">(W133/U133)</f>
        <v>0.69117302105263156</v>
      </c>
      <c r="Q133">
        <f t="shared" ref="Q133:Q141" si="29">(X133/W133)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/>
      <c r="W133" s="14">
        <v>39.396862200000001</v>
      </c>
      <c r="X133" s="14">
        <v>55.5</v>
      </c>
      <c r="Y133">
        <f t="shared" si="25"/>
        <v>2429.58272928</v>
      </c>
      <c r="Z133" s="14">
        <f t="shared" si="25"/>
        <v>1583.232</v>
      </c>
      <c r="AA133" s="14">
        <f t="shared" si="26"/>
        <v>2793.7216607999999</v>
      </c>
      <c r="AB133" s="14"/>
      <c r="AC133" s="14">
        <f t="shared" si="26"/>
        <v>3217.5555014400002</v>
      </c>
      <c r="AD133">
        <f t="shared" si="27"/>
        <v>264.94385008199998</v>
      </c>
      <c r="AE133">
        <f t="shared" si="27"/>
        <v>185.43032070266239</v>
      </c>
      <c r="AF133">
        <f t="shared" ref="AF133:AF139" si="30">((AA133/1.12/60)*8.18)-60*0.7</f>
        <v>298.06909501999996</v>
      </c>
      <c r="AG133">
        <f t="shared" ref="AG133:AG139" si="31">((AC133/1.12/60)*8.18)-80*0.7</f>
        <v>335.66077383599998</v>
      </c>
    </row>
    <row r="134" spans="1:33">
      <c r="A134">
        <v>1981</v>
      </c>
      <c r="B134">
        <v>7</v>
      </c>
      <c r="C134">
        <v>38.782499999999999</v>
      </c>
      <c r="O134" s="14">
        <v>2001</v>
      </c>
      <c r="P134">
        <f t="shared" si="28"/>
        <v>0.37130457719298243</v>
      </c>
      <c r="Q134">
        <f t="shared" si="29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/>
      <c r="W134" s="14">
        <v>21.164360899999998</v>
      </c>
      <c r="X134" s="14">
        <v>51.4</v>
      </c>
      <c r="Y134">
        <f t="shared" si="25"/>
        <v>1845.8949465600001</v>
      </c>
      <c r="Z134" s="14">
        <f t="shared" si="25"/>
        <v>1519.3048012800002</v>
      </c>
      <c r="AA134" s="14">
        <f t="shared" si="26"/>
        <v>1877.3388950400001</v>
      </c>
      <c r="AB134" s="14"/>
      <c r="AC134" s="14">
        <f t="shared" si="26"/>
        <v>1727.0534937600003</v>
      </c>
      <c r="AD134">
        <f t="shared" si="27"/>
        <v>207.19375986399999</v>
      </c>
      <c r="AE134">
        <f t="shared" si="27"/>
        <v>184.939185632</v>
      </c>
      <c r="AF134">
        <f t="shared" si="30"/>
        <v>186.52131192599998</v>
      </c>
      <c r="AG134">
        <f t="shared" si="31"/>
        <v>154.22764254399999</v>
      </c>
    </row>
    <row r="135" spans="1:33">
      <c r="A135">
        <v>1981</v>
      </c>
      <c r="B135">
        <v>8</v>
      </c>
      <c r="C135">
        <v>34.817500000000003</v>
      </c>
      <c r="O135" s="14">
        <v>2002</v>
      </c>
      <c r="P135">
        <f t="shared" si="28"/>
        <v>0.77044924912280699</v>
      </c>
      <c r="Q135">
        <f t="shared" si="29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/>
      <c r="W135" s="14">
        <v>43.915607199999997</v>
      </c>
      <c r="X135" s="14">
        <v>55.26</v>
      </c>
      <c r="Y135">
        <f t="shared" si="25"/>
        <v>3231.85451904</v>
      </c>
      <c r="Z135" s="14">
        <f t="shared" si="25"/>
        <v>3144.95678112</v>
      </c>
      <c r="AA135" s="14">
        <f t="shared" si="26"/>
        <v>2997.5554761600001</v>
      </c>
      <c r="AB135" s="14"/>
      <c r="AC135" s="14">
        <f t="shared" si="26"/>
        <v>2859.3062332800005</v>
      </c>
      <c r="AD135">
        <f t="shared" si="27"/>
        <v>366.10133877599998</v>
      </c>
      <c r="AE135">
        <f t="shared" si="27"/>
        <v>382.82360817799997</v>
      </c>
      <c r="AF135">
        <f t="shared" si="30"/>
        <v>322.88100885400002</v>
      </c>
      <c r="AG135">
        <f t="shared" si="31"/>
        <v>292.05245518199996</v>
      </c>
    </row>
    <row r="136" spans="1:33">
      <c r="A136">
        <v>1981</v>
      </c>
      <c r="B136">
        <v>9</v>
      </c>
      <c r="C136">
        <v>36.784999999999997</v>
      </c>
      <c r="O136" s="14">
        <v>2003</v>
      </c>
      <c r="P136">
        <f t="shared" si="28"/>
        <v>1.549632942105263</v>
      </c>
      <c r="Q136">
        <f t="shared" si="29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/>
      <c r="W136" s="14">
        <v>88.329077699999999</v>
      </c>
      <c r="X136" s="14">
        <v>91.8</v>
      </c>
      <c r="Y136">
        <f t="shared" si="25"/>
        <v>5089.7469504000001</v>
      </c>
      <c r="Z136" s="14">
        <f t="shared" si="25"/>
        <v>5996.1402412799998</v>
      </c>
      <c r="AA136" s="14">
        <f t="shared" si="26"/>
        <v>5089.7469504000001</v>
      </c>
      <c r="AB136" s="14"/>
      <c r="AC136" s="14">
        <f t="shared" si="26"/>
        <v>5996.1402412799998</v>
      </c>
      <c r="AD136">
        <f t="shared" si="27"/>
        <v>580.35550675999991</v>
      </c>
      <c r="AE136">
        <f t="shared" si="27"/>
        <v>683.69555486969591</v>
      </c>
      <c r="AF136">
        <f t="shared" si="30"/>
        <v>577.55550675999996</v>
      </c>
      <c r="AG136">
        <f t="shared" si="31"/>
        <v>673.88730913199993</v>
      </c>
    </row>
    <row r="137" spans="1:33">
      <c r="A137">
        <v>1981</v>
      </c>
      <c r="B137">
        <v>10</v>
      </c>
      <c r="C137">
        <v>33.637500000000003</v>
      </c>
      <c r="O137" s="14">
        <v>2004</v>
      </c>
      <c r="P137">
        <f t="shared" si="28"/>
        <v>1.0649122807017544</v>
      </c>
      <c r="Q137">
        <f t="shared" si="29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/>
      <c r="W137" s="14">
        <v>60.7</v>
      </c>
      <c r="X137" s="14">
        <v>43.7</v>
      </c>
      <c r="Y137">
        <f t="shared" si="25"/>
        <v>1935.3600000000001</v>
      </c>
      <c r="Z137" s="14">
        <f t="shared" si="25"/>
        <v>3763.2000000000003</v>
      </c>
      <c r="AA137" s="14">
        <f t="shared" si="26"/>
        <v>3608.6400000000003</v>
      </c>
      <c r="AB137" s="14"/>
      <c r="AC137" s="14">
        <f t="shared" si="26"/>
        <v>3763.2000000000003</v>
      </c>
      <c r="AD137">
        <f t="shared" si="27"/>
        <v>221.584</v>
      </c>
      <c r="AE137">
        <f t="shared" si="27"/>
        <v>402.54175359999999</v>
      </c>
      <c r="AF137">
        <f t="shared" si="30"/>
        <v>397.26600000000002</v>
      </c>
      <c r="AG137">
        <f t="shared" si="31"/>
        <v>402.08</v>
      </c>
    </row>
    <row r="138" spans="1:33">
      <c r="A138">
        <v>1981</v>
      </c>
      <c r="B138">
        <v>11</v>
      </c>
      <c r="C138">
        <v>40.777500000000003</v>
      </c>
      <c r="O138" s="14">
        <v>2005</v>
      </c>
      <c r="P138">
        <f t="shared" si="28"/>
        <v>0.7505183561403509</v>
      </c>
      <c r="Q138">
        <f t="shared" si="29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/>
      <c r="W138" s="14">
        <v>42.7795463</v>
      </c>
      <c r="X138" s="14">
        <v>53</v>
      </c>
      <c r="Y138">
        <f t="shared" si="25"/>
        <v>2239.7760000000003</v>
      </c>
      <c r="Z138" s="14">
        <f t="shared" si="25"/>
        <v>2239.7760000000003</v>
      </c>
      <c r="AA138" s="14">
        <f t="shared" si="26"/>
        <v>2561.5569033600004</v>
      </c>
      <c r="AB138" s="14"/>
      <c r="AC138" s="14">
        <f t="shared" si="26"/>
        <v>2607.0887068800002</v>
      </c>
      <c r="AD138">
        <f t="shared" si="27"/>
        <v>244.63940000000002</v>
      </c>
      <c r="AE138">
        <f t="shared" si="27"/>
        <v>251.36847198297602</v>
      </c>
      <c r="AF138">
        <f t="shared" si="30"/>
        <v>269.80856353399997</v>
      </c>
      <c r="AG138">
        <f t="shared" si="31"/>
        <v>261.350976522</v>
      </c>
    </row>
    <row r="139" spans="1:33">
      <c r="A139">
        <v>1981</v>
      </c>
      <c r="B139">
        <v>12</v>
      </c>
      <c r="C139">
        <v>36.422499999999999</v>
      </c>
      <c r="O139" s="14">
        <v>2006</v>
      </c>
      <c r="P139">
        <f t="shared" si="28"/>
        <v>0.71421052631578952</v>
      </c>
      <c r="Q139">
        <f t="shared" si="29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/>
      <c r="W139" s="14">
        <v>40.71</v>
      </c>
      <c r="X139" s="14">
        <v>42.7</v>
      </c>
      <c r="Y139">
        <f t="shared" si="25"/>
        <v>2584.5120000000002</v>
      </c>
      <c r="Z139" s="14">
        <f t="shared" si="25"/>
        <v>2584.5120000000002</v>
      </c>
      <c r="AA139" s="14">
        <f>AA148*60*1.12</f>
        <v>2272.7040000000002</v>
      </c>
      <c r="AB139" s="14"/>
      <c r="AC139" s="14">
        <f>AC148*60*1.12</f>
        <v>2707.4880000000003</v>
      </c>
      <c r="AD139">
        <f t="shared" si="27"/>
        <v>307.6028</v>
      </c>
      <c r="AE139">
        <f t="shared" si="27"/>
        <v>303.78745728000001</v>
      </c>
      <c r="AF139">
        <f t="shared" si="30"/>
        <v>234.64760000000001</v>
      </c>
      <c r="AG139">
        <f t="shared" si="31"/>
        <v>273.57220000000001</v>
      </c>
    </row>
    <row r="140" spans="1:33">
      <c r="A140">
        <v>1981</v>
      </c>
      <c r="B140">
        <v>13</v>
      </c>
      <c r="C140">
        <v>36.872500000000002</v>
      </c>
      <c r="O140" s="14">
        <v>2007</v>
      </c>
      <c r="P140">
        <f t="shared" si="28"/>
        <v>0.88263157894736843</v>
      </c>
      <c r="Q140">
        <f t="shared" si="29"/>
        <v>1.1027628702047305</v>
      </c>
      <c r="R140" s="14">
        <v>2007</v>
      </c>
      <c r="S140" s="14"/>
      <c r="T140" s="14"/>
      <c r="U140" s="14">
        <v>57</v>
      </c>
      <c r="V140" s="14"/>
      <c r="W140" s="14">
        <v>50.31</v>
      </c>
      <c r="X140" s="14">
        <v>55.48</v>
      </c>
      <c r="Z140" s="14"/>
      <c r="AD140" s="6">
        <f>AVERAGE(AD132:AD139)</f>
        <v>302.26208414249999</v>
      </c>
      <c r="AE140" s="6">
        <f>AVERAGE(AE132:AE139)</f>
        <v>341.40284224103243</v>
      </c>
      <c r="AF140" s="6">
        <f>AVERAGE(AF132:AF139)</f>
        <v>318.51053229824993</v>
      </c>
      <c r="AG140" s="6">
        <f>AVERAGE(AG132:AG139)</f>
        <v>340.65201034624999</v>
      </c>
    </row>
    <row r="141" spans="1:33">
      <c r="A141">
        <v>1981</v>
      </c>
      <c r="B141">
        <v>14</v>
      </c>
      <c r="C141">
        <v>44.3125</v>
      </c>
      <c r="O141" s="14">
        <v>2008</v>
      </c>
      <c r="P141">
        <f t="shared" si="28"/>
        <v>1.6368421052631579</v>
      </c>
      <c r="Q141">
        <f t="shared" si="29"/>
        <v>0.9648445873526259</v>
      </c>
      <c r="R141" s="14">
        <v>2008</v>
      </c>
      <c r="S141" s="14"/>
      <c r="T141" s="14">
        <v>112</v>
      </c>
      <c r="U141" s="14">
        <v>57</v>
      </c>
      <c r="V141" s="14"/>
      <c r="W141" s="14">
        <v>93.3</v>
      </c>
      <c r="X141" s="14">
        <v>90.02</v>
      </c>
      <c r="Y141" s="14">
        <v>31.011738099999999</v>
      </c>
      <c r="Z141" s="14">
        <v>47.48</v>
      </c>
      <c r="AA141">
        <v>37.082539400000002</v>
      </c>
      <c r="AC141">
        <v>47.479795299999999</v>
      </c>
    </row>
    <row r="142" spans="1:33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Y142" s="14">
        <v>36.154504899999999</v>
      </c>
      <c r="Z142" s="14">
        <v>23.56</v>
      </c>
      <c r="AA142">
        <v>41.573239000000001</v>
      </c>
      <c r="AC142">
        <v>47.880290199999997</v>
      </c>
    </row>
    <row r="143" spans="1:33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Y143" s="14">
        <v>27.468674799999999</v>
      </c>
      <c r="Z143" s="14">
        <v>22.608702399999999</v>
      </c>
      <c r="AA143">
        <v>27.9365907</v>
      </c>
      <c r="AC143">
        <v>25.700200800000001</v>
      </c>
    </row>
    <row r="144" spans="1:33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Y144" s="14">
        <v>48.093073199999999</v>
      </c>
      <c r="Z144" s="14">
        <v>46.799952099999999</v>
      </c>
      <c r="AA144">
        <v>44.606480300000001</v>
      </c>
      <c r="AC144">
        <v>42.549199899999998</v>
      </c>
    </row>
    <row r="145" spans="1:29">
      <c r="A145">
        <v>1982</v>
      </c>
      <c r="B145">
        <v>4</v>
      </c>
      <c r="C145">
        <v>32.82</v>
      </c>
      <c r="O145" s="14">
        <v>2012</v>
      </c>
      <c r="R145" s="14">
        <v>2012</v>
      </c>
      <c r="Y145" s="14">
        <v>75.740281999999993</v>
      </c>
      <c r="Z145" s="14">
        <v>89.228277399999996</v>
      </c>
      <c r="AA145">
        <v>75.740281999999993</v>
      </c>
      <c r="AC145">
        <v>89.228277399999996</v>
      </c>
    </row>
    <row r="146" spans="1:29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Y146" s="14">
        <v>28.8</v>
      </c>
      <c r="Z146" s="14">
        <v>56</v>
      </c>
      <c r="AA146">
        <v>53.7</v>
      </c>
      <c r="AC146">
        <v>56</v>
      </c>
    </row>
    <row r="147" spans="1:29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Y147" s="14">
        <v>33.33</v>
      </c>
      <c r="Z147" s="14">
        <v>33.33</v>
      </c>
      <c r="AA147">
        <v>38.118406299999997</v>
      </c>
      <c r="AC147">
        <v>38.795962899999999</v>
      </c>
    </row>
    <row r="148" spans="1:29">
      <c r="A148">
        <v>1982</v>
      </c>
      <c r="B148">
        <v>7</v>
      </c>
      <c r="C148">
        <v>27.8</v>
      </c>
      <c r="O148" s="14">
        <v>2015</v>
      </c>
      <c r="R148" s="14">
        <v>2015</v>
      </c>
      <c r="Y148" s="14">
        <v>38.46</v>
      </c>
      <c r="Z148" s="14">
        <v>38.46</v>
      </c>
      <c r="AA148">
        <v>33.82</v>
      </c>
      <c r="AC148">
        <v>40.29</v>
      </c>
    </row>
    <row r="149" spans="1:29">
      <c r="A149">
        <v>1982</v>
      </c>
      <c r="B149">
        <v>8</v>
      </c>
      <c r="C149">
        <v>16.88</v>
      </c>
      <c r="O149" s="14">
        <v>2016</v>
      </c>
      <c r="R149" s="14">
        <v>2016</v>
      </c>
    </row>
    <row r="150" spans="1:29">
      <c r="A150">
        <v>1982</v>
      </c>
      <c r="B150">
        <v>9</v>
      </c>
      <c r="C150">
        <v>26.164999999999999</v>
      </c>
      <c r="O150" s="14">
        <v>2017</v>
      </c>
      <c r="R150" s="14">
        <v>2017</v>
      </c>
    </row>
    <row r="151" spans="1:29">
      <c r="A151">
        <v>1982</v>
      </c>
      <c r="B151">
        <v>10</v>
      </c>
      <c r="C151">
        <v>33.82</v>
      </c>
      <c r="O151" s="14">
        <v>2018</v>
      </c>
      <c r="R151" s="14">
        <v>2018</v>
      </c>
    </row>
    <row r="152" spans="1:29">
      <c r="A152">
        <v>1982</v>
      </c>
      <c r="B152">
        <v>11</v>
      </c>
      <c r="C152">
        <v>34.392499999999998</v>
      </c>
    </row>
    <row r="153" spans="1:29">
      <c r="A153">
        <v>1982</v>
      </c>
      <c r="B153">
        <v>12</v>
      </c>
      <c r="C153">
        <v>28.282499999999999</v>
      </c>
    </row>
    <row r="154" spans="1:29">
      <c r="A154">
        <v>1982</v>
      </c>
      <c r="B154">
        <v>13</v>
      </c>
      <c r="C154">
        <v>33.122500000000002</v>
      </c>
    </row>
    <row r="155" spans="1:29">
      <c r="A155">
        <v>1982</v>
      </c>
      <c r="B155">
        <v>14</v>
      </c>
      <c r="C155">
        <v>30.4925</v>
      </c>
    </row>
    <row r="156" spans="1:29">
      <c r="A156">
        <v>1983</v>
      </c>
      <c r="B156">
        <v>1</v>
      </c>
      <c r="C156">
        <v>38.325000000000003</v>
      </c>
    </row>
    <row r="157" spans="1:29">
      <c r="A157">
        <v>1983</v>
      </c>
      <c r="B157">
        <v>2</v>
      </c>
      <c r="C157">
        <v>38.537500000000001</v>
      </c>
    </row>
    <row r="158" spans="1:29">
      <c r="A158">
        <v>1983</v>
      </c>
      <c r="B158">
        <v>3</v>
      </c>
      <c r="C158">
        <v>48.097499999999997</v>
      </c>
    </row>
    <row r="159" spans="1:29">
      <c r="A159">
        <v>1983</v>
      </c>
      <c r="B159">
        <v>4</v>
      </c>
      <c r="C159">
        <v>51.545000000000002</v>
      </c>
    </row>
    <row r="160" spans="1:29">
      <c r="A160">
        <v>1983</v>
      </c>
      <c r="B160">
        <v>5</v>
      </c>
      <c r="C160">
        <v>51.0625</v>
      </c>
    </row>
    <row r="161" spans="1:3">
      <c r="A161">
        <v>1983</v>
      </c>
      <c r="B161">
        <v>6</v>
      </c>
      <c r="C161">
        <v>47.61</v>
      </c>
    </row>
    <row r="162" spans="1:3">
      <c r="A162">
        <v>1983</v>
      </c>
      <c r="B162">
        <v>7</v>
      </c>
      <c r="C162">
        <v>37.417499999999997</v>
      </c>
    </row>
    <row r="163" spans="1:3">
      <c r="A163">
        <v>1983</v>
      </c>
      <c r="B163">
        <v>8</v>
      </c>
      <c r="C163">
        <v>44.377499999999998</v>
      </c>
    </row>
    <row r="164" spans="1:3">
      <c r="A164">
        <v>1983</v>
      </c>
      <c r="B164">
        <v>9</v>
      </c>
      <c r="C164">
        <v>46.3125</v>
      </c>
    </row>
    <row r="165" spans="1:3">
      <c r="A165">
        <v>1983</v>
      </c>
      <c r="B165">
        <v>10</v>
      </c>
      <c r="C165">
        <v>50.73</v>
      </c>
    </row>
    <row r="166" spans="1:3">
      <c r="A166">
        <v>1983</v>
      </c>
      <c r="B166">
        <v>11</v>
      </c>
      <c r="C166">
        <v>48.612499999999997</v>
      </c>
    </row>
    <row r="167" spans="1:3">
      <c r="A167">
        <v>1983</v>
      </c>
      <c r="B167">
        <v>12</v>
      </c>
      <c r="C167">
        <v>49.792499999999997</v>
      </c>
    </row>
    <row r="168" spans="1:3">
      <c r="A168">
        <v>1983</v>
      </c>
      <c r="B168">
        <v>13</v>
      </c>
      <c r="C168">
        <v>33.215000000000003</v>
      </c>
    </row>
    <row r="169" spans="1:3">
      <c r="A169">
        <v>1983</v>
      </c>
      <c r="B169">
        <v>14</v>
      </c>
      <c r="C169">
        <v>46.917499999999997</v>
      </c>
    </row>
    <row r="170" spans="1:3">
      <c r="A170">
        <v>1984</v>
      </c>
      <c r="B170">
        <v>1</v>
      </c>
      <c r="C170">
        <v>32.945</v>
      </c>
    </row>
    <row r="171" spans="1:3">
      <c r="A171">
        <v>1984</v>
      </c>
      <c r="B171">
        <v>2</v>
      </c>
      <c r="C171">
        <v>33.365000000000002</v>
      </c>
    </row>
    <row r="172" spans="1:3">
      <c r="A172">
        <v>1984</v>
      </c>
      <c r="B172">
        <v>3</v>
      </c>
      <c r="C172">
        <v>43.712499999999999</v>
      </c>
    </row>
    <row r="173" spans="1:3">
      <c r="A173">
        <v>1984</v>
      </c>
      <c r="B173">
        <v>4</v>
      </c>
      <c r="C173">
        <v>42.56</v>
      </c>
    </row>
    <row r="174" spans="1:3">
      <c r="A174">
        <v>1984</v>
      </c>
      <c r="B174">
        <v>5</v>
      </c>
      <c r="C174">
        <v>44.6175</v>
      </c>
    </row>
    <row r="175" spans="1:3">
      <c r="A175">
        <v>1984</v>
      </c>
      <c r="B175">
        <v>6</v>
      </c>
      <c r="C175">
        <v>42.227499999999999</v>
      </c>
    </row>
    <row r="176" spans="1:3">
      <c r="A176">
        <v>1984</v>
      </c>
      <c r="B176">
        <v>7</v>
      </c>
      <c r="C176">
        <v>40.35</v>
      </c>
    </row>
    <row r="177" spans="1:3">
      <c r="A177">
        <v>1984</v>
      </c>
      <c r="B177">
        <v>8</v>
      </c>
      <c r="C177">
        <v>36.722499999999997</v>
      </c>
    </row>
    <row r="178" spans="1:3">
      <c r="A178">
        <v>1984</v>
      </c>
      <c r="B178">
        <v>9</v>
      </c>
      <c r="C178">
        <v>41.26</v>
      </c>
    </row>
    <row r="179" spans="1:3">
      <c r="A179">
        <v>1984</v>
      </c>
      <c r="B179">
        <v>10</v>
      </c>
      <c r="C179">
        <v>42.652500000000003</v>
      </c>
    </row>
    <row r="180" spans="1:3">
      <c r="A180">
        <v>1984</v>
      </c>
      <c r="B180">
        <v>11</v>
      </c>
      <c r="C180">
        <v>50.667499999999997</v>
      </c>
    </row>
    <row r="181" spans="1:3">
      <c r="A181">
        <v>1984</v>
      </c>
      <c r="B181">
        <v>12</v>
      </c>
      <c r="C181">
        <v>43.41</v>
      </c>
    </row>
    <row r="182" spans="1:3">
      <c r="A182">
        <v>1984</v>
      </c>
      <c r="B182">
        <v>13</v>
      </c>
      <c r="C182">
        <v>38.172499999999999</v>
      </c>
    </row>
    <row r="183" spans="1:3">
      <c r="A183">
        <v>1984</v>
      </c>
      <c r="B183">
        <v>14</v>
      </c>
      <c r="C183">
        <v>41.984999999999999</v>
      </c>
    </row>
    <row r="184" spans="1:3">
      <c r="A184">
        <v>1985</v>
      </c>
      <c r="B184">
        <v>1</v>
      </c>
      <c r="C184">
        <v>22.807500000000001</v>
      </c>
    </row>
    <row r="185" spans="1:3">
      <c r="A185">
        <v>1985</v>
      </c>
      <c r="B185">
        <v>2</v>
      </c>
      <c r="C185">
        <v>20.4175</v>
      </c>
    </row>
    <row r="186" spans="1:3">
      <c r="A186">
        <v>1985</v>
      </c>
      <c r="B186">
        <v>3</v>
      </c>
      <c r="C186">
        <v>30.4925</v>
      </c>
    </row>
    <row r="187" spans="1:3">
      <c r="A187">
        <v>1985</v>
      </c>
      <c r="B187">
        <v>4</v>
      </c>
      <c r="C187">
        <v>34.305</v>
      </c>
    </row>
    <row r="188" spans="1:3">
      <c r="A188">
        <v>1985</v>
      </c>
      <c r="B188">
        <v>5</v>
      </c>
      <c r="C188">
        <v>34.664999999999999</v>
      </c>
    </row>
    <row r="189" spans="1:3">
      <c r="A189">
        <v>1985</v>
      </c>
      <c r="B189">
        <v>6</v>
      </c>
      <c r="C189">
        <v>33.395000000000003</v>
      </c>
    </row>
    <row r="190" spans="1:3">
      <c r="A190">
        <v>1985</v>
      </c>
      <c r="B190">
        <v>7</v>
      </c>
      <c r="C190">
        <v>30.22</v>
      </c>
    </row>
    <row r="191" spans="1:3">
      <c r="A191">
        <v>1985</v>
      </c>
      <c r="B191">
        <v>8</v>
      </c>
      <c r="C191">
        <v>30.672499999999999</v>
      </c>
    </row>
    <row r="192" spans="1:3">
      <c r="A192">
        <v>1985</v>
      </c>
      <c r="B192">
        <v>9</v>
      </c>
      <c r="C192">
        <v>35.027500000000003</v>
      </c>
    </row>
    <row r="193" spans="1:3">
      <c r="A193">
        <v>1985</v>
      </c>
      <c r="B193">
        <v>10</v>
      </c>
      <c r="C193">
        <v>35.270000000000003</v>
      </c>
    </row>
    <row r="194" spans="1:3">
      <c r="A194">
        <v>1985</v>
      </c>
      <c r="B194">
        <v>11</v>
      </c>
      <c r="C194">
        <v>34.817500000000003</v>
      </c>
    </row>
    <row r="195" spans="1:3">
      <c r="A195">
        <v>1985</v>
      </c>
      <c r="B195">
        <v>12</v>
      </c>
      <c r="C195">
        <v>35.695</v>
      </c>
    </row>
    <row r="196" spans="1:3">
      <c r="A196">
        <v>1985</v>
      </c>
      <c r="B196">
        <v>13</v>
      </c>
      <c r="C196">
        <v>27.86</v>
      </c>
    </row>
    <row r="197" spans="1:3">
      <c r="A197">
        <v>1985</v>
      </c>
      <c r="B197">
        <v>14</v>
      </c>
      <c r="C197">
        <v>35.057499999999997</v>
      </c>
    </row>
    <row r="198" spans="1:3">
      <c r="A198">
        <v>1986</v>
      </c>
      <c r="B198">
        <v>1</v>
      </c>
      <c r="C198">
        <v>37.75</v>
      </c>
    </row>
    <row r="199" spans="1:3">
      <c r="A199">
        <v>1986</v>
      </c>
      <c r="B199">
        <v>2</v>
      </c>
      <c r="C199">
        <v>40.3825</v>
      </c>
    </row>
    <row r="200" spans="1:3">
      <c r="A200">
        <v>1986</v>
      </c>
      <c r="B200">
        <v>3</v>
      </c>
      <c r="C200">
        <v>42.44</v>
      </c>
    </row>
    <row r="201" spans="1:3">
      <c r="A201">
        <v>1986</v>
      </c>
      <c r="B201">
        <v>4</v>
      </c>
      <c r="C201">
        <v>43.077500000000001</v>
      </c>
    </row>
    <row r="202" spans="1:3">
      <c r="A202">
        <v>1986</v>
      </c>
      <c r="B202">
        <v>5</v>
      </c>
      <c r="C202">
        <v>44.467500000000001</v>
      </c>
    </row>
    <row r="203" spans="1:3">
      <c r="A203">
        <v>1986</v>
      </c>
      <c r="B203">
        <v>6</v>
      </c>
      <c r="C203">
        <v>45.375</v>
      </c>
    </row>
    <row r="204" spans="1:3">
      <c r="A204">
        <v>1986</v>
      </c>
      <c r="B204">
        <v>7</v>
      </c>
      <c r="C204">
        <v>46.01</v>
      </c>
    </row>
    <row r="205" spans="1:3">
      <c r="A205">
        <v>1986</v>
      </c>
      <c r="B205">
        <v>8</v>
      </c>
      <c r="C205">
        <v>40.8675</v>
      </c>
    </row>
    <row r="206" spans="1:3">
      <c r="A206">
        <v>1986</v>
      </c>
      <c r="B206">
        <v>9</v>
      </c>
      <c r="C206">
        <v>43.65</v>
      </c>
    </row>
    <row r="207" spans="1:3">
      <c r="A207">
        <v>1986</v>
      </c>
      <c r="B207">
        <v>10</v>
      </c>
      <c r="C207">
        <v>44.192500000000003</v>
      </c>
    </row>
    <row r="208" spans="1:3">
      <c r="A208">
        <v>1986</v>
      </c>
      <c r="B208">
        <v>11</v>
      </c>
      <c r="C208">
        <v>46.402500000000003</v>
      </c>
    </row>
    <row r="209" spans="1:3">
      <c r="A209">
        <v>1986</v>
      </c>
      <c r="B209">
        <v>12</v>
      </c>
      <c r="C209">
        <v>43.317500000000003</v>
      </c>
    </row>
    <row r="210" spans="1:3">
      <c r="A210">
        <v>1986</v>
      </c>
      <c r="B210">
        <v>13</v>
      </c>
      <c r="C210">
        <v>43.32</v>
      </c>
    </row>
    <row r="211" spans="1:3">
      <c r="A211">
        <v>1986</v>
      </c>
      <c r="B211">
        <v>14</v>
      </c>
      <c r="C211">
        <v>45.372500000000002</v>
      </c>
    </row>
    <row r="212" spans="1:3">
      <c r="A212">
        <v>1987</v>
      </c>
      <c r="B212">
        <v>1</v>
      </c>
      <c r="C212">
        <v>30.885000000000002</v>
      </c>
    </row>
    <row r="213" spans="1:3">
      <c r="A213">
        <v>1987</v>
      </c>
      <c r="B213">
        <v>2</v>
      </c>
      <c r="C213">
        <v>30.4925</v>
      </c>
    </row>
    <row r="214" spans="1:3">
      <c r="A214">
        <v>1987</v>
      </c>
      <c r="B214">
        <v>3</v>
      </c>
      <c r="C214">
        <v>37.055</v>
      </c>
    </row>
    <row r="215" spans="1:3">
      <c r="A215">
        <v>1987</v>
      </c>
      <c r="B215">
        <v>4</v>
      </c>
      <c r="C215">
        <v>41.112499999999997</v>
      </c>
    </row>
    <row r="216" spans="1:3">
      <c r="A216">
        <v>1987</v>
      </c>
      <c r="B216">
        <v>5</v>
      </c>
      <c r="C216">
        <v>42.652500000000003</v>
      </c>
    </row>
    <row r="217" spans="1:3">
      <c r="A217">
        <v>1987</v>
      </c>
      <c r="B217">
        <v>6</v>
      </c>
      <c r="C217">
        <v>42.982500000000002</v>
      </c>
    </row>
    <row r="218" spans="1:3">
      <c r="A218">
        <v>1987</v>
      </c>
      <c r="B218">
        <v>7</v>
      </c>
      <c r="C218">
        <v>41.502499999999998</v>
      </c>
    </row>
    <row r="219" spans="1:3">
      <c r="A219">
        <v>1987</v>
      </c>
      <c r="B219">
        <v>8</v>
      </c>
      <c r="C219">
        <v>37.237499999999997</v>
      </c>
    </row>
    <row r="220" spans="1:3">
      <c r="A220">
        <v>1987</v>
      </c>
      <c r="B220">
        <v>9</v>
      </c>
      <c r="C220">
        <v>39.567500000000003</v>
      </c>
    </row>
    <row r="221" spans="1:3">
      <c r="A221">
        <v>1987</v>
      </c>
      <c r="B221">
        <v>10</v>
      </c>
      <c r="C221">
        <v>40.93</v>
      </c>
    </row>
    <row r="222" spans="1:3">
      <c r="A222">
        <v>1987</v>
      </c>
      <c r="B222">
        <v>11</v>
      </c>
      <c r="C222">
        <v>36.842500000000001</v>
      </c>
    </row>
    <row r="223" spans="1:3">
      <c r="A223">
        <v>1987</v>
      </c>
      <c r="B223">
        <v>12</v>
      </c>
      <c r="C223">
        <v>43.407499999999999</v>
      </c>
    </row>
    <row r="224" spans="1:3">
      <c r="A224">
        <v>1987</v>
      </c>
      <c r="B224">
        <v>13</v>
      </c>
      <c r="C224">
        <v>31.217500000000001</v>
      </c>
    </row>
    <row r="225" spans="1:3">
      <c r="A225">
        <v>1987</v>
      </c>
      <c r="B225">
        <v>14</v>
      </c>
      <c r="C225">
        <v>43.65</v>
      </c>
    </row>
    <row r="226" spans="1:3">
      <c r="A226">
        <v>1988</v>
      </c>
      <c r="B226">
        <v>1</v>
      </c>
      <c r="C226">
        <v>27.98</v>
      </c>
    </row>
    <row r="227" spans="1:3">
      <c r="A227">
        <v>1988</v>
      </c>
      <c r="B227">
        <v>2</v>
      </c>
      <c r="C227">
        <v>27.072500000000002</v>
      </c>
    </row>
    <row r="228" spans="1:3">
      <c r="A228">
        <v>1988</v>
      </c>
      <c r="B228">
        <v>3</v>
      </c>
      <c r="C228">
        <v>40.957500000000003</v>
      </c>
    </row>
    <row r="229" spans="1:3">
      <c r="A229">
        <v>1988</v>
      </c>
      <c r="B229">
        <v>4</v>
      </c>
      <c r="C229">
        <v>47.975000000000001</v>
      </c>
    </row>
    <row r="230" spans="1:3">
      <c r="A230">
        <v>1988</v>
      </c>
      <c r="B230">
        <v>5</v>
      </c>
      <c r="C230">
        <v>57.292499999999997</v>
      </c>
    </row>
    <row r="231" spans="1:3">
      <c r="A231">
        <v>1988</v>
      </c>
      <c r="B231">
        <v>6</v>
      </c>
      <c r="C231">
        <v>65.067499999999995</v>
      </c>
    </row>
    <row r="232" spans="1:3">
      <c r="A232">
        <v>1988</v>
      </c>
      <c r="B232">
        <v>7</v>
      </c>
      <c r="C232">
        <v>63.16</v>
      </c>
    </row>
    <row r="233" spans="1:3">
      <c r="A233">
        <v>1988</v>
      </c>
      <c r="B233">
        <v>8</v>
      </c>
      <c r="C233">
        <v>62.92</v>
      </c>
    </row>
    <row r="234" spans="1:3">
      <c r="A234">
        <v>1988</v>
      </c>
      <c r="B234">
        <v>9</v>
      </c>
      <c r="C234">
        <v>60.41</v>
      </c>
    </row>
    <row r="235" spans="1:3">
      <c r="A235">
        <v>1988</v>
      </c>
      <c r="B235">
        <v>10</v>
      </c>
      <c r="C235">
        <v>59.35</v>
      </c>
    </row>
    <row r="236" spans="1:3">
      <c r="A236">
        <v>1988</v>
      </c>
      <c r="B236">
        <v>11</v>
      </c>
      <c r="C236">
        <v>61.012500000000003</v>
      </c>
    </row>
    <row r="237" spans="1:3">
      <c r="A237">
        <v>1988</v>
      </c>
      <c r="B237">
        <v>12</v>
      </c>
      <c r="C237">
        <v>62.947499999999998</v>
      </c>
    </row>
    <row r="238" spans="1:3">
      <c r="A238">
        <v>1988</v>
      </c>
      <c r="B238">
        <v>13</v>
      </c>
      <c r="C238">
        <v>68.002499999999998</v>
      </c>
    </row>
    <row r="239" spans="1:3">
      <c r="A239">
        <v>1988</v>
      </c>
      <c r="B239">
        <v>14</v>
      </c>
      <c r="C239">
        <v>64.007499999999993</v>
      </c>
    </row>
    <row r="240" spans="1:3">
      <c r="A240">
        <v>1989</v>
      </c>
      <c r="B240">
        <v>1</v>
      </c>
      <c r="C240">
        <v>17.335000000000001</v>
      </c>
    </row>
    <row r="241" spans="1:3">
      <c r="A241">
        <v>1989</v>
      </c>
      <c r="B241">
        <v>2</v>
      </c>
      <c r="C241">
        <v>18.09</v>
      </c>
    </row>
    <row r="242" spans="1:3">
      <c r="A242">
        <v>1989</v>
      </c>
      <c r="B242">
        <v>3</v>
      </c>
      <c r="C242">
        <v>34.727499999999999</v>
      </c>
    </row>
    <row r="243" spans="1:3">
      <c r="A243">
        <v>1989</v>
      </c>
      <c r="B243">
        <v>4</v>
      </c>
      <c r="C243">
        <v>37.51</v>
      </c>
    </row>
    <row r="244" spans="1:3">
      <c r="A244">
        <v>1989</v>
      </c>
      <c r="B244">
        <v>5</v>
      </c>
      <c r="C244">
        <v>39.534999999999997</v>
      </c>
    </row>
    <row r="245" spans="1:3">
      <c r="A245">
        <v>1989</v>
      </c>
      <c r="B245">
        <v>6</v>
      </c>
      <c r="C245">
        <v>42.4375</v>
      </c>
    </row>
    <row r="246" spans="1:3">
      <c r="A246">
        <v>1989</v>
      </c>
      <c r="B246">
        <v>7</v>
      </c>
      <c r="C246">
        <v>40.322499999999998</v>
      </c>
    </row>
    <row r="247" spans="1:3">
      <c r="A247">
        <v>1989</v>
      </c>
      <c r="B247">
        <v>8</v>
      </c>
      <c r="C247">
        <v>42.5</v>
      </c>
    </row>
    <row r="248" spans="1:3">
      <c r="A248">
        <v>1989</v>
      </c>
      <c r="B248">
        <v>9</v>
      </c>
      <c r="C248">
        <v>41.23</v>
      </c>
    </row>
    <row r="249" spans="1:3">
      <c r="A249">
        <v>1989</v>
      </c>
      <c r="B249">
        <v>10</v>
      </c>
      <c r="C249">
        <v>40.717500000000001</v>
      </c>
    </row>
    <row r="250" spans="1:3">
      <c r="A250">
        <v>1989</v>
      </c>
      <c r="B250">
        <v>11</v>
      </c>
      <c r="C250">
        <v>37.842500000000001</v>
      </c>
    </row>
    <row r="251" spans="1:3">
      <c r="A251">
        <v>1989</v>
      </c>
      <c r="B251">
        <v>12</v>
      </c>
      <c r="C251">
        <v>38.69</v>
      </c>
    </row>
    <row r="252" spans="1:3">
      <c r="A252">
        <v>1989</v>
      </c>
      <c r="B252">
        <v>13</v>
      </c>
      <c r="C252">
        <v>37.42</v>
      </c>
    </row>
    <row r="253" spans="1:3">
      <c r="A253">
        <v>1989</v>
      </c>
      <c r="B253">
        <v>14</v>
      </c>
      <c r="C253">
        <v>45.857500000000002</v>
      </c>
    </row>
    <row r="254" spans="1:3">
      <c r="A254">
        <v>1990</v>
      </c>
      <c r="B254">
        <v>1</v>
      </c>
      <c r="C254">
        <v>27.377500000000001</v>
      </c>
    </row>
    <row r="255" spans="1:3">
      <c r="A255">
        <v>1990</v>
      </c>
      <c r="B255">
        <v>2</v>
      </c>
      <c r="C255">
        <v>26.4375</v>
      </c>
    </row>
    <row r="256" spans="1:3">
      <c r="A256">
        <v>1990</v>
      </c>
      <c r="B256">
        <v>3</v>
      </c>
      <c r="C256">
        <v>41.832500000000003</v>
      </c>
    </row>
    <row r="257" spans="1:3">
      <c r="A257">
        <v>1990</v>
      </c>
      <c r="B257">
        <v>4</v>
      </c>
      <c r="C257">
        <v>48.46</v>
      </c>
    </row>
    <row r="258" spans="1:3">
      <c r="A258">
        <v>1990</v>
      </c>
      <c r="B258">
        <v>5</v>
      </c>
      <c r="C258">
        <v>49.274999999999999</v>
      </c>
    </row>
    <row r="259" spans="1:3">
      <c r="A259">
        <v>1990</v>
      </c>
      <c r="B259">
        <v>6</v>
      </c>
      <c r="C259">
        <v>48.28</v>
      </c>
    </row>
    <row r="260" spans="1:3">
      <c r="A260">
        <v>1990</v>
      </c>
      <c r="B260">
        <v>7</v>
      </c>
      <c r="C260">
        <v>43.862499999999997</v>
      </c>
    </row>
    <row r="261" spans="1:3">
      <c r="A261">
        <v>1990</v>
      </c>
      <c r="B261">
        <v>8</v>
      </c>
      <c r="C261">
        <v>50.91</v>
      </c>
    </row>
    <row r="262" spans="1:3">
      <c r="A262">
        <v>1990</v>
      </c>
      <c r="B262">
        <v>9</v>
      </c>
      <c r="C262">
        <v>50.85</v>
      </c>
    </row>
    <row r="263" spans="1:3">
      <c r="A263">
        <v>1990</v>
      </c>
      <c r="B263">
        <v>10</v>
      </c>
      <c r="C263">
        <v>53.875</v>
      </c>
    </row>
    <row r="264" spans="1:3">
      <c r="A264">
        <v>1990</v>
      </c>
      <c r="B264">
        <v>11</v>
      </c>
      <c r="C264">
        <v>48.672499999999999</v>
      </c>
    </row>
    <row r="265" spans="1:3">
      <c r="A265">
        <v>1990</v>
      </c>
      <c r="B265">
        <v>12</v>
      </c>
      <c r="C265">
        <v>52.18</v>
      </c>
    </row>
    <row r="266" spans="1:3">
      <c r="A266">
        <v>1990</v>
      </c>
      <c r="B266">
        <v>13</v>
      </c>
      <c r="C266">
        <v>33.487499999999997</v>
      </c>
    </row>
    <row r="267" spans="1:3">
      <c r="A267">
        <v>1990</v>
      </c>
      <c r="B267">
        <v>14</v>
      </c>
      <c r="C267">
        <v>53.327500000000001</v>
      </c>
    </row>
    <row r="268" spans="1:3">
      <c r="A268">
        <v>1991</v>
      </c>
      <c r="B268">
        <v>1</v>
      </c>
      <c r="C268">
        <v>23.412500000000001</v>
      </c>
    </row>
    <row r="269" spans="1:3">
      <c r="A269">
        <v>1991</v>
      </c>
      <c r="B269">
        <v>2</v>
      </c>
      <c r="C269">
        <v>22.655000000000001</v>
      </c>
    </row>
    <row r="270" spans="1:3">
      <c r="A270">
        <v>1991</v>
      </c>
      <c r="B270">
        <v>3</v>
      </c>
      <c r="C270">
        <v>27.195</v>
      </c>
    </row>
    <row r="271" spans="1:3">
      <c r="A271">
        <v>1991</v>
      </c>
      <c r="B271">
        <v>4</v>
      </c>
      <c r="C271">
        <v>28.1325</v>
      </c>
    </row>
    <row r="272" spans="1:3">
      <c r="A272">
        <v>1991</v>
      </c>
      <c r="B272">
        <v>5</v>
      </c>
      <c r="C272">
        <v>28.98</v>
      </c>
    </row>
    <row r="273" spans="1:3">
      <c r="A273">
        <v>1991</v>
      </c>
      <c r="B273">
        <v>6</v>
      </c>
      <c r="C273">
        <v>27.83</v>
      </c>
    </row>
    <row r="274" spans="1:3">
      <c r="A274">
        <v>1991</v>
      </c>
      <c r="B274">
        <v>7</v>
      </c>
      <c r="C274">
        <v>29.49</v>
      </c>
    </row>
    <row r="275" spans="1:3">
      <c r="A275">
        <v>1991</v>
      </c>
      <c r="B275">
        <v>8</v>
      </c>
      <c r="C275">
        <v>29.767499999999998</v>
      </c>
    </row>
    <row r="276" spans="1:3">
      <c r="A276">
        <v>1991</v>
      </c>
      <c r="B276">
        <v>9</v>
      </c>
      <c r="C276">
        <v>29.1</v>
      </c>
    </row>
    <row r="277" spans="1:3">
      <c r="A277">
        <v>1991</v>
      </c>
      <c r="B277">
        <v>10</v>
      </c>
      <c r="C277">
        <v>29.28</v>
      </c>
    </row>
    <row r="278" spans="1:3">
      <c r="A278">
        <v>1991</v>
      </c>
      <c r="B278">
        <v>11</v>
      </c>
      <c r="C278">
        <v>30.34</v>
      </c>
    </row>
    <row r="279" spans="1:3">
      <c r="A279">
        <v>1991</v>
      </c>
      <c r="B279">
        <v>12</v>
      </c>
      <c r="C279">
        <v>29.765000000000001</v>
      </c>
    </row>
    <row r="280" spans="1:3">
      <c r="A280">
        <v>1991</v>
      </c>
      <c r="B280">
        <v>13</v>
      </c>
      <c r="C280">
        <v>26.4375</v>
      </c>
    </row>
    <row r="281" spans="1:3">
      <c r="A281">
        <v>1991</v>
      </c>
      <c r="B281">
        <v>14</v>
      </c>
      <c r="C281">
        <v>31.22</v>
      </c>
    </row>
    <row r="282" spans="1:3">
      <c r="A282">
        <v>1992</v>
      </c>
      <c r="B282">
        <v>1</v>
      </c>
      <c r="C282">
        <v>20.161625000000001</v>
      </c>
    </row>
    <row r="283" spans="1:3">
      <c r="A283">
        <v>1992</v>
      </c>
      <c r="B283">
        <v>2</v>
      </c>
      <c r="C283">
        <v>17.889849999999999</v>
      </c>
    </row>
    <row r="284" spans="1:3">
      <c r="A284">
        <v>1992</v>
      </c>
      <c r="B284">
        <v>3</v>
      </c>
      <c r="C284">
        <v>27.730174999999999</v>
      </c>
    </row>
    <row r="285" spans="1:3">
      <c r="A285">
        <v>1992</v>
      </c>
      <c r="B285">
        <v>4</v>
      </c>
      <c r="C285">
        <v>34.530374999999999</v>
      </c>
    </row>
    <row r="286" spans="1:3">
      <c r="A286">
        <v>1992</v>
      </c>
      <c r="B286">
        <v>5</v>
      </c>
      <c r="C286">
        <v>38.242049999999999</v>
      </c>
    </row>
    <row r="287" spans="1:3">
      <c r="A287">
        <v>1992</v>
      </c>
      <c r="B287">
        <v>6</v>
      </c>
      <c r="C287">
        <v>41.678449999999998</v>
      </c>
    </row>
    <row r="288" spans="1:3">
      <c r="A288">
        <v>1992</v>
      </c>
      <c r="B288">
        <v>7</v>
      </c>
      <c r="C288">
        <v>38.747225</v>
      </c>
    </row>
    <row r="289" spans="1:3">
      <c r="A289">
        <v>1992</v>
      </c>
      <c r="B289">
        <v>8</v>
      </c>
      <c r="C289">
        <v>42.582925000000003</v>
      </c>
    </row>
    <row r="290" spans="1:3">
      <c r="A290">
        <v>1992</v>
      </c>
      <c r="B290">
        <v>9</v>
      </c>
      <c r="C290">
        <v>39.122324999999996</v>
      </c>
    </row>
    <row r="291" spans="1:3">
      <c r="A291">
        <v>1992</v>
      </c>
      <c r="B291">
        <v>10</v>
      </c>
      <c r="C291">
        <v>37.473700000000001</v>
      </c>
    </row>
    <row r="292" spans="1:3">
      <c r="A292">
        <v>1992</v>
      </c>
      <c r="B292">
        <v>11</v>
      </c>
      <c r="C292">
        <v>40.45635</v>
      </c>
    </row>
    <row r="293" spans="1:3">
      <c r="A293">
        <v>1992</v>
      </c>
      <c r="B293">
        <v>12</v>
      </c>
      <c r="C293">
        <v>41.073450000000001</v>
      </c>
    </row>
    <row r="294" spans="1:3">
      <c r="A294">
        <v>1992</v>
      </c>
      <c r="B294">
        <v>13</v>
      </c>
      <c r="C294">
        <v>37.576549999999997</v>
      </c>
    </row>
    <row r="295" spans="1:3">
      <c r="A295">
        <v>1992</v>
      </c>
      <c r="B295">
        <v>14</v>
      </c>
      <c r="C295">
        <v>41.251925</v>
      </c>
    </row>
    <row r="296" spans="1:3">
      <c r="A296">
        <v>1993</v>
      </c>
      <c r="B296">
        <v>1</v>
      </c>
      <c r="C296">
        <v>19.3721</v>
      </c>
    </row>
    <row r="297" spans="1:3">
      <c r="A297">
        <v>1993</v>
      </c>
      <c r="B297">
        <v>2</v>
      </c>
      <c r="C297">
        <v>17.15175</v>
      </c>
    </row>
    <row r="298" spans="1:3">
      <c r="A298">
        <v>1993</v>
      </c>
      <c r="B298">
        <v>3</v>
      </c>
      <c r="C298">
        <v>24.438974999999999</v>
      </c>
    </row>
    <row r="299" spans="1:3">
      <c r="A299">
        <v>1993</v>
      </c>
      <c r="B299">
        <v>4</v>
      </c>
      <c r="C299">
        <v>31.611249999999998</v>
      </c>
    </row>
    <row r="300" spans="1:3">
      <c r="A300">
        <v>1993</v>
      </c>
      <c r="B300">
        <v>5</v>
      </c>
      <c r="C300">
        <v>37.047175000000003</v>
      </c>
    </row>
    <row r="301" spans="1:3">
      <c r="A301">
        <v>1993</v>
      </c>
      <c r="B301">
        <v>6</v>
      </c>
      <c r="C301">
        <v>43.526724999999999</v>
      </c>
    </row>
    <row r="302" spans="1:3">
      <c r="A302">
        <v>1993</v>
      </c>
      <c r="B302">
        <v>7</v>
      </c>
      <c r="C302">
        <v>36.318150000000003</v>
      </c>
    </row>
    <row r="303" spans="1:3">
      <c r="A303">
        <v>1993</v>
      </c>
      <c r="B303">
        <v>8</v>
      </c>
      <c r="C303">
        <v>38.841000000000001</v>
      </c>
    </row>
    <row r="304" spans="1:3">
      <c r="A304">
        <v>1993</v>
      </c>
      <c r="B304">
        <v>9</v>
      </c>
      <c r="C304">
        <v>36.154800000000002</v>
      </c>
    </row>
    <row r="305" spans="1:3">
      <c r="A305">
        <v>1993</v>
      </c>
      <c r="B305">
        <v>10</v>
      </c>
      <c r="C305">
        <v>35.501399999999997</v>
      </c>
    </row>
    <row r="306" spans="1:3">
      <c r="A306">
        <v>1993</v>
      </c>
      <c r="B306">
        <v>11</v>
      </c>
      <c r="C306">
        <v>33.964700000000001</v>
      </c>
    </row>
    <row r="307" spans="1:3">
      <c r="A307">
        <v>1993</v>
      </c>
      <c r="B307">
        <v>12</v>
      </c>
      <c r="C307">
        <v>36.572249999999997</v>
      </c>
    </row>
    <row r="308" spans="1:3">
      <c r="A308">
        <v>1993</v>
      </c>
      <c r="B308">
        <v>13</v>
      </c>
      <c r="C308">
        <v>36.076149999999998</v>
      </c>
    </row>
    <row r="309" spans="1:3">
      <c r="A309">
        <v>1993</v>
      </c>
      <c r="B309">
        <v>14</v>
      </c>
      <c r="C309">
        <v>37.083475</v>
      </c>
    </row>
    <row r="310" spans="1:3">
      <c r="A310">
        <v>1994</v>
      </c>
      <c r="B310">
        <v>1</v>
      </c>
      <c r="C310">
        <v>10.862774999999999</v>
      </c>
    </row>
    <row r="311" spans="1:3">
      <c r="A311">
        <v>1994</v>
      </c>
      <c r="B311">
        <v>2</v>
      </c>
      <c r="C311">
        <v>11.092675</v>
      </c>
    </row>
    <row r="312" spans="1:3">
      <c r="A312">
        <v>1994</v>
      </c>
      <c r="B312">
        <v>3</v>
      </c>
      <c r="C312">
        <v>16.952100000000002</v>
      </c>
    </row>
    <row r="313" spans="1:3">
      <c r="A313">
        <v>1994</v>
      </c>
      <c r="B313">
        <v>4</v>
      </c>
      <c r="C313">
        <v>22.569524999999999</v>
      </c>
    </row>
    <row r="314" spans="1:3">
      <c r="A314">
        <v>1994</v>
      </c>
      <c r="B314">
        <v>5</v>
      </c>
      <c r="C314">
        <v>33.002749999999999</v>
      </c>
    </row>
    <row r="315" spans="1:3">
      <c r="A315">
        <v>1994</v>
      </c>
      <c r="B315">
        <v>6</v>
      </c>
      <c r="C315">
        <v>36.408900000000003</v>
      </c>
    </row>
    <row r="316" spans="1:3">
      <c r="A316">
        <v>1994</v>
      </c>
      <c r="B316">
        <v>7</v>
      </c>
      <c r="C316">
        <v>45.314500000000002</v>
      </c>
    </row>
    <row r="317" spans="1:3">
      <c r="A317">
        <v>1994</v>
      </c>
      <c r="B317">
        <v>8</v>
      </c>
      <c r="C317">
        <v>34.115949999999998</v>
      </c>
    </row>
    <row r="318" spans="1:3">
      <c r="A318">
        <v>1994</v>
      </c>
      <c r="B318">
        <v>9</v>
      </c>
      <c r="C318">
        <v>30.960875000000001</v>
      </c>
    </row>
    <row r="319" spans="1:3">
      <c r="A319">
        <v>1994</v>
      </c>
      <c r="B319">
        <v>10</v>
      </c>
      <c r="C319">
        <v>30.594850000000001</v>
      </c>
    </row>
    <row r="320" spans="1:3">
      <c r="A320">
        <v>1994</v>
      </c>
      <c r="B320">
        <v>11</v>
      </c>
      <c r="C320">
        <v>32.787975000000003</v>
      </c>
    </row>
    <row r="321" spans="1:3">
      <c r="A321">
        <v>1994</v>
      </c>
      <c r="B321">
        <v>12</v>
      </c>
      <c r="C321">
        <v>33.353650000000002</v>
      </c>
    </row>
    <row r="322" spans="1:3">
      <c r="A322">
        <v>1994</v>
      </c>
      <c r="B322">
        <v>13</v>
      </c>
      <c r="C322">
        <v>38.986199999999997</v>
      </c>
    </row>
    <row r="323" spans="1:3">
      <c r="A323">
        <v>1994</v>
      </c>
      <c r="B323">
        <v>14</v>
      </c>
      <c r="C323">
        <v>33.05115</v>
      </c>
    </row>
    <row r="324" spans="1:3">
      <c r="A324">
        <v>1995</v>
      </c>
      <c r="B324">
        <v>1</v>
      </c>
      <c r="C324">
        <v>28.067793900000002</v>
      </c>
    </row>
    <row r="325" spans="1:3">
      <c r="A325">
        <v>1995</v>
      </c>
      <c r="B325">
        <v>2</v>
      </c>
      <c r="C325">
        <v>29.3863178</v>
      </c>
    </row>
    <row r="326" spans="1:3">
      <c r="A326">
        <v>1995</v>
      </c>
      <c r="B326">
        <v>3</v>
      </c>
      <c r="C326">
        <v>34.151904199999997</v>
      </c>
    </row>
    <row r="327" spans="1:3">
      <c r="A327">
        <v>1995</v>
      </c>
      <c r="B327">
        <v>4</v>
      </c>
      <c r="C327">
        <v>37.860841899999997</v>
      </c>
    </row>
    <row r="328" spans="1:3">
      <c r="A328">
        <v>1995</v>
      </c>
      <c r="B328">
        <v>5</v>
      </c>
      <c r="C328">
        <v>41.355914499999997</v>
      </c>
    </row>
    <row r="329" spans="1:3">
      <c r="A329">
        <v>1995</v>
      </c>
      <c r="B329">
        <v>6</v>
      </c>
      <c r="C329">
        <v>43.472783399999997</v>
      </c>
    </row>
    <row r="330" spans="1:3">
      <c r="A330">
        <v>1995</v>
      </c>
      <c r="B330">
        <v>7</v>
      </c>
      <c r="C330">
        <v>45.956331800000001</v>
      </c>
    </row>
    <row r="331" spans="1:3">
      <c r="A331">
        <v>1995</v>
      </c>
      <c r="B331">
        <v>8</v>
      </c>
      <c r="C331">
        <v>36.012692399999999</v>
      </c>
    </row>
    <row r="332" spans="1:3">
      <c r="A332">
        <v>1995</v>
      </c>
      <c r="B332">
        <v>9</v>
      </c>
      <c r="C332">
        <v>41.966387699999999</v>
      </c>
    </row>
    <row r="333" spans="1:3">
      <c r="A333">
        <v>1995</v>
      </c>
      <c r="B333">
        <v>10</v>
      </c>
      <c r="C333">
        <v>42.7407836</v>
      </c>
    </row>
    <row r="334" spans="1:3">
      <c r="A334">
        <v>1995</v>
      </c>
      <c r="B334">
        <v>11</v>
      </c>
      <c r="C334">
        <v>41.160686499999997</v>
      </c>
    </row>
    <row r="335" spans="1:3">
      <c r="A335">
        <v>1995</v>
      </c>
      <c r="B335">
        <v>12</v>
      </c>
      <c r="C335">
        <v>43.152838799999998</v>
      </c>
    </row>
    <row r="336" spans="1:3">
      <c r="A336">
        <v>1995</v>
      </c>
      <c r="B336">
        <v>13</v>
      </c>
      <c r="C336">
        <v>44.522668099999997</v>
      </c>
    </row>
    <row r="337" spans="1:3">
      <c r="A337">
        <v>1995</v>
      </c>
      <c r="B337">
        <v>14</v>
      </c>
      <c r="C337">
        <v>42.404623299999997</v>
      </c>
    </row>
    <row r="338" spans="1:3">
      <c r="A338">
        <v>1996</v>
      </c>
      <c r="B338">
        <v>1</v>
      </c>
      <c r="C338">
        <v>17.714815000000002</v>
      </c>
    </row>
    <row r="339" spans="1:3">
      <c r="A339">
        <v>1996</v>
      </c>
      <c r="B339">
        <v>2</v>
      </c>
      <c r="C339">
        <v>18.013653699999999</v>
      </c>
    </row>
    <row r="340" spans="1:3">
      <c r="A340">
        <v>1996</v>
      </c>
      <c r="B340">
        <v>3</v>
      </c>
      <c r="C340">
        <v>23.828939500000001</v>
      </c>
    </row>
    <row r="341" spans="1:3">
      <c r="A341">
        <v>1996</v>
      </c>
      <c r="B341">
        <v>4</v>
      </c>
      <c r="C341">
        <v>27.289170599999999</v>
      </c>
    </row>
    <row r="342" spans="1:3">
      <c r="A342">
        <v>1996</v>
      </c>
      <c r="B342">
        <v>5</v>
      </c>
      <c r="C342">
        <v>26.554293900000001</v>
      </c>
    </row>
    <row r="343" spans="1:3">
      <c r="A343">
        <v>1996</v>
      </c>
      <c r="B343">
        <v>6</v>
      </c>
      <c r="C343">
        <v>34.885923200000001</v>
      </c>
    </row>
    <row r="344" spans="1:3">
      <c r="A344">
        <v>1996</v>
      </c>
      <c r="B344">
        <v>7</v>
      </c>
      <c r="C344">
        <v>38.762908000000003</v>
      </c>
    </row>
    <row r="345" spans="1:3">
      <c r="A345">
        <v>1996</v>
      </c>
      <c r="B345">
        <v>8</v>
      </c>
      <c r="C345">
        <v>26.472024000000001</v>
      </c>
    </row>
    <row r="346" spans="1:3">
      <c r="A346">
        <v>1996</v>
      </c>
      <c r="B346">
        <v>9</v>
      </c>
      <c r="C346">
        <v>33.221748900000001</v>
      </c>
    </row>
    <row r="347" spans="1:3">
      <c r="A347">
        <v>1996</v>
      </c>
      <c r="B347">
        <v>10</v>
      </c>
      <c r="C347">
        <v>35.312904699999997</v>
      </c>
    </row>
    <row r="348" spans="1:3">
      <c r="A348">
        <v>1996</v>
      </c>
      <c r="B348">
        <v>11</v>
      </c>
      <c r="C348">
        <v>37.337943899999999</v>
      </c>
    </row>
    <row r="349" spans="1:3">
      <c r="A349">
        <v>1996</v>
      </c>
      <c r="B349">
        <v>12</v>
      </c>
      <c r="C349">
        <v>34.943121499999997</v>
      </c>
    </row>
    <row r="350" spans="1:3">
      <c r="A350">
        <v>1996</v>
      </c>
      <c r="B350">
        <v>13</v>
      </c>
      <c r="C350">
        <v>34.538043600000002</v>
      </c>
    </row>
    <row r="351" spans="1:3">
      <c r="A351">
        <v>1996</v>
      </c>
      <c r="B351">
        <v>14</v>
      </c>
      <c r="C351">
        <v>30.2102231</v>
      </c>
    </row>
    <row r="352" spans="1:3">
      <c r="A352">
        <v>1997</v>
      </c>
      <c r="B352">
        <v>1</v>
      </c>
      <c r="C352">
        <v>21.2334341</v>
      </c>
    </row>
    <row r="353" spans="1:3">
      <c r="A353">
        <v>1997</v>
      </c>
      <c r="B353">
        <v>2</v>
      </c>
      <c r="C353">
        <v>18.807725399999999</v>
      </c>
    </row>
    <row r="354" spans="1:3">
      <c r="A354">
        <v>1997</v>
      </c>
      <c r="B354">
        <v>3</v>
      </c>
      <c r="C354">
        <v>28.098376500000001</v>
      </c>
    </row>
    <row r="355" spans="1:3">
      <c r="A355">
        <v>1997</v>
      </c>
      <c r="B355">
        <v>4</v>
      </c>
      <c r="C355">
        <v>29.164850399999999</v>
      </c>
    </row>
    <row r="356" spans="1:3">
      <c r="A356">
        <v>1997</v>
      </c>
      <c r="B356">
        <v>5</v>
      </c>
      <c r="C356">
        <v>37.790983799999999</v>
      </c>
    </row>
    <row r="357" spans="1:3">
      <c r="A357">
        <v>1997</v>
      </c>
      <c r="B357">
        <v>6</v>
      </c>
      <c r="C357">
        <v>44.127016900000001</v>
      </c>
    </row>
    <row r="358" spans="1:3">
      <c r="A358">
        <v>1997</v>
      </c>
      <c r="B358">
        <v>7</v>
      </c>
      <c r="C358">
        <v>53.167639800000003</v>
      </c>
    </row>
    <row r="359" spans="1:3">
      <c r="A359">
        <v>1997</v>
      </c>
      <c r="B359">
        <v>8</v>
      </c>
      <c r="C359">
        <v>43.230431799999998</v>
      </c>
    </row>
    <row r="360" spans="1:3">
      <c r="A360">
        <v>1997</v>
      </c>
      <c r="B360">
        <v>9</v>
      </c>
      <c r="C360">
        <v>42.328884899999998</v>
      </c>
    </row>
    <row r="361" spans="1:3">
      <c r="A361">
        <v>1997</v>
      </c>
      <c r="B361">
        <v>10</v>
      </c>
      <c r="C361">
        <v>36.354422300000003</v>
      </c>
    </row>
    <row r="362" spans="1:3">
      <c r="A362">
        <v>1997</v>
      </c>
      <c r="B362">
        <v>11</v>
      </c>
      <c r="C362">
        <v>37.647171800000002</v>
      </c>
    </row>
    <row r="363" spans="1:3">
      <c r="A363">
        <v>1997</v>
      </c>
      <c r="B363">
        <v>12</v>
      </c>
      <c r="C363">
        <v>41.439318200000002</v>
      </c>
    </row>
    <row r="364" spans="1:3">
      <c r="A364">
        <v>1997</v>
      </c>
      <c r="B364">
        <v>13</v>
      </c>
      <c r="C364">
        <v>52.249962699999998</v>
      </c>
    </row>
    <row r="365" spans="1:3">
      <c r="A365">
        <v>1997</v>
      </c>
      <c r="B365">
        <v>14</v>
      </c>
      <c r="C365">
        <v>40.570995699999997</v>
      </c>
    </row>
    <row r="366" spans="1:3">
      <c r="A366">
        <v>1998</v>
      </c>
      <c r="B366">
        <v>1</v>
      </c>
      <c r="C366">
        <v>23.219042300000002</v>
      </c>
    </row>
    <row r="367" spans="1:3">
      <c r="A367">
        <v>1998</v>
      </c>
      <c r="B367">
        <v>2</v>
      </c>
      <c r="C367">
        <v>28.463773799999998</v>
      </c>
    </row>
    <row r="368" spans="1:3">
      <c r="A368">
        <v>1998</v>
      </c>
      <c r="B368">
        <v>3</v>
      </c>
      <c r="C368">
        <v>32.7265467</v>
      </c>
    </row>
    <row r="369" spans="1:3">
      <c r="A369">
        <v>1998</v>
      </c>
      <c r="B369">
        <v>4</v>
      </c>
      <c r="C369">
        <v>41.185587699999999</v>
      </c>
    </row>
    <row r="370" spans="1:3">
      <c r="A370">
        <v>1998</v>
      </c>
      <c r="B370">
        <v>5</v>
      </c>
      <c r="C370">
        <v>52.240373900000002</v>
      </c>
    </row>
    <row r="371" spans="1:3">
      <c r="A371">
        <v>1998</v>
      </c>
      <c r="B371">
        <v>6</v>
      </c>
      <c r="C371">
        <v>53.455328000000002</v>
      </c>
    </row>
    <row r="372" spans="1:3">
      <c r="A372">
        <v>1998</v>
      </c>
      <c r="B372">
        <v>7</v>
      </c>
      <c r="C372">
        <v>56.251839099999998</v>
      </c>
    </row>
    <row r="373" spans="1:3">
      <c r="A373">
        <v>1998</v>
      </c>
      <c r="B373">
        <v>8</v>
      </c>
      <c r="C373">
        <v>40.863692100000002</v>
      </c>
    </row>
    <row r="374" spans="1:3">
      <c r="A374">
        <v>1998</v>
      </c>
      <c r="B374">
        <v>9</v>
      </c>
      <c r="C374">
        <v>48.0939032</v>
      </c>
    </row>
    <row r="375" spans="1:3">
      <c r="A375">
        <v>1998</v>
      </c>
      <c r="B375">
        <v>10</v>
      </c>
      <c r="C375">
        <v>52.806032399999999</v>
      </c>
    </row>
    <row r="376" spans="1:3">
      <c r="A376">
        <v>1998</v>
      </c>
      <c r="B376">
        <v>11</v>
      </c>
      <c r="C376">
        <v>54.654971400000001</v>
      </c>
    </row>
    <row r="377" spans="1:3">
      <c r="A377">
        <v>1998</v>
      </c>
      <c r="B377">
        <v>12</v>
      </c>
      <c r="C377">
        <v>53.522302600000003</v>
      </c>
    </row>
    <row r="378" spans="1:3">
      <c r="A378">
        <v>1998</v>
      </c>
      <c r="B378">
        <v>13</v>
      </c>
      <c r="C378">
        <v>58.929305599999999</v>
      </c>
    </row>
    <row r="379" spans="1:3">
      <c r="A379">
        <v>1998</v>
      </c>
      <c r="B379">
        <v>14</v>
      </c>
      <c r="C379">
        <v>48.263091099999997</v>
      </c>
    </row>
    <row r="380" spans="1:3">
      <c r="A380">
        <v>1999</v>
      </c>
      <c r="B380">
        <v>1</v>
      </c>
      <c r="C380">
        <v>14.5428867</v>
      </c>
    </row>
    <row r="381" spans="1:3">
      <c r="A381">
        <v>1999</v>
      </c>
      <c r="B381">
        <v>2</v>
      </c>
      <c r="C381">
        <v>19.1843906</v>
      </c>
    </row>
    <row r="382" spans="1:3">
      <c r="A382">
        <v>1999</v>
      </c>
      <c r="B382">
        <v>3</v>
      </c>
      <c r="C382">
        <v>23.560070799999998</v>
      </c>
    </row>
    <row r="383" spans="1:3">
      <c r="A383">
        <v>1999</v>
      </c>
      <c r="B383">
        <v>4</v>
      </c>
      <c r="C383">
        <v>31.011738099999999</v>
      </c>
    </row>
    <row r="384" spans="1:3">
      <c r="A384">
        <v>1999</v>
      </c>
      <c r="B384">
        <v>5</v>
      </c>
      <c r="C384">
        <v>37.082539400000002</v>
      </c>
    </row>
    <row r="385" spans="1:3">
      <c r="A385">
        <v>1999</v>
      </c>
      <c r="B385">
        <v>6</v>
      </c>
      <c r="C385">
        <v>47.479795299999999</v>
      </c>
    </row>
    <row r="386" spans="1:3">
      <c r="A386">
        <v>1999</v>
      </c>
      <c r="B386">
        <v>7</v>
      </c>
      <c r="C386">
        <v>54.026965199999999</v>
      </c>
    </row>
    <row r="387" spans="1:3">
      <c r="A387">
        <v>1999</v>
      </c>
      <c r="B387">
        <v>8</v>
      </c>
      <c r="C387">
        <v>47.754686300000003</v>
      </c>
    </row>
    <row r="388" spans="1:3">
      <c r="A388">
        <v>1999</v>
      </c>
      <c r="B388">
        <v>9</v>
      </c>
      <c r="C388">
        <v>40.548317400000002</v>
      </c>
    </row>
    <row r="389" spans="1:3">
      <c r="A389">
        <v>1999</v>
      </c>
      <c r="B389">
        <v>10</v>
      </c>
      <c r="C389">
        <v>45.810821300000001</v>
      </c>
    </row>
    <row r="390" spans="1:3">
      <c r="A390">
        <v>1999</v>
      </c>
      <c r="B390">
        <v>11</v>
      </c>
      <c r="C390">
        <v>48.729201199999999</v>
      </c>
    </row>
    <row r="391" spans="1:3">
      <c r="A391">
        <v>1999</v>
      </c>
      <c r="B391">
        <v>12</v>
      </c>
      <c r="C391">
        <v>44.835222000000002</v>
      </c>
    </row>
    <row r="392" spans="1:3">
      <c r="A392">
        <v>1999</v>
      </c>
      <c r="B392">
        <v>13</v>
      </c>
      <c r="C392">
        <v>58.639101199999999</v>
      </c>
    </row>
    <row r="393" spans="1:3">
      <c r="A393">
        <v>1999</v>
      </c>
      <c r="B393">
        <v>14</v>
      </c>
      <c r="C393">
        <v>43.509873499999998</v>
      </c>
    </row>
    <row r="394" spans="1:3">
      <c r="A394">
        <v>2000</v>
      </c>
      <c r="B394">
        <v>1</v>
      </c>
      <c r="C394">
        <v>20.4757085</v>
      </c>
    </row>
    <row r="395" spans="1:3">
      <c r="A395">
        <v>2000</v>
      </c>
      <c r="B395">
        <v>2</v>
      </c>
      <c r="C395">
        <v>24.206640199999999</v>
      </c>
    </row>
    <row r="396" spans="1:3">
      <c r="A396">
        <v>2000</v>
      </c>
      <c r="B396">
        <v>3</v>
      </c>
      <c r="C396">
        <v>32.9565634</v>
      </c>
    </row>
    <row r="397" spans="1:3">
      <c r="A397">
        <v>2000</v>
      </c>
      <c r="B397">
        <v>4</v>
      </c>
      <c r="C397">
        <v>36.154504899999999</v>
      </c>
    </row>
    <row r="398" spans="1:3">
      <c r="A398">
        <v>2000</v>
      </c>
      <c r="B398">
        <v>5</v>
      </c>
      <c r="C398">
        <v>41.573239000000001</v>
      </c>
    </row>
    <row r="399" spans="1:3">
      <c r="A399">
        <v>2000</v>
      </c>
      <c r="B399">
        <v>6</v>
      </c>
      <c r="C399">
        <v>47.880290199999997</v>
      </c>
    </row>
    <row r="400" spans="1:3">
      <c r="A400">
        <v>2000</v>
      </c>
      <c r="B400">
        <v>7</v>
      </c>
      <c r="C400">
        <v>39.396862200000001</v>
      </c>
    </row>
    <row r="401" spans="1:3">
      <c r="A401">
        <v>2000</v>
      </c>
      <c r="B401">
        <v>8</v>
      </c>
      <c r="C401">
        <v>36.465415900000004</v>
      </c>
    </row>
    <row r="402" spans="1:3">
      <c r="A402">
        <v>2000</v>
      </c>
      <c r="B402">
        <v>9</v>
      </c>
      <c r="C402">
        <v>42.6836354</v>
      </c>
    </row>
    <row r="403" spans="1:3">
      <c r="A403">
        <v>2000</v>
      </c>
      <c r="B403">
        <v>10</v>
      </c>
      <c r="C403">
        <v>44.460269500000003</v>
      </c>
    </row>
    <row r="404" spans="1:3">
      <c r="A404">
        <v>2000</v>
      </c>
      <c r="B404">
        <v>11</v>
      </c>
      <c r="C404">
        <v>43.882863399999998</v>
      </c>
    </row>
    <row r="405" spans="1:3">
      <c r="A405">
        <v>2000</v>
      </c>
      <c r="B405">
        <v>12</v>
      </c>
      <c r="C405">
        <v>41.129080500000001</v>
      </c>
    </row>
    <row r="406" spans="1:3">
      <c r="A406">
        <v>2000</v>
      </c>
      <c r="B406">
        <v>13</v>
      </c>
      <c r="C406">
        <v>37.353732899999997</v>
      </c>
    </row>
    <row r="407" spans="1:3">
      <c r="A407">
        <v>2000</v>
      </c>
      <c r="B407">
        <v>14</v>
      </c>
      <c r="C407">
        <v>40.063099999999999</v>
      </c>
    </row>
    <row r="408" spans="1:3">
      <c r="A408">
        <v>2001</v>
      </c>
      <c r="B408">
        <v>1</v>
      </c>
      <c r="C408">
        <v>18.664729600000001</v>
      </c>
    </row>
    <row r="409" spans="1:3">
      <c r="A409">
        <v>2001</v>
      </c>
      <c r="B409">
        <v>2</v>
      </c>
      <c r="C409">
        <v>27.5221804</v>
      </c>
    </row>
    <row r="410" spans="1:3">
      <c r="A410">
        <v>2001</v>
      </c>
      <c r="B410">
        <v>3</v>
      </c>
      <c r="C410">
        <v>22.608702399999999</v>
      </c>
    </row>
    <row r="411" spans="1:3">
      <c r="A411">
        <v>2001</v>
      </c>
      <c r="B411">
        <v>4</v>
      </c>
      <c r="C411">
        <v>27.468674799999999</v>
      </c>
    </row>
    <row r="412" spans="1:3">
      <c r="A412">
        <v>2001</v>
      </c>
      <c r="B412">
        <v>5</v>
      </c>
      <c r="C412">
        <v>27.9365907</v>
      </c>
    </row>
    <row r="413" spans="1:3">
      <c r="A413">
        <v>2001</v>
      </c>
      <c r="B413">
        <v>6</v>
      </c>
      <c r="C413">
        <v>25.700200800000001</v>
      </c>
    </row>
    <row r="414" spans="1:3">
      <c r="A414">
        <v>2001</v>
      </c>
      <c r="B414">
        <v>7</v>
      </c>
      <c r="C414">
        <v>21.164360899999998</v>
      </c>
    </row>
    <row r="415" spans="1:3">
      <c r="A415">
        <v>2001</v>
      </c>
      <c r="B415">
        <v>8</v>
      </c>
      <c r="C415">
        <v>22.302078099999999</v>
      </c>
    </row>
    <row r="416" spans="1:3">
      <c r="A416">
        <v>2001</v>
      </c>
      <c r="B416">
        <v>9</v>
      </c>
      <c r="C416">
        <v>25.070735200000001</v>
      </c>
    </row>
    <row r="417" spans="1:3">
      <c r="A417">
        <v>2001</v>
      </c>
      <c r="B417">
        <v>10</v>
      </c>
      <c r="C417">
        <v>31.390698</v>
      </c>
    </row>
    <row r="418" spans="1:3">
      <c r="A418">
        <v>2001</v>
      </c>
      <c r="B418">
        <v>11</v>
      </c>
      <c r="C418">
        <v>31.627083299999999</v>
      </c>
    </row>
    <row r="419" spans="1:3">
      <c r="A419">
        <v>2001</v>
      </c>
      <c r="B419">
        <v>12</v>
      </c>
      <c r="C419">
        <v>27.119907099999999</v>
      </c>
    </row>
    <row r="420" spans="1:3">
      <c r="A420">
        <v>2001</v>
      </c>
      <c r="B420">
        <v>13</v>
      </c>
      <c r="C420">
        <v>29.994284199999999</v>
      </c>
    </row>
    <row r="421" spans="1:3">
      <c r="A421">
        <v>2001</v>
      </c>
      <c r="B421">
        <v>14</v>
      </c>
      <c r="C421">
        <v>28.561717999999999</v>
      </c>
    </row>
    <row r="422" spans="1:3">
      <c r="A422">
        <v>2002</v>
      </c>
      <c r="B422">
        <v>1</v>
      </c>
      <c r="C422">
        <v>32.217762499999999</v>
      </c>
    </row>
    <row r="423" spans="1:3">
      <c r="A423">
        <v>2002</v>
      </c>
      <c r="B423">
        <v>2</v>
      </c>
      <c r="C423">
        <v>36.398688800000002</v>
      </c>
    </row>
    <row r="424" spans="1:3">
      <c r="A424">
        <v>2002</v>
      </c>
      <c r="B424">
        <v>3</v>
      </c>
      <c r="C424">
        <v>46.799952099999999</v>
      </c>
    </row>
    <row r="425" spans="1:3">
      <c r="A425">
        <v>2002</v>
      </c>
      <c r="B425">
        <v>4</v>
      </c>
      <c r="C425">
        <v>48.093073199999999</v>
      </c>
    </row>
    <row r="426" spans="1:3">
      <c r="A426">
        <v>2002</v>
      </c>
      <c r="B426">
        <v>5</v>
      </c>
      <c r="C426">
        <v>44.606480300000001</v>
      </c>
    </row>
    <row r="427" spans="1:3">
      <c r="A427">
        <v>2002</v>
      </c>
      <c r="B427">
        <v>6</v>
      </c>
      <c r="C427">
        <v>42.549199899999998</v>
      </c>
    </row>
    <row r="428" spans="1:3">
      <c r="A428">
        <v>2002</v>
      </c>
      <c r="B428">
        <v>7</v>
      </c>
      <c r="C428">
        <v>43.915607199999997</v>
      </c>
    </row>
    <row r="429" spans="1:3">
      <c r="A429">
        <v>2002</v>
      </c>
      <c r="B429">
        <v>8</v>
      </c>
      <c r="C429">
        <v>35.8446268</v>
      </c>
    </row>
    <row r="430" spans="1:3">
      <c r="A430">
        <v>2002</v>
      </c>
      <c r="B430">
        <v>9</v>
      </c>
      <c r="C430">
        <v>43.987912100000003</v>
      </c>
    </row>
    <row r="431" spans="1:3">
      <c r="A431">
        <v>2002</v>
      </c>
      <c r="B431">
        <v>10</v>
      </c>
      <c r="C431">
        <v>45.802919500000002</v>
      </c>
    </row>
    <row r="432" spans="1:3">
      <c r="A432">
        <v>2002</v>
      </c>
      <c r="B432">
        <v>11</v>
      </c>
      <c r="C432">
        <v>48.821596499999998</v>
      </c>
    </row>
    <row r="433" spans="1:3">
      <c r="A433">
        <v>2002</v>
      </c>
      <c r="B433">
        <v>12</v>
      </c>
      <c r="C433">
        <v>45.604081000000001</v>
      </c>
    </row>
    <row r="434" spans="1:3">
      <c r="A434">
        <v>2002</v>
      </c>
      <c r="B434">
        <v>13</v>
      </c>
      <c r="C434">
        <v>41.567764500000003</v>
      </c>
    </row>
    <row r="435" spans="1:3">
      <c r="A435">
        <v>2002</v>
      </c>
      <c r="B435">
        <v>14</v>
      </c>
      <c r="C435">
        <v>47.739244100000001</v>
      </c>
    </row>
    <row r="436" spans="1:3">
      <c r="A436">
        <v>2003</v>
      </c>
      <c r="B436">
        <v>1</v>
      </c>
      <c r="C436">
        <v>30.365282000000001</v>
      </c>
    </row>
    <row r="437" spans="1:3">
      <c r="A437">
        <v>2003</v>
      </c>
      <c r="B437">
        <v>2</v>
      </c>
      <c r="C437">
        <v>39.633955800000003</v>
      </c>
    </row>
    <row r="438" spans="1:3">
      <c r="A438">
        <v>2003</v>
      </c>
      <c r="B438">
        <v>3</v>
      </c>
      <c r="C438">
        <v>54.712842999999999</v>
      </c>
    </row>
    <row r="439" spans="1:3">
      <c r="A439">
        <v>2003</v>
      </c>
      <c r="B439">
        <v>4</v>
      </c>
      <c r="C439">
        <v>67.785823199999996</v>
      </c>
    </row>
    <row r="440" spans="1:3">
      <c r="A440">
        <v>2003</v>
      </c>
      <c r="B440">
        <v>5</v>
      </c>
      <c r="C440">
        <v>75.740281999999993</v>
      </c>
    </row>
    <row r="441" spans="1:3">
      <c r="A441">
        <v>2003</v>
      </c>
      <c r="B441">
        <v>6</v>
      </c>
      <c r="C441">
        <v>89.228277399999996</v>
      </c>
    </row>
    <row r="442" spans="1:3">
      <c r="A442">
        <v>2003</v>
      </c>
      <c r="B442">
        <v>7</v>
      </c>
      <c r="C442">
        <v>88.329077699999999</v>
      </c>
    </row>
    <row r="443" spans="1:3">
      <c r="A443">
        <v>2003</v>
      </c>
      <c r="B443">
        <v>8</v>
      </c>
      <c r="C443">
        <v>79.475419200000005</v>
      </c>
    </row>
    <row r="444" spans="1:3">
      <c r="A444">
        <v>2003</v>
      </c>
      <c r="B444">
        <v>9</v>
      </c>
      <c r="C444">
        <v>82.518864300000004</v>
      </c>
    </row>
    <row r="445" spans="1:3">
      <c r="A445">
        <v>2003</v>
      </c>
      <c r="B445">
        <v>10</v>
      </c>
      <c r="C445">
        <v>91.372522900000007</v>
      </c>
    </row>
    <row r="446" spans="1:3">
      <c r="A446">
        <v>2003</v>
      </c>
      <c r="B446">
        <v>11</v>
      </c>
      <c r="C446">
        <v>84.178925300000003</v>
      </c>
    </row>
    <row r="447" spans="1:3">
      <c r="A447">
        <v>2003</v>
      </c>
      <c r="B447">
        <v>12</v>
      </c>
      <c r="C447">
        <v>93.5859375</v>
      </c>
    </row>
    <row r="448" spans="1:3">
      <c r="A448">
        <v>2003</v>
      </c>
      <c r="B448">
        <v>13</v>
      </c>
      <c r="C448">
        <v>72.350990899999999</v>
      </c>
    </row>
    <row r="449" spans="1:3">
      <c r="A449">
        <v>2003</v>
      </c>
      <c r="B449">
        <v>14</v>
      </c>
      <c r="C449">
        <v>89.159108200000006</v>
      </c>
    </row>
  </sheetData>
  <phoneticPr fontId="26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D140"/>
  <sheetViews>
    <sheetView topLeftCell="K1" workbookViewId="0">
      <selection activeCell="L16" sqref="L16"/>
    </sheetView>
  </sheetViews>
  <sheetFormatPr defaultRowHeight="12.75"/>
  <cols>
    <col min="5" max="5" width="15.42578125" customWidth="1"/>
    <col min="6" max="6" width="11.42578125" style="127" customWidth="1"/>
    <col min="54" max="54" width="11" customWidth="1"/>
  </cols>
  <sheetData>
    <row r="1" spans="1:55">
      <c r="R1" s="22" t="s">
        <v>772</v>
      </c>
      <c r="S1" s="22"/>
      <c r="T1" s="22"/>
      <c r="U1" s="22"/>
      <c r="V1" s="22"/>
      <c r="W1" s="22"/>
      <c r="X1" s="22"/>
    </row>
    <row r="2" spans="1:55">
      <c r="R2" s="22"/>
      <c r="S2" s="22"/>
      <c r="T2" s="467" t="s">
        <v>771</v>
      </c>
      <c r="U2" s="22"/>
      <c r="V2" s="22"/>
      <c r="W2" s="22"/>
      <c r="X2" s="467" t="s">
        <v>771</v>
      </c>
    </row>
    <row r="3" spans="1:55" ht="15.75">
      <c r="E3" s="469" t="s">
        <v>758</v>
      </c>
      <c r="F3" s="562">
        <v>5.5</v>
      </c>
      <c r="K3" s="459" t="s">
        <v>763</v>
      </c>
      <c r="L3" s="459"/>
      <c r="M3" s="459"/>
      <c r="N3" s="133"/>
      <c r="O3" s="133"/>
      <c r="R3" s="460" t="s">
        <v>770</v>
      </c>
      <c r="S3" s="461"/>
      <c r="T3" s="464">
        <v>515</v>
      </c>
      <c r="V3" s="462" t="s">
        <v>773</v>
      </c>
      <c r="W3" s="463"/>
      <c r="X3" s="465">
        <v>412</v>
      </c>
    </row>
    <row r="4" spans="1:55">
      <c r="E4" s="469" t="s">
        <v>759</v>
      </c>
      <c r="F4" s="563">
        <v>0.5</v>
      </c>
      <c r="R4" s="460" t="s">
        <v>774</v>
      </c>
      <c r="S4" s="461"/>
      <c r="T4" s="461">
        <f>2000*0.82</f>
        <v>1640</v>
      </c>
      <c r="V4" s="462" t="s">
        <v>775</v>
      </c>
      <c r="W4" s="463"/>
      <c r="X4" s="463">
        <f>2000*0.46</f>
        <v>920</v>
      </c>
    </row>
    <row r="5" spans="1:55">
      <c r="E5" s="469"/>
      <c r="F5" s="562"/>
      <c r="R5" s="460" t="s">
        <v>769</v>
      </c>
      <c r="S5" s="461"/>
      <c r="T5" s="466">
        <f>T3*100/T4</f>
        <v>31.402439024390244</v>
      </c>
      <c r="V5" s="462" t="s">
        <v>769</v>
      </c>
      <c r="W5" s="463"/>
      <c r="X5" s="468">
        <f>X3*100/X4</f>
        <v>44.782608695652172</v>
      </c>
    </row>
    <row r="6" spans="1:55">
      <c r="E6" s="469"/>
      <c r="F6" s="562"/>
    </row>
    <row r="8" spans="1:55" ht="15.75" thickBot="1">
      <c r="A8" s="6" t="s">
        <v>0</v>
      </c>
      <c r="B8" s="6" t="s">
        <v>734</v>
      </c>
      <c r="C8" s="6" t="s">
        <v>48</v>
      </c>
      <c r="E8" s="473" t="s">
        <v>777</v>
      </c>
      <c r="G8" s="439">
        <v>1971</v>
      </c>
      <c r="H8" s="439">
        <v>1972</v>
      </c>
      <c r="I8" s="439">
        <v>1974</v>
      </c>
      <c r="J8" s="439">
        <v>1975</v>
      </c>
      <c r="K8" s="439">
        <v>1976</v>
      </c>
      <c r="L8" s="439">
        <v>1977</v>
      </c>
      <c r="M8" s="439">
        <v>1978</v>
      </c>
      <c r="N8" s="439">
        <v>1979</v>
      </c>
      <c r="O8" s="439">
        <v>1980</v>
      </c>
      <c r="P8" s="439">
        <v>1981</v>
      </c>
      <c r="Q8" s="439">
        <v>1982</v>
      </c>
      <c r="R8" s="439">
        <v>1983</v>
      </c>
      <c r="S8" s="439">
        <v>1984</v>
      </c>
      <c r="T8" s="439">
        <v>1985</v>
      </c>
      <c r="U8" s="439">
        <v>1986</v>
      </c>
      <c r="V8" s="439">
        <v>1987</v>
      </c>
      <c r="W8" s="439">
        <v>1988</v>
      </c>
      <c r="X8" s="439">
        <v>1989</v>
      </c>
      <c r="Y8" s="439">
        <v>1990</v>
      </c>
      <c r="Z8" s="439">
        <v>1991</v>
      </c>
      <c r="AA8" s="439">
        <v>1992</v>
      </c>
      <c r="AB8" s="439">
        <v>1993</v>
      </c>
      <c r="AC8" s="439">
        <v>1994</v>
      </c>
      <c r="AD8" s="439">
        <v>1995</v>
      </c>
      <c r="AE8" s="439">
        <v>1996</v>
      </c>
      <c r="AF8" s="439">
        <v>1997</v>
      </c>
      <c r="AG8" s="439">
        <v>1998</v>
      </c>
      <c r="AH8" s="439">
        <v>1999</v>
      </c>
      <c r="AI8" s="439">
        <v>2000</v>
      </c>
      <c r="AJ8" s="439">
        <v>2001</v>
      </c>
      <c r="AK8" s="439">
        <v>2002</v>
      </c>
      <c r="AL8" s="439">
        <v>2003</v>
      </c>
      <c r="AM8" s="439">
        <v>2004</v>
      </c>
      <c r="AN8" s="439">
        <v>2005</v>
      </c>
      <c r="AO8" s="439">
        <v>2006</v>
      </c>
      <c r="AP8" s="439">
        <v>2007</v>
      </c>
      <c r="AQ8" s="439">
        <v>2008</v>
      </c>
      <c r="AR8" s="439">
        <v>2009</v>
      </c>
      <c r="AS8" s="439">
        <v>2010</v>
      </c>
      <c r="AT8" s="439">
        <v>2011</v>
      </c>
      <c r="AU8" s="439">
        <v>2012</v>
      </c>
      <c r="AV8" s="439">
        <v>2013</v>
      </c>
      <c r="AW8" s="439">
        <v>2014</v>
      </c>
      <c r="AX8" s="439">
        <v>2015</v>
      </c>
      <c r="AY8" s="439">
        <v>2016</v>
      </c>
      <c r="AZ8" s="439">
        <v>2017</v>
      </c>
      <c r="BA8" s="439">
        <v>2018</v>
      </c>
      <c r="BB8" s="439">
        <v>2019</v>
      </c>
      <c r="BC8" s="439">
        <v>2020</v>
      </c>
    </row>
    <row r="9" spans="1:55">
      <c r="A9">
        <v>1999</v>
      </c>
      <c r="B9">
        <v>0</v>
      </c>
      <c r="C9">
        <v>19.1843906</v>
      </c>
      <c r="F9" s="355">
        <v>0</v>
      </c>
      <c r="G9" s="279">
        <v>36.725000000000001</v>
      </c>
      <c r="H9" s="262">
        <v>27.95</v>
      </c>
      <c r="I9" s="262">
        <v>16.546800000000001</v>
      </c>
      <c r="J9" s="262">
        <v>26.861999999999998</v>
      </c>
      <c r="K9" s="262">
        <v>23.2623</v>
      </c>
      <c r="L9" s="262">
        <v>16.970300000000002</v>
      </c>
      <c r="M9" s="262">
        <v>20.721299999999999</v>
      </c>
      <c r="N9" s="262">
        <v>37.674999999999997</v>
      </c>
      <c r="O9" s="262">
        <v>20.842500000000001</v>
      </c>
      <c r="P9" s="262">
        <v>19.5425</v>
      </c>
      <c r="Q9" s="262">
        <v>27.497499999999999</v>
      </c>
      <c r="R9" s="262">
        <v>38.537500000000001</v>
      </c>
      <c r="S9" s="262">
        <v>33.365000000000002</v>
      </c>
      <c r="T9" s="262">
        <v>20.4175</v>
      </c>
      <c r="U9" s="262">
        <v>40.3825</v>
      </c>
      <c r="V9" s="262">
        <v>30.4925</v>
      </c>
      <c r="W9" s="262">
        <v>27.072500000000002</v>
      </c>
      <c r="X9" s="262">
        <v>18.09</v>
      </c>
      <c r="Y9" s="262">
        <v>26.4375</v>
      </c>
      <c r="Z9" s="262">
        <v>22.655000000000001</v>
      </c>
      <c r="AA9" s="262">
        <v>17.889900000000001</v>
      </c>
      <c r="AB9" s="262">
        <v>17.151800000000001</v>
      </c>
      <c r="AC9" s="262">
        <v>11.092700000000001</v>
      </c>
      <c r="AD9" s="262">
        <v>29.386299999999999</v>
      </c>
      <c r="AE9" s="262">
        <v>18.0137</v>
      </c>
      <c r="AF9" s="262">
        <v>18.807700000000001</v>
      </c>
      <c r="AG9" s="262">
        <v>28.463799999999999</v>
      </c>
      <c r="AH9" s="438">
        <v>19.1843906</v>
      </c>
      <c r="AI9" s="438">
        <v>24.206640199999999</v>
      </c>
      <c r="AJ9" s="438">
        <v>27.5221804</v>
      </c>
      <c r="AK9" s="438">
        <v>36.398688800000002</v>
      </c>
      <c r="AL9" s="438">
        <v>39.633955800000003</v>
      </c>
      <c r="AM9" s="438">
        <v>20.040624999999999</v>
      </c>
      <c r="AN9" s="438">
        <v>23.916775000000001</v>
      </c>
      <c r="AO9" s="438">
        <v>34.4634754</v>
      </c>
      <c r="AP9" s="438">
        <v>38.729999999999997</v>
      </c>
      <c r="AQ9" s="438">
        <v>42.282615700000001</v>
      </c>
      <c r="AR9" s="438">
        <v>23.14</v>
      </c>
      <c r="AS9" s="438">
        <v>13.0204874</v>
      </c>
      <c r="AT9" s="438">
        <v>27.515000000000001</v>
      </c>
      <c r="AU9" s="438">
        <v>27.074999999999999</v>
      </c>
      <c r="AV9" s="438">
        <v>23.0102197</v>
      </c>
      <c r="AW9" s="438">
        <v>29.798127399999998</v>
      </c>
      <c r="AX9" s="438">
        <v>28.515000000000001</v>
      </c>
      <c r="AY9" s="438">
        <v>28.48</v>
      </c>
      <c r="AZ9" s="438">
        <v>17.8</v>
      </c>
      <c r="BA9" s="438">
        <v>25.17</v>
      </c>
      <c r="BB9">
        <v>29.54</v>
      </c>
      <c r="BC9">
        <v>17.249370684523807</v>
      </c>
    </row>
    <row r="10" spans="1:55">
      <c r="A10">
        <v>1999</v>
      </c>
      <c r="B10">
        <v>20</v>
      </c>
      <c r="C10">
        <v>23.560070799999998</v>
      </c>
      <c r="F10" s="355">
        <v>20</v>
      </c>
      <c r="G10" s="262">
        <v>35.700000000000003</v>
      </c>
      <c r="H10" s="262">
        <v>27.557500000000001</v>
      </c>
      <c r="I10" s="262">
        <v>27.043500000000002</v>
      </c>
      <c r="J10" s="262">
        <v>34.878300000000003</v>
      </c>
      <c r="K10" s="262">
        <v>27.497299999999999</v>
      </c>
      <c r="L10" s="262">
        <v>26.861999999999998</v>
      </c>
      <c r="M10" s="262">
        <v>26.287299999999998</v>
      </c>
      <c r="N10" s="262">
        <v>44.68</v>
      </c>
      <c r="O10" s="262">
        <v>28.405000000000001</v>
      </c>
      <c r="P10" s="262">
        <v>31.704999999999998</v>
      </c>
      <c r="Q10" s="262">
        <v>36.057499999999997</v>
      </c>
      <c r="R10" s="262">
        <v>48.097499999999997</v>
      </c>
      <c r="S10" s="262">
        <v>43.712499999999999</v>
      </c>
      <c r="T10" s="262">
        <v>30.4925</v>
      </c>
      <c r="U10" s="262">
        <v>42.44</v>
      </c>
      <c r="V10" s="262">
        <v>37.055</v>
      </c>
      <c r="W10" s="262">
        <v>40.957500000000003</v>
      </c>
      <c r="X10" s="262">
        <v>34.727499999999999</v>
      </c>
      <c r="Y10" s="262">
        <v>41.832500000000003</v>
      </c>
      <c r="Z10" s="262">
        <v>27.195</v>
      </c>
      <c r="AA10" s="262">
        <v>27.7302</v>
      </c>
      <c r="AB10" s="262">
        <v>24.439</v>
      </c>
      <c r="AC10" s="262">
        <v>16.952100000000002</v>
      </c>
      <c r="AD10" s="262">
        <v>34.151899999999998</v>
      </c>
      <c r="AE10" s="262">
        <v>23.828900000000001</v>
      </c>
      <c r="AF10" s="262">
        <v>28.098400000000002</v>
      </c>
      <c r="AG10" s="262">
        <v>32.726500000000001</v>
      </c>
      <c r="AH10" s="438">
        <v>23.560070799999998</v>
      </c>
      <c r="AI10" s="438">
        <v>32.9565634</v>
      </c>
      <c r="AJ10" s="438">
        <v>22.608702399999999</v>
      </c>
      <c r="AK10" s="438">
        <v>46.799952099999999</v>
      </c>
      <c r="AL10" s="438">
        <v>54.712842999999999</v>
      </c>
      <c r="AM10" s="438">
        <v>28.862004599999999</v>
      </c>
      <c r="AN10" s="438">
        <v>28.694932099999999</v>
      </c>
      <c r="AO10" s="438">
        <v>38.460653600000001</v>
      </c>
      <c r="AP10" s="438">
        <v>47.262500000000003</v>
      </c>
      <c r="AQ10" s="438">
        <v>55.895833400000001</v>
      </c>
      <c r="AR10" s="438">
        <v>29.647500000000001</v>
      </c>
      <c r="AS10" s="438">
        <v>15.384088999999999</v>
      </c>
      <c r="AT10" s="438">
        <v>30.2925</v>
      </c>
      <c r="AU10" s="438">
        <v>35.155000000000001</v>
      </c>
      <c r="AV10" s="438">
        <v>28.053913300000001</v>
      </c>
      <c r="AW10" s="438">
        <v>31.3245662</v>
      </c>
      <c r="AX10" s="438">
        <v>34.177500000000002</v>
      </c>
      <c r="AY10" s="438">
        <v>46.99</v>
      </c>
      <c r="AZ10" s="438">
        <v>30.93</v>
      </c>
      <c r="BA10" s="438">
        <v>28.82</v>
      </c>
      <c r="BB10">
        <v>45.14</v>
      </c>
      <c r="BC10">
        <v>22.908332142857141</v>
      </c>
    </row>
    <row r="11" spans="1:55">
      <c r="A11">
        <v>1999</v>
      </c>
      <c r="B11">
        <v>40</v>
      </c>
      <c r="C11">
        <v>31.011738099999999</v>
      </c>
      <c r="F11" s="355">
        <v>40</v>
      </c>
      <c r="G11" s="262">
        <v>35.524999999999999</v>
      </c>
      <c r="H11" s="262">
        <v>25.377500000000001</v>
      </c>
      <c r="I11" s="262">
        <v>32.609499999999997</v>
      </c>
      <c r="J11" s="262">
        <v>39.718299999999999</v>
      </c>
      <c r="K11" s="262">
        <v>32.064999999999998</v>
      </c>
      <c r="L11" s="262">
        <v>28.1325</v>
      </c>
      <c r="M11" s="262">
        <v>33.637999999999998</v>
      </c>
      <c r="N11" s="262">
        <v>35.807499999999997</v>
      </c>
      <c r="O11" s="262">
        <v>37.417499999999997</v>
      </c>
      <c r="P11" s="262">
        <v>32.277500000000003</v>
      </c>
      <c r="Q11" s="262">
        <v>32.82</v>
      </c>
      <c r="R11" s="262">
        <v>51.545000000000002</v>
      </c>
      <c r="S11" s="262">
        <v>42.56</v>
      </c>
      <c r="T11" s="262">
        <v>34.305</v>
      </c>
      <c r="U11" s="262">
        <v>43.077500000000001</v>
      </c>
      <c r="V11" s="262">
        <v>41.112499999999997</v>
      </c>
      <c r="W11" s="262">
        <v>47.975000000000001</v>
      </c>
      <c r="X11" s="262">
        <v>37.51</v>
      </c>
      <c r="Y11" s="262">
        <v>48.46</v>
      </c>
      <c r="Z11" s="262">
        <v>28.1325</v>
      </c>
      <c r="AA11" s="262">
        <v>34.5304</v>
      </c>
      <c r="AB11" s="262">
        <v>31.6113</v>
      </c>
      <c r="AC11" s="262">
        <v>22.569500000000001</v>
      </c>
      <c r="AD11" s="262">
        <v>37.860799999999998</v>
      </c>
      <c r="AE11" s="262">
        <v>27.289200000000001</v>
      </c>
      <c r="AF11" s="262">
        <v>29.164899999999999</v>
      </c>
      <c r="AG11" s="262">
        <v>41.185600000000001</v>
      </c>
      <c r="AH11" s="438">
        <v>31.011738099999999</v>
      </c>
      <c r="AI11" s="438">
        <v>36.154504899999999</v>
      </c>
      <c r="AJ11" s="438">
        <v>27.468674799999999</v>
      </c>
      <c r="AK11" s="438">
        <v>48.093073199999999</v>
      </c>
      <c r="AL11" s="438">
        <v>67.785823199999996</v>
      </c>
      <c r="AM11" s="438">
        <v>36.092492399999998</v>
      </c>
      <c r="AN11" s="438">
        <v>33.319544299999997</v>
      </c>
      <c r="AO11" s="438">
        <v>43.103391000000002</v>
      </c>
      <c r="AP11" s="438">
        <v>51.732500000000002</v>
      </c>
      <c r="AQ11" s="438">
        <v>69.331917599999997</v>
      </c>
      <c r="AR11" s="438">
        <v>37.692500000000003</v>
      </c>
      <c r="AS11" s="438">
        <v>20.640467399999999</v>
      </c>
      <c r="AT11" s="438">
        <v>36.29</v>
      </c>
      <c r="AU11" s="438">
        <v>48.397500000000001</v>
      </c>
      <c r="AV11" s="438">
        <v>35.5309423</v>
      </c>
      <c r="AW11" s="438">
        <v>27.846269299999999</v>
      </c>
      <c r="AX11" s="438">
        <v>32.770000000000003</v>
      </c>
      <c r="AY11" s="438">
        <v>48.65</v>
      </c>
      <c r="AZ11" s="438">
        <v>42.13</v>
      </c>
      <c r="BA11" s="438">
        <v>30.75</v>
      </c>
      <c r="BB11">
        <v>55.74</v>
      </c>
      <c r="BC11">
        <v>31.305126041666664</v>
      </c>
    </row>
    <row r="12" spans="1:55">
      <c r="A12">
        <v>1999</v>
      </c>
      <c r="B12">
        <v>60</v>
      </c>
      <c r="C12">
        <v>37.082539400000002</v>
      </c>
      <c r="F12" s="355">
        <v>60</v>
      </c>
      <c r="G12" s="262">
        <v>35.225000000000001</v>
      </c>
      <c r="H12" s="262">
        <v>25.017499999999998</v>
      </c>
      <c r="I12" s="262">
        <v>30.310500000000001</v>
      </c>
      <c r="J12" s="262">
        <v>46.857300000000002</v>
      </c>
      <c r="K12" s="262">
        <v>40.111499999999999</v>
      </c>
      <c r="L12" s="262">
        <v>28.737500000000001</v>
      </c>
      <c r="M12" s="262">
        <v>39.688000000000002</v>
      </c>
      <c r="N12" s="262">
        <v>38.357500000000002</v>
      </c>
      <c r="O12" s="262">
        <v>52.302500000000002</v>
      </c>
      <c r="P12" s="262">
        <v>34.905000000000001</v>
      </c>
      <c r="Q12" s="262">
        <v>32.729999999999997</v>
      </c>
      <c r="R12" s="262">
        <v>51.0625</v>
      </c>
      <c r="S12" s="262">
        <v>44.6175</v>
      </c>
      <c r="T12" s="262">
        <v>34.664999999999999</v>
      </c>
      <c r="U12" s="262">
        <v>44.467500000000001</v>
      </c>
      <c r="V12" s="262">
        <v>42.652500000000003</v>
      </c>
      <c r="W12" s="262">
        <v>57.292499999999997</v>
      </c>
      <c r="X12" s="262">
        <v>39.534999999999997</v>
      </c>
      <c r="Y12" s="262">
        <v>49.274999999999999</v>
      </c>
      <c r="Z12" s="262">
        <v>28.98</v>
      </c>
      <c r="AA12" s="262">
        <v>38.242100000000001</v>
      </c>
      <c r="AB12" s="262">
        <v>37.047199999999997</v>
      </c>
      <c r="AC12" s="262">
        <v>33.002800000000001</v>
      </c>
      <c r="AD12" s="262">
        <v>41.355899999999998</v>
      </c>
      <c r="AE12" s="262">
        <v>26.554300000000001</v>
      </c>
      <c r="AF12" s="262">
        <v>37.790999999999997</v>
      </c>
      <c r="AG12" s="262">
        <v>52.240400000000001</v>
      </c>
      <c r="AH12" s="438">
        <v>37.082539400000002</v>
      </c>
      <c r="AI12" s="438">
        <v>41.573239000000001</v>
      </c>
      <c r="AJ12" s="438">
        <v>27.9365907</v>
      </c>
      <c r="AK12" s="438">
        <v>44.606480300000001</v>
      </c>
      <c r="AL12" s="438">
        <v>75.740281999999993</v>
      </c>
      <c r="AM12" s="438">
        <v>53.767530499999999</v>
      </c>
      <c r="AN12" s="438">
        <v>38.118406299999997</v>
      </c>
      <c r="AO12" s="438">
        <v>33.828997100000002</v>
      </c>
      <c r="AP12" s="438">
        <v>46.542499999999997</v>
      </c>
      <c r="AQ12" s="438">
        <v>81.781833599999999</v>
      </c>
      <c r="AR12" s="438">
        <v>43.51</v>
      </c>
      <c r="AS12" s="438">
        <v>23.463007099999999</v>
      </c>
      <c r="AT12" s="438">
        <v>35.262500000000003</v>
      </c>
      <c r="AU12" s="438">
        <v>55.384999999999998</v>
      </c>
      <c r="AV12" s="438">
        <v>40.0566891</v>
      </c>
      <c r="AW12" s="438">
        <v>25.885349399999999</v>
      </c>
      <c r="AX12" s="438">
        <v>39.1325</v>
      </c>
      <c r="AY12" s="438">
        <v>64.97</v>
      </c>
      <c r="AZ12" s="438">
        <v>61.08</v>
      </c>
      <c r="BA12" s="438">
        <v>28.09</v>
      </c>
      <c r="BB12">
        <v>51.09</v>
      </c>
      <c r="BC12">
        <v>35.487466964285709</v>
      </c>
    </row>
    <row r="13" spans="1:55">
      <c r="A13">
        <v>1999</v>
      </c>
      <c r="B13">
        <v>80</v>
      </c>
      <c r="C13">
        <v>47.479795299999999</v>
      </c>
      <c r="F13" s="355">
        <v>80</v>
      </c>
      <c r="G13" s="262">
        <v>35.424999999999997</v>
      </c>
      <c r="H13" s="262">
        <v>23.047499999999999</v>
      </c>
      <c r="I13" s="262">
        <v>29.645</v>
      </c>
      <c r="J13" s="262">
        <v>51.273800000000001</v>
      </c>
      <c r="K13" s="262">
        <v>44.588500000000003</v>
      </c>
      <c r="L13" s="262">
        <v>29.4938</v>
      </c>
      <c r="M13" s="262">
        <v>44.346499999999999</v>
      </c>
      <c r="N13" s="262">
        <v>42.177500000000002</v>
      </c>
      <c r="O13" s="262">
        <v>60.712499999999999</v>
      </c>
      <c r="P13" s="262">
        <v>37.54</v>
      </c>
      <c r="Q13" s="262">
        <v>29.737500000000001</v>
      </c>
      <c r="R13" s="262">
        <v>47.61</v>
      </c>
      <c r="S13" s="262">
        <v>42.227499999999999</v>
      </c>
      <c r="T13" s="262">
        <v>33.395000000000003</v>
      </c>
      <c r="U13" s="262">
        <v>45.375</v>
      </c>
      <c r="V13" s="262">
        <v>42.982500000000002</v>
      </c>
      <c r="W13" s="262">
        <v>65.067499999999995</v>
      </c>
      <c r="X13" s="262">
        <v>42.4375</v>
      </c>
      <c r="Y13" s="262">
        <v>48.28</v>
      </c>
      <c r="Z13" s="262">
        <v>27.83</v>
      </c>
      <c r="AA13" s="262">
        <v>41.6785</v>
      </c>
      <c r="AB13" s="262">
        <v>43.526699999999998</v>
      </c>
      <c r="AC13" s="262">
        <v>36.408900000000003</v>
      </c>
      <c r="AD13" s="262">
        <v>43.472799999999999</v>
      </c>
      <c r="AE13" s="262">
        <v>34.885899999999999</v>
      </c>
      <c r="AF13" s="262">
        <v>44.127000000000002</v>
      </c>
      <c r="AG13" s="262">
        <v>53.455300000000001</v>
      </c>
      <c r="AH13" s="438">
        <v>47.479795299999999</v>
      </c>
      <c r="AI13" s="438">
        <v>47.880290199999997</v>
      </c>
      <c r="AJ13" s="438">
        <v>25.700200800000001</v>
      </c>
      <c r="AK13" s="438">
        <v>42.549199899999998</v>
      </c>
      <c r="AL13" s="438">
        <v>89.228277399999996</v>
      </c>
      <c r="AM13" s="438">
        <v>56.225343000000002</v>
      </c>
      <c r="AN13" s="438">
        <v>38.795962899999999</v>
      </c>
      <c r="AO13" s="438">
        <v>40.2958772</v>
      </c>
      <c r="AP13" s="438">
        <v>42.35</v>
      </c>
      <c r="AQ13" s="438">
        <v>86.805154099999996</v>
      </c>
      <c r="AR13" s="438">
        <v>57.272500000000001</v>
      </c>
      <c r="AS13" s="438">
        <v>28.530276300000001</v>
      </c>
      <c r="AT13" s="438">
        <v>40.442500000000003</v>
      </c>
      <c r="AU13" s="438">
        <v>60.65</v>
      </c>
      <c r="AV13" s="438">
        <v>38.100177600000002</v>
      </c>
      <c r="AW13" s="438">
        <v>27.2862735</v>
      </c>
      <c r="AX13" s="438">
        <v>43.24</v>
      </c>
      <c r="AY13" s="438">
        <v>75.23</v>
      </c>
      <c r="AZ13" s="438">
        <v>71.34</v>
      </c>
      <c r="BA13" s="438">
        <v>30.28</v>
      </c>
      <c r="BB13">
        <v>66.77</v>
      </c>
      <c r="BC13">
        <v>44.25396086309523</v>
      </c>
    </row>
    <row r="14" spans="1:55">
      <c r="A14">
        <v>1999</v>
      </c>
      <c r="B14">
        <v>100</v>
      </c>
      <c r="C14">
        <v>54.026965199999999</v>
      </c>
      <c r="F14" s="355">
        <v>100</v>
      </c>
      <c r="G14" s="262">
        <v>37.424999999999997</v>
      </c>
      <c r="H14" s="262">
        <v>21.84</v>
      </c>
      <c r="I14" s="262">
        <v>27.799800000000001</v>
      </c>
      <c r="J14" s="262">
        <v>50.547800000000002</v>
      </c>
      <c r="K14" s="262">
        <v>46.7363</v>
      </c>
      <c r="L14" s="262">
        <v>28.828299999999999</v>
      </c>
      <c r="M14" s="262">
        <v>38.568800000000003</v>
      </c>
      <c r="N14" s="262">
        <v>39.582500000000003</v>
      </c>
      <c r="O14" s="262">
        <v>55.297499999999999</v>
      </c>
      <c r="P14" s="262">
        <v>38.782499999999999</v>
      </c>
      <c r="Q14" s="262">
        <v>27.8</v>
      </c>
      <c r="R14" s="262">
        <v>37.417499999999997</v>
      </c>
      <c r="S14" s="262">
        <v>40.35</v>
      </c>
      <c r="T14" s="262">
        <v>30.22</v>
      </c>
      <c r="U14" s="262">
        <v>46.01</v>
      </c>
      <c r="V14" s="262">
        <v>41.502499999999998</v>
      </c>
      <c r="W14" s="262">
        <v>63.16</v>
      </c>
      <c r="X14" s="262">
        <v>40.322499999999998</v>
      </c>
      <c r="Y14" s="262">
        <v>43.862499999999997</v>
      </c>
      <c r="Z14" s="262">
        <v>29.49</v>
      </c>
      <c r="AA14" s="262">
        <v>38.747199999999999</v>
      </c>
      <c r="AB14" s="262">
        <v>36.318199999999997</v>
      </c>
      <c r="AC14" s="262">
        <v>45.314500000000002</v>
      </c>
      <c r="AD14" s="262">
        <v>45.956299999999999</v>
      </c>
      <c r="AE14" s="262">
        <v>38.762900000000002</v>
      </c>
      <c r="AF14" s="262">
        <v>53.1676</v>
      </c>
      <c r="AG14" s="262">
        <v>56.251800000000003</v>
      </c>
      <c r="AH14" s="438">
        <v>54.026965199999999</v>
      </c>
      <c r="AI14" s="438">
        <v>39.396862200000001</v>
      </c>
      <c r="AJ14" s="438">
        <v>21.164360899999998</v>
      </c>
      <c r="AK14" s="438">
        <v>43.915607199999997</v>
      </c>
      <c r="AL14" s="438">
        <v>88.329077699999999</v>
      </c>
      <c r="AM14" s="438">
        <v>60.7</v>
      </c>
      <c r="AN14" s="438">
        <v>42.7795463</v>
      </c>
      <c r="AO14" s="438">
        <v>40.700000000000003</v>
      </c>
      <c r="AP14" s="438">
        <v>50.3</v>
      </c>
      <c r="AQ14" s="438">
        <v>88.32</v>
      </c>
      <c r="AR14" s="438">
        <v>73.034999999999997</v>
      </c>
      <c r="AS14" s="438">
        <v>31.33</v>
      </c>
      <c r="AT14" s="438">
        <v>44.69</v>
      </c>
      <c r="AU14" s="438">
        <v>61.23</v>
      </c>
      <c r="AV14" s="438">
        <v>39.880000000000003</v>
      </c>
      <c r="AW14" s="438">
        <v>28.23</v>
      </c>
      <c r="AX14" s="438">
        <v>40.090000000000003</v>
      </c>
      <c r="AY14" s="438">
        <v>78.819999999999993</v>
      </c>
      <c r="AZ14" s="438">
        <v>79.709999999999994</v>
      </c>
      <c r="BA14" s="438">
        <v>30.97</v>
      </c>
      <c r="BB14">
        <v>71.209999999999994</v>
      </c>
      <c r="BC14">
        <v>51.97024538690475</v>
      </c>
    </row>
    <row r="15" spans="1:55">
      <c r="A15">
        <v>2000</v>
      </c>
      <c r="B15">
        <v>0</v>
      </c>
      <c r="C15">
        <v>24.206640199999999</v>
      </c>
      <c r="E15" s="311" t="s">
        <v>798</v>
      </c>
      <c r="F15" s="564" t="s">
        <v>797</v>
      </c>
      <c r="G15" s="561">
        <f>MAX(G9:G14)-MIN(G9:G14)</f>
        <v>2.1999999999999957</v>
      </c>
      <c r="H15" s="561">
        <f>MAX(H9:H14)-MIN(H9:H14)</f>
        <v>6.1099999999999994</v>
      </c>
      <c r="I15" s="561">
        <f t="shared" ref="I15:AZ15" si="0">MAX(I9:I14)-MIN(I9:I14)</f>
        <v>16.062699999999996</v>
      </c>
      <c r="J15" s="561">
        <f t="shared" si="0"/>
        <v>24.411800000000003</v>
      </c>
      <c r="K15" s="561">
        <f t="shared" si="0"/>
        <v>23.474</v>
      </c>
      <c r="L15" s="561">
        <f t="shared" si="0"/>
        <v>12.523499999999999</v>
      </c>
      <c r="M15" s="561">
        <f t="shared" si="0"/>
        <v>23.6252</v>
      </c>
      <c r="N15" s="561">
        <f t="shared" si="0"/>
        <v>8.8725000000000023</v>
      </c>
      <c r="O15" s="561">
        <f t="shared" si="0"/>
        <v>39.869999999999997</v>
      </c>
      <c r="P15" s="561">
        <f t="shared" si="0"/>
        <v>19.239999999999998</v>
      </c>
      <c r="Q15" s="561">
        <f t="shared" si="0"/>
        <v>8.5599999999999987</v>
      </c>
      <c r="R15" s="561">
        <f t="shared" si="0"/>
        <v>14.127500000000005</v>
      </c>
      <c r="S15" s="561">
        <f t="shared" si="0"/>
        <v>11.252499999999998</v>
      </c>
      <c r="T15" s="561">
        <f t="shared" si="0"/>
        <v>14.247499999999999</v>
      </c>
      <c r="U15" s="561">
        <f t="shared" si="0"/>
        <v>5.6274999999999977</v>
      </c>
      <c r="V15" s="561">
        <f t="shared" si="0"/>
        <v>12.490000000000002</v>
      </c>
      <c r="W15" s="561">
        <f t="shared" si="0"/>
        <v>37.99499999999999</v>
      </c>
      <c r="X15" s="561">
        <f t="shared" si="0"/>
        <v>24.3475</v>
      </c>
      <c r="Y15" s="561">
        <f t="shared" si="0"/>
        <v>22.837499999999999</v>
      </c>
      <c r="Z15" s="561">
        <f t="shared" si="0"/>
        <v>6.8349999999999973</v>
      </c>
      <c r="AA15" s="561">
        <f t="shared" si="0"/>
        <v>23.788599999999999</v>
      </c>
      <c r="AB15" s="561">
        <f t="shared" si="0"/>
        <v>26.374899999999997</v>
      </c>
      <c r="AC15" s="561">
        <f t="shared" si="0"/>
        <v>34.221800000000002</v>
      </c>
      <c r="AD15" s="561">
        <f t="shared" si="0"/>
        <v>16.57</v>
      </c>
      <c r="AE15" s="561">
        <f t="shared" si="0"/>
        <v>20.749200000000002</v>
      </c>
      <c r="AF15" s="561">
        <f t="shared" si="0"/>
        <v>34.359899999999996</v>
      </c>
      <c r="AG15" s="561">
        <f t="shared" si="0"/>
        <v>27.788000000000004</v>
      </c>
      <c r="AH15" s="561">
        <f t="shared" si="0"/>
        <v>34.842574599999999</v>
      </c>
      <c r="AI15" s="561">
        <f t="shared" si="0"/>
        <v>23.673649999999999</v>
      </c>
      <c r="AJ15" s="561">
        <f t="shared" si="0"/>
        <v>6.7722298000000016</v>
      </c>
      <c r="AK15" s="561">
        <f t="shared" si="0"/>
        <v>11.694384399999997</v>
      </c>
      <c r="AL15" s="561">
        <f t="shared" si="0"/>
        <v>49.594321599999994</v>
      </c>
      <c r="AM15" s="561">
        <f t="shared" si="0"/>
        <v>40.659375000000004</v>
      </c>
      <c r="AN15" s="561">
        <f t="shared" si="0"/>
        <v>18.862771299999999</v>
      </c>
      <c r="AO15" s="561">
        <f t="shared" si="0"/>
        <v>9.2743938999999997</v>
      </c>
      <c r="AP15" s="561">
        <f t="shared" si="0"/>
        <v>13.002500000000005</v>
      </c>
      <c r="AQ15" s="561">
        <f t="shared" si="0"/>
        <v>46.037384299999992</v>
      </c>
      <c r="AR15" s="561">
        <f t="shared" si="0"/>
        <v>49.894999999999996</v>
      </c>
      <c r="AS15" s="561">
        <f t="shared" si="0"/>
        <v>18.309512599999998</v>
      </c>
      <c r="AT15" s="561">
        <f t="shared" si="0"/>
        <v>17.174999999999997</v>
      </c>
      <c r="AU15" s="561">
        <f t="shared" si="0"/>
        <v>34.155000000000001</v>
      </c>
      <c r="AV15" s="561">
        <f t="shared" si="0"/>
        <v>17.046469399999999</v>
      </c>
      <c r="AW15" s="561">
        <f t="shared" si="0"/>
        <v>5.4392168000000005</v>
      </c>
      <c r="AX15" s="561">
        <f t="shared" si="0"/>
        <v>14.725000000000001</v>
      </c>
      <c r="AY15" s="561">
        <f t="shared" si="0"/>
        <v>50.339999999999989</v>
      </c>
      <c r="AZ15" s="561">
        <f t="shared" si="0"/>
        <v>61.91</v>
      </c>
      <c r="BA15" s="561">
        <f>MAX(BA9:BA14)-MIN(BA9:BA14)</f>
        <v>5.7999999999999972</v>
      </c>
      <c r="BB15" s="561">
        <f>MAX(BB9:BB14)-MIN(BB9:BB14)</f>
        <v>41.669999999999995</v>
      </c>
      <c r="BC15" s="561">
        <f>MAX(BC9:BC14)-MIN(BC9:BC14)</f>
        <v>34.720874702380939</v>
      </c>
    </row>
    <row r="16" spans="1:55">
      <c r="A16">
        <v>2000</v>
      </c>
      <c r="B16">
        <v>20</v>
      </c>
      <c r="C16">
        <v>32.9565634</v>
      </c>
      <c r="E16" s="227">
        <f>AVERAGE(G15:BA15)</f>
        <v>22.292997525531909</v>
      </c>
      <c r="F16" s="565" t="s">
        <v>220</v>
      </c>
      <c r="G16">
        <f>MIN(G15:BA15)</f>
        <v>2.1999999999999957</v>
      </c>
      <c r="AG16" s="262"/>
    </row>
    <row r="17" spans="1:56">
      <c r="A17">
        <v>2000</v>
      </c>
      <c r="B17">
        <v>40</v>
      </c>
      <c r="C17">
        <v>36.154504899999999</v>
      </c>
      <c r="F17" s="565" t="s">
        <v>221</v>
      </c>
      <c r="G17">
        <f>MAX(G15:BA15)</f>
        <v>61.91</v>
      </c>
      <c r="AG17" s="262"/>
    </row>
    <row r="18" spans="1:56">
      <c r="A18">
        <v>2000</v>
      </c>
      <c r="B18">
        <v>60</v>
      </c>
      <c r="C18">
        <v>41.573239000000001</v>
      </c>
      <c r="E18" s="7" t="s">
        <v>134</v>
      </c>
      <c r="F18" s="575" t="s">
        <v>797</v>
      </c>
      <c r="G18" s="576">
        <f>G15*60*1.12/1000</f>
        <v>0.14783999999999972</v>
      </c>
      <c r="H18" s="576">
        <f t="shared" ref="H18:BC18" si="1">H15*60*1.12/1000</f>
        <v>0.41059199999999996</v>
      </c>
      <c r="I18" s="576">
        <f t="shared" si="1"/>
        <v>1.0794134399999997</v>
      </c>
      <c r="J18" s="576">
        <f t="shared" si="1"/>
        <v>1.6404729600000003</v>
      </c>
      <c r="K18" s="576">
        <f t="shared" si="1"/>
        <v>1.5774528000000003</v>
      </c>
      <c r="L18" s="576">
        <f t="shared" si="1"/>
        <v>0.84157919999999986</v>
      </c>
      <c r="M18" s="576">
        <f t="shared" si="1"/>
        <v>1.5876134400000002</v>
      </c>
      <c r="N18" s="576">
        <f t="shared" si="1"/>
        <v>0.59623200000000021</v>
      </c>
      <c r="O18" s="576">
        <f t="shared" si="1"/>
        <v>2.6792640000000003</v>
      </c>
      <c r="P18" s="576">
        <f t="shared" si="1"/>
        <v>1.2929279999999999</v>
      </c>
      <c r="Q18" s="576">
        <f t="shared" si="1"/>
        <v>0.57523199999999997</v>
      </c>
      <c r="R18" s="576">
        <f t="shared" si="1"/>
        <v>0.94936800000000043</v>
      </c>
      <c r="S18" s="576">
        <f t="shared" si="1"/>
        <v>0.75616799999999984</v>
      </c>
      <c r="T18" s="576">
        <f t="shared" si="1"/>
        <v>0.95743200000000006</v>
      </c>
      <c r="U18" s="576">
        <f t="shared" si="1"/>
        <v>0.37816799999999989</v>
      </c>
      <c r="V18" s="576">
        <f t="shared" si="1"/>
        <v>0.83932800000000019</v>
      </c>
      <c r="W18" s="576">
        <f t="shared" si="1"/>
        <v>2.5532639999999995</v>
      </c>
      <c r="X18" s="576">
        <f t="shared" si="1"/>
        <v>1.6361520000000001</v>
      </c>
      <c r="Y18" s="576">
        <f t="shared" si="1"/>
        <v>1.53468</v>
      </c>
      <c r="Z18" s="576">
        <f t="shared" si="1"/>
        <v>0.45931199999999989</v>
      </c>
      <c r="AA18" s="576">
        <f t="shared" si="1"/>
        <v>1.5985939200000003</v>
      </c>
      <c r="AB18" s="576">
        <f t="shared" si="1"/>
        <v>1.7723932799999997</v>
      </c>
      <c r="AC18" s="576">
        <f t="shared" si="1"/>
        <v>2.2997049600000001</v>
      </c>
      <c r="AD18" s="576">
        <f t="shared" si="1"/>
        <v>1.113504</v>
      </c>
      <c r="AE18" s="576">
        <f t="shared" si="1"/>
        <v>1.3943462400000004</v>
      </c>
      <c r="AF18" s="576">
        <f t="shared" si="1"/>
        <v>2.3089852799999999</v>
      </c>
      <c r="AG18" s="576">
        <f t="shared" si="1"/>
        <v>1.8673536000000004</v>
      </c>
      <c r="AH18" s="576">
        <f t="shared" si="1"/>
        <v>2.3414210131199997</v>
      </c>
      <c r="AI18" s="576">
        <f t="shared" si="1"/>
        <v>1.5908692800000002</v>
      </c>
      <c r="AJ18" s="576">
        <f t="shared" si="1"/>
        <v>0.45509384256000013</v>
      </c>
      <c r="AK18" s="576">
        <f t="shared" si="1"/>
        <v>0.78586263167999992</v>
      </c>
      <c r="AL18" s="576">
        <f t="shared" si="1"/>
        <v>3.3327384115200003</v>
      </c>
      <c r="AM18" s="576">
        <f t="shared" si="1"/>
        <v>2.7323100000000009</v>
      </c>
      <c r="AN18" s="576">
        <f t="shared" si="1"/>
        <v>1.2675782313599999</v>
      </c>
      <c r="AO18" s="576">
        <f t="shared" si="1"/>
        <v>0.62323927008000002</v>
      </c>
      <c r="AP18" s="576">
        <f t="shared" si="1"/>
        <v>0.87376800000000043</v>
      </c>
      <c r="AQ18" s="576">
        <f t="shared" si="1"/>
        <v>3.0937122249599995</v>
      </c>
      <c r="AR18" s="576">
        <f t="shared" si="1"/>
        <v>3.3529439999999999</v>
      </c>
      <c r="AS18" s="576">
        <f t="shared" si="1"/>
        <v>1.2303992467199998</v>
      </c>
      <c r="AT18" s="576">
        <f t="shared" si="1"/>
        <v>1.1541599999999999</v>
      </c>
      <c r="AU18" s="576">
        <f t="shared" si="1"/>
        <v>2.2952160000000004</v>
      </c>
      <c r="AV18" s="576">
        <f t="shared" si="1"/>
        <v>1.1455227436800002</v>
      </c>
      <c r="AW18" s="576">
        <f t="shared" si="1"/>
        <v>0.36551536896000009</v>
      </c>
      <c r="AX18" s="576">
        <f t="shared" si="1"/>
        <v>0.98952000000000018</v>
      </c>
      <c r="AY18" s="576">
        <f t="shared" si="1"/>
        <v>3.3828479999999996</v>
      </c>
      <c r="AZ18" s="576">
        <f t="shared" si="1"/>
        <v>4.1603519999999996</v>
      </c>
      <c r="BA18" s="576">
        <f t="shared" si="1"/>
        <v>0.38975999999999983</v>
      </c>
      <c r="BB18" s="576">
        <f t="shared" si="1"/>
        <v>2.800224</v>
      </c>
      <c r="BC18" s="576">
        <f t="shared" si="1"/>
        <v>2.3332427799999995</v>
      </c>
    </row>
    <row r="19" spans="1:56">
      <c r="A19">
        <v>2000</v>
      </c>
      <c r="B19">
        <v>80</v>
      </c>
      <c r="C19">
        <v>47.880290199999997</v>
      </c>
    </row>
    <row r="20" spans="1:56">
      <c r="A20">
        <v>2000</v>
      </c>
      <c r="B20">
        <v>100</v>
      </c>
      <c r="C20">
        <v>39.396862200000001</v>
      </c>
    </row>
    <row r="21" spans="1:56" ht="13.5" thickBot="1">
      <c r="A21">
        <v>2001</v>
      </c>
      <c r="B21">
        <v>0</v>
      </c>
      <c r="C21">
        <v>27.5221804</v>
      </c>
      <c r="E21" s="6" t="s">
        <v>751</v>
      </c>
      <c r="G21">
        <v>0</v>
      </c>
      <c r="H21">
        <v>0</v>
      </c>
      <c r="I21">
        <v>40</v>
      </c>
      <c r="J21">
        <v>80</v>
      </c>
      <c r="K21">
        <v>100</v>
      </c>
      <c r="L21">
        <v>60</v>
      </c>
      <c r="M21">
        <v>80</v>
      </c>
      <c r="N21">
        <v>20</v>
      </c>
      <c r="O21">
        <v>80</v>
      </c>
      <c r="P21">
        <v>80</v>
      </c>
      <c r="Q21">
        <v>20</v>
      </c>
      <c r="R21">
        <v>40</v>
      </c>
      <c r="S21">
        <v>20</v>
      </c>
      <c r="T21">
        <v>40</v>
      </c>
      <c r="U21">
        <v>40</v>
      </c>
      <c r="V21">
        <v>60</v>
      </c>
      <c r="W21">
        <v>80</v>
      </c>
      <c r="X21">
        <v>80</v>
      </c>
      <c r="Y21">
        <v>60</v>
      </c>
      <c r="Z21">
        <v>40</v>
      </c>
      <c r="AA21">
        <v>80</v>
      </c>
      <c r="AB21">
        <v>80</v>
      </c>
      <c r="AC21">
        <v>100</v>
      </c>
      <c r="AD21">
        <v>100</v>
      </c>
      <c r="AE21">
        <v>100</v>
      </c>
      <c r="AF21">
        <v>100</v>
      </c>
      <c r="AG21" s="262">
        <v>100</v>
      </c>
      <c r="AH21">
        <v>80</v>
      </c>
      <c r="AI21">
        <v>80</v>
      </c>
      <c r="AJ21">
        <v>0</v>
      </c>
      <c r="AK21">
        <v>20</v>
      </c>
      <c r="AL21">
        <v>80</v>
      </c>
      <c r="AM21">
        <v>60</v>
      </c>
      <c r="AN21">
        <v>60</v>
      </c>
      <c r="AO21">
        <v>40</v>
      </c>
      <c r="AP21">
        <v>40</v>
      </c>
      <c r="AQ21">
        <v>80</v>
      </c>
      <c r="AR21">
        <v>100</v>
      </c>
      <c r="AS21">
        <v>80</v>
      </c>
      <c r="AT21">
        <v>100</v>
      </c>
      <c r="AU21">
        <v>80</v>
      </c>
      <c r="AV21">
        <v>60</v>
      </c>
      <c r="AW21">
        <v>20</v>
      </c>
      <c r="AX21">
        <v>80</v>
      </c>
      <c r="AY21">
        <v>80</v>
      </c>
      <c r="AZ21">
        <v>100</v>
      </c>
      <c r="BA21">
        <v>20</v>
      </c>
    </row>
    <row r="22" spans="1:56">
      <c r="A22">
        <v>2001</v>
      </c>
      <c r="B22">
        <v>20</v>
      </c>
      <c r="C22">
        <v>22.608702399999999</v>
      </c>
      <c r="E22" s="6" t="s">
        <v>752</v>
      </c>
      <c r="G22" s="279">
        <v>36.725000000000001</v>
      </c>
      <c r="H22" s="262">
        <v>27.95</v>
      </c>
      <c r="I22" s="262">
        <v>32.609499999999997</v>
      </c>
      <c r="J22" s="262">
        <v>51.273800000000001</v>
      </c>
      <c r="K22" s="262">
        <v>46.7363</v>
      </c>
      <c r="L22" s="262">
        <v>28.737500000000001</v>
      </c>
      <c r="M22" s="262">
        <v>44.346499999999999</v>
      </c>
      <c r="N22" s="262">
        <v>44.68</v>
      </c>
      <c r="O22" s="262">
        <v>60.712499999999999</v>
      </c>
      <c r="P22" s="262">
        <v>37.54</v>
      </c>
      <c r="Q22" s="262">
        <v>36.057499999999997</v>
      </c>
      <c r="R22" s="262">
        <v>51.545000000000002</v>
      </c>
      <c r="S22" s="262">
        <v>43.712499999999999</v>
      </c>
      <c r="T22" s="262">
        <v>34.305</v>
      </c>
      <c r="U22" s="262">
        <v>43.077500000000001</v>
      </c>
      <c r="V22" s="262">
        <v>42.652500000000003</v>
      </c>
      <c r="W22" s="262">
        <v>65.067499999999995</v>
      </c>
      <c r="X22" s="262">
        <v>42.4375</v>
      </c>
      <c r="Y22" s="262">
        <v>49.274999999999999</v>
      </c>
      <c r="Z22" s="262">
        <v>28.1325</v>
      </c>
      <c r="AA22" s="262">
        <v>41.6785</v>
      </c>
      <c r="AB22" s="262">
        <v>43.526699999999998</v>
      </c>
      <c r="AC22" s="262">
        <v>45.314500000000002</v>
      </c>
      <c r="AD22" s="262">
        <v>45.956299999999999</v>
      </c>
      <c r="AE22" s="262">
        <v>38.762900000000002</v>
      </c>
      <c r="AF22" s="262">
        <v>53.1676</v>
      </c>
      <c r="AG22" s="262">
        <v>56.251800000000003</v>
      </c>
      <c r="AH22" s="438">
        <v>47.479795299999999</v>
      </c>
      <c r="AI22" s="438">
        <v>47.880290199999997</v>
      </c>
      <c r="AJ22" s="438">
        <v>27.5221804</v>
      </c>
      <c r="AK22" s="438">
        <v>48.093073199999999</v>
      </c>
      <c r="AL22" s="438">
        <v>89.228277399999996</v>
      </c>
      <c r="AM22" s="438">
        <v>53.767530499999999</v>
      </c>
      <c r="AN22" s="438">
        <v>38.118406299999997</v>
      </c>
      <c r="AO22" s="438">
        <v>43.103391000000002</v>
      </c>
      <c r="AP22" s="438">
        <v>51.73</v>
      </c>
      <c r="AQ22" s="438">
        <v>86.81</v>
      </c>
      <c r="AR22" s="438">
        <v>73.034999999999997</v>
      </c>
      <c r="AS22" s="438">
        <v>28.530276300000001</v>
      </c>
      <c r="AT22" s="438">
        <v>44.69</v>
      </c>
      <c r="AU22" s="438">
        <v>60.65</v>
      </c>
      <c r="AV22" s="438">
        <v>40.0566891</v>
      </c>
      <c r="AW22" s="438">
        <v>31.3245662</v>
      </c>
      <c r="AX22" s="438">
        <v>43.24</v>
      </c>
      <c r="AY22" s="438">
        <v>75.23</v>
      </c>
      <c r="AZ22" s="438">
        <v>79.709999999999994</v>
      </c>
      <c r="BA22" s="438">
        <v>30.75</v>
      </c>
    </row>
    <row r="23" spans="1:56">
      <c r="A23">
        <v>2001</v>
      </c>
      <c r="B23">
        <v>40</v>
      </c>
      <c r="C23">
        <v>27.468674799999999</v>
      </c>
      <c r="E23" s="6" t="s">
        <v>753</v>
      </c>
      <c r="AG23" s="262"/>
      <c r="AH23">
        <v>47.3</v>
      </c>
      <c r="AI23">
        <v>38.700000000000003</v>
      </c>
      <c r="AJ23">
        <v>0</v>
      </c>
      <c r="AK23">
        <v>0</v>
      </c>
      <c r="AL23">
        <v>29.6</v>
      </c>
      <c r="AM23">
        <v>0</v>
      </c>
      <c r="AN23">
        <v>27.5</v>
      </c>
      <c r="AO23">
        <v>0</v>
      </c>
      <c r="AP23">
        <v>16.7</v>
      </c>
      <c r="AQ23">
        <v>91.5</v>
      </c>
      <c r="AR23">
        <v>72.599999999999994</v>
      </c>
      <c r="AS23">
        <v>83.6</v>
      </c>
      <c r="AT23">
        <v>74.599999999999994</v>
      </c>
      <c r="AU23">
        <v>36.9</v>
      </c>
      <c r="AV23">
        <v>0</v>
      </c>
      <c r="AW23">
        <v>0</v>
      </c>
      <c r="AX23">
        <v>16.100000000000001</v>
      </c>
      <c r="AY23">
        <v>45.3</v>
      </c>
      <c r="AZ23">
        <v>24.2</v>
      </c>
      <c r="BA23">
        <v>0</v>
      </c>
    </row>
    <row r="24" spans="1:56">
      <c r="A24">
        <v>2001</v>
      </c>
      <c r="B24">
        <v>60</v>
      </c>
      <c r="C24">
        <v>27.9365907</v>
      </c>
      <c r="E24" s="6" t="s">
        <v>754</v>
      </c>
      <c r="AH24" s="438">
        <v>34.412729999999996</v>
      </c>
      <c r="AI24" s="438">
        <v>34.99174</v>
      </c>
      <c r="AJ24" s="438">
        <v>26.95</v>
      </c>
      <c r="AK24" s="438">
        <v>42.201999999999998</v>
      </c>
      <c r="AL24" s="438">
        <v>58.893160000000002</v>
      </c>
      <c r="AM24" s="438">
        <v>20.96</v>
      </c>
      <c r="AN24" s="438">
        <v>30.111750000000001</v>
      </c>
      <c r="AO24" s="438">
        <v>36.517000000000003</v>
      </c>
      <c r="AP24" s="438">
        <v>44.349140000000006</v>
      </c>
      <c r="AQ24" s="438">
        <v>90.619650000000007</v>
      </c>
      <c r="AR24" s="438">
        <v>49.3</v>
      </c>
      <c r="AS24" s="438">
        <v>28.488320000000002</v>
      </c>
      <c r="AT24" s="438">
        <v>39.799620000000004</v>
      </c>
      <c r="AU24" s="438">
        <v>43.222079999999998</v>
      </c>
      <c r="AV24" s="438">
        <v>25.603999999999999</v>
      </c>
      <c r="AW24" s="438">
        <v>29.960999999999999</v>
      </c>
      <c r="AX24" s="438">
        <v>31.892659999999999</v>
      </c>
      <c r="AY24" s="438">
        <v>54.82067</v>
      </c>
      <c r="AZ24" s="438">
        <v>33.923499999999997</v>
      </c>
      <c r="BA24" s="438">
        <v>26.818999999999999</v>
      </c>
      <c r="BD24" s="471" t="s">
        <v>301</v>
      </c>
    </row>
    <row r="25" spans="1:56">
      <c r="A25">
        <v>2001</v>
      </c>
      <c r="B25">
        <v>80</v>
      </c>
      <c r="C25">
        <v>25.700200800000001</v>
      </c>
      <c r="E25" s="6"/>
      <c r="BD25" s="472">
        <f t="shared" ref="BD25:BD31" si="2">(BC28/BB28)*100</f>
        <v>33.100958496750557</v>
      </c>
    </row>
    <row r="26" spans="1:56">
      <c r="A26">
        <v>2001</v>
      </c>
      <c r="B26">
        <v>100</v>
      </c>
      <c r="C26">
        <v>21.164360899999998</v>
      </c>
      <c r="BD26" s="472">
        <f t="shared" si="2"/>
        <v>39.102755521240169</v>
      </c>
    </row>
    <row r="27" spans="1:56">
      <c r="A27">
        <v>2002</v>
      </c>
      <c r="B27">
        <v>0</v>
      </c>
      <c r="C27">
        <v>36.398688800000002</v>
      </c>
      <c r="G27" s="439">
        <v>1971</v>
      </c>
      <c r="H27" s="439">
        <v>1972</v>
      </c>
      <c r="I27" s="439">
        <v>1974</v>
      </c>
      <c r="J27" s="439">
        <v>1975</v>
      </c>
      <c r="K27" s="439">
        <v>1976</v>
      </c>
      <c r="L27" s="439">
        <v>1977</v>
      </c>
      <c r="M27" s="439">
        <v>1978</v>
      </c>
      <c r="N27" s="439">
        <v>1979</v>
      </c>
      <c r="O27" s="439">
        <v>1980</v>
      </c>
      <c r="P27" s="439">
        <v>1981</v>
      </c>
      <c r="Q27" s="439">
        <v>1982</v>
      </c>
      <c r="R27" s="439">
        <v>1983</v>
      </c>
      <c r="S27" s="439">
        <v>1984</v>
      </c>
      <c r="T27" s="439">
        <v>1985</v>
      </c>
      <c r="U27" s="439">
        <v>1986</v>
      </c>
      <c r="V27" s="439">
        <v>1987</v>
      </c>
      <c r="W27" s="439">
        <v>1988</v>
      </c>
      <c r="X27" s="439">
        <v>1989</v>
      </c>
      <c r="Y27" s="439">
        <v>1990</v>
      </c>
      <c r="Z27" s="439">
        <v>1991</v>
      </c>
      <c r="AA27" s="439">
        <v>1992</v>
      </c>
      <c r="AB27" s="439">
        <v>1993</v>
      </c>
      <c r="AC27" s="439">
        <v>1994</v>
      </c>
      <c r="AD27" s="439">
        <v>1995</v>
      </c>
      <c r="AE27" s="439">
        <v>1996</v>
      </c>
      <c r="AF27" s="439">
        <v>1997</v>
      </c>
      <c r="AG27" s="439">
        <v>1998</v>
      </c>
      <c r="AH27" s="439">
        <v>1999</v>
      </c>
      <c r="AI27" s="439">
        <v>2000</v>
      </c>
      <c r="AJ27" s="439">
        <v>2001</v>
      </c>
      <c r="AK27" s="439">
        <v>2002</v>
      </c>
      <c r="AL27" s="439">
        <v>2003</v>
      </c>
      <c r="AM27" s="439">
        <v>2004</v>
      </c>
      <c r="AN27" s="439">
        <v>2005</v>
      </c>
      <c r="AO27" s="439">
        <v>2006</v>
      </c>
      <c r="AP27" s="439">
        <v>2007</v>
      </c>
      <c r="AQ27" s="439">
        <v>2008</v>
      </c>
      <c r="AR27" s="439">
        <v>2009</v>
      </c>
      <c r="AS27" s="439">
        <v>2010</v>
      </c>
      <c r="AT27" s="439">
        <v>2011</v>
      </c>
      <c r="AU27" s="439">
        <v>2012</v>
      </c>
      <c r="AV27" s="439">
        <v>2013</v>
      </c>
      <c r="AW27" s="439">
        <v>2014</v>
      </c>
      <c r="AX27" s="439">
        <v>2015</v>
      </c>
      <c r="AY27" s="439">
        <v>2016</v>
      </c>
      <c r="AZ27" s="439">
        <v>2017</v>
      </c>
      <c r="BA27" s="439">
        <v>2018</v>
      </c>
      <c r="BB27" s="471" t="s">
        <v>70</v>
      </c>
      <c r="BC27" s="471" t="s">
        <v>776</v>
      </c>
      <c r="BD27" s="472">
        <f t="shared" si="2"/>
        <v>28.28793690130308</v>
      </c>
    </row>
    <row r="28" spans="1:56">
      <c r="A28">
        <v>2002</v>
      </c>
      <c r="B28">
        <v>20</v>
      </c>
      <c r="C28">
        <v>46.799952099999999</v>
      </c>
      <c r="E28" s="6" t="s">
        <v>755</v>
      </c>
      <c r="G28" s="438">
        <f t="shared" ref="G28:BA28" si="3">(G22*$F$3)-(G21*$F$4)</f>
        <v>201.98750000000001</v>
      </c>
      <c r="H28" s="438">
        <f t="shared" si="3"/>
        <v>153.72499999999999</v>
      </c>
      <c r="I28" s="438">
        <f t="shared" si="3"/>
        <v>159.35224999999997</v>
      </c>
      <c r="J28" s="438">
        <f t="shared" si="3"/>
        <v>242.0059</v>
      </c>
      <c r="K28" s="438">
        <f t="shared" si="3"/>
        <v>207.04964999999999</v>
      </c>
      <c r="L28" s="438">
        <f t="shared" si="3"/>
        <v>128.05625000000001</v>
      </c>
      <c r="M28" s="438">
        <f t="shared" si="3"/>
        <v>203.90574999999998</v>
      </c>
      <c r="N28" s="438">
        <f t="shared" si="3"/>
        <v>235.74</v>
      </c>
      <c r="O28" s="438">
        <f t="shared" si="3"/>
        <v>293.91874999999999</v>
      </c>
      <c r="P28" s="438">
        <f t="shared" si="3"/>
        <v>166.47</v>
      </c>
      <c r="Q28" s="438">
        <f t="shared" si="3"/>
        <v>188.31625</v>
      </c>
      <c r="R28" s="438">
        <f t="shared" si="3"/>
        <v>263.4975</v>
      </c>
      <c r="S28" s="438">
        <f t="shared" si="3"/>
        <v>230.41874999999999</v>
      </c>
      <c r="T28" s="438">
        <f t="shared" si="3"/>
        <v>168.67750000000001</v>
      </c>
      <c r="U28" s="438">
        <f t="shared" si="3"/>
        <v>216.92625000000001</v>
      </c>
      <c r="V28" s="438">
        <f t="shared" si="3"/>
        <v>204.58875</v>
      </c>
      <c r="W28" s="438">
        <f t="shared" si="3"/>
        <v>317.87124999999997</v>
      </c>
      <c r="X28" s="438">
        <f t="shared" si="3"/>
        <v>193.40625</v>
      </c>
      <c r="Y28" s="438">
        <f t="shared" si="3"/>
        <v>241.01249999999999</v>
      </c>
      <c r="Z28" s="438">
        <f t="shared" si="3"/>
        <v>134.72874999999999</v>
      </c>
      <c r="AA28" s="438">
        <f t="shared" si="3"/>
        <v>189.23175000000001</v>
      </c>
      <c r="AB28" s="438">
        <f t="shared" si="3"/>
        <v>199.39685</v>
      </c>
      <c r="AC28" s="438">
        <f t="shared" si="3"/>
        <v>199.22975000000002</v>
      </c>
      <c r="AD28" s="438">
        <f t="shared" si="3"/>
        <v>202.75964999999999</v>
      </c>
      <c r="AE28" s="438">
        <f t="shared" si="3"/>
        <v>163.19595000000001</v>
      </c>
      <c r="AF28" s="438">
        <f t="shared" si="3"/>
        <v>242.42180000000002</v>
      </c>
      <c r="AG28" s="438">
        <f t="shared" si="3"/>
        <v>259.38490000000002</v>
      </c>
      <c r="AH28" s="438">
        <f t="shared" si="3"/>
        <v>221.13887414999999</v>
      </c>
      <c r="AI28" s="438">
        <f t="shared" si="3"/>
        <v>223.3415961</v>
      </c>
      <c r="AJ28" s="438">
        <f t="shared" si="3"/>
        <v>151.37199219999999</v>
      </c>
      <c r="AK28" s="438">
        <f t="shared" si="3"/>
        <v>254.51190259999998</v>
      </c>
      <c r="AL28" s="438">
        <f t="shared" si="3"/>
        <v>450.75552569999996</v>
      </c>
      <c r="AM28" s="438">
        <f t="shared" si="3"/>
        <v>265.72141775</v>
      </c>
      <c r="AN28" s="438">
        <f t="shared" si="3"/>
        <v>179.65123464999999</v>
      </c>
      <c r="AO28" s="438">
        <f t="shared" si="3"/>
        <v>217.06865050000002</v>
      </c>
      <c r="AP28" s="438">
        <f t="shared" si="3"/>
        <v>264.51499999999999</v>
      </c>
      <c r="AQ28" s="438">
        <f t="shared" si="3"/>
        <v>437.45500000000004</v>
      </c>
      <c r="AR28" s="438">
        <f t="shared" si="3"/>
        <v>351.6925</v>
      </c>
      <c r="AS28" s="438">
        <f t="shared" si="3"/>
        <v>116.91651965</v>
      </c>
      <c r="AT28" s="438">
        <f t="shared" si="3"/>
        <v>195.79499999999999</v>
      </c>
      <c r="AU28" s="438">
        <f t="shared" si="3"/>
        <v>293.57499999999999</v>
      </c>
      <c r="AV28" s="438">
        <f t="shared" si="3"/>
        <v>190.31179005000001</v>
      </c>
      <c r="AW28" s="438">
        <f t="shared" si="3"/>
        <v>162.28511409999999</v>
      </c>
      <c r="AX28" s="438">
        <f t="shared" si="3"/>
        <v>197.82000000000002</v>
      </c>
      <c r="AY28" s="438">
        <f t="shared" si="3"/>
        <v>373.76500000000004</v>
      </c>
      <c r="AZ28" s="438">
        <f t="shared" si="3"/>
        <v>388.40499999999997</v>
      </c>
      <c r="BA28" s="438">
        <f t="shared" si="3"/>
        <v>159.125</v>
      </c>
      <c r="BB28" s="470">
        <f t="shared" ref="BB28:BB34" si="4">AVERAGE(G28:BA28)</f>
        <v>227.71271420106387</v>
      </c>
      <c r="BC28" s="438">
        <f t="shared" ref="BC28:BC34" si="5">STDEV(G28:BA28)</f>
        <v>75.375091019518365</v>
      </c>
      <c r="BD28" s="472">
        <f t="shared" si="2"/>
        <v>29.305257530198098</v>
      </c>
    </row>
    <row r="29" spans="1:56">
      <c r="A29">
        <v>2002</v>
      </c>
      <c r="B29">
        <v>40</v>
      </c>
      <c r="C29">
        <v>48.093073199999999</v>
      </c>
      <c r="E29" s="6" t="s">
        <v>757</v>
      </c>
      <c r="G29" s="438"/>
      <c r="H29" s="438"/>
      <c r="I29" s="438"/>
      <c r="J29" s="438"/>
      <c r="K29" s="438"/>
      <c r="L29" s="438"/>
      <c r="M29" s="438"/>
      <c r="N29" s="438"/>
      <c r="O29" s="438"/>
      <c r="P29" s="438"/>
      <c r="Q29" s="438"/>
      <c r="R29" s="438"/>
      <c r="S29" s="438"/>
      <c r="T29" s="438"/>
      <c r="U29" s="438"/>
      <c r="V29" s="438"/>
      <c r="W29" s="438"/>
      <c r="X29" s="438"/>
      <c r="Y29" s="438"/>
      <c r="Z29" s="438"/>
      <c r="AA29" s="438"/>
      <c r="AB29" s="438"/>
      <c r="AC29" s="438"/>
      <c r="AD29" s="438"/>
      <c r="AE29" s="438"/>
      <c r="AF29" s="438"/>
      <c r="AG29" s="438"/>
      <c r="AH29" s="438">
        <f t="shared" ref="AH29:BA29" si="6">AH24*$F$3-AH23*$F$4</f>
        <v>165.62001499999997</v>
      </c>
      <c r="AI29" s="438">
        <f t="shared" si="6"/>
        <v>173.10457</v>
      </c>
      <c r="AJ29" s="438">
        <f t="shared" si="6"/>
        <v>148.22499999999999</v>
      </c>
      <c r="AK29" s="438">
        <f t="shared" si="6"/>
        <v>232.11099999999999</v>
      </c>
      <c r="AL29" s="438">
        <f t="shared" si="6"/>
        <v>309.11237999999997</v>
      </c>
      <c r="AM29" s="438">
        <f t="shared" si="6"/>
        <v>115.28</v>
      </c>
      <c r="AN29" s="438">
        <f t="shared" si="6"/>
        <v>151.86462499999999</v>
      </c>
      <c r="AO29" s="438">
        <f t="shared" si="6"/>
        <v>200.84350000000001</v>
      </c>
      <c r="AP29" s="438">
        <f t="shared" si="6"/>
        <v>235.57027000000002</v>
      </c>
      <c r="AQ29" s="438">
        <f t="shared" si="6"/>
        <v>452.65807500000005</v>
      </c>
      <c r="AR29" s="438">
        <f t="shared" si="6"/>
        <v>234.84999999999997</v>
      </c>
      <c r="AS29" s="438">
        <f t="shared" si="6"/>
        <v>114.88576000000002</v>
      </c>
      <c r="AT29" s="438">
        <f t="shared" si="6"/>
        <v>181.59791000000001</v>
      </c>
      <c r="AU29" s="438">
        <f t="shared" si="6"/>
        <v>219.27144000000001</v>
      </c>
      <c r="AV29" s="438">
        <f t="shared" si="6"/>
        <v>140.822</v>
      </c>
      <c r="AW29" s="438">
        <f t="shared" si="6"/>
        <v>164.78549999999998</v>
      </c>
      <c r="AX29" s="438">
        <f t="shared" si="6"/>
        <v>167.35962999999998</v>
      </c>
      <c r="AY29" s="438">
        <f t="shared" si="6"/>
        <v>278.86368500000003</v>
      </c>
      <c r="AZ29" s="438">
        <f t="shared" si="6"/>
        <v>174.47924999999998</v>
      </c>
      <c r="BA29" s="438">
        <f t="shared" si="6"/>
        <v>147.50450000000001</v>
      </c>
      <c r="BB29" s="470">
        <f t="shared" si="4"/>
        <v>200.44045549999998</v>
      </c>
      <c r="BC29" s="438">
        <f t="shared" si="5"/>
        <v>78.377741279825187</v>
      </c>
      <c r="BD29" s="472">
        <f t="shared" si="2"/>
        <v>34.359716375779961</v>
      </c>
    </row>
    <row r="30" spans="1:56">
      <c r="A30">
        <v>2002</v>
      </c>
      <c r="B30">
        <v>60</v>
      </c>
      <c r="C30">
        <v>44.606480300000001</v>
      </c>
      <c r="E30" s="6" t="s">
        <v>765</v>
      </c>
      <c r="G30" s="438">
        <f t="shared" ref="G30:BA30" si="7">G10*$F$3-$F$10*$F$4</f>
        <v>186.35000000000002</v>
      </c>
      <c r="H30" s="438">
        <f t="shared" si="7"/>
        <v>141.56625</v>
      </c>
      <c r="I30" s="438">
        <f t="shared" si="7"/>
        <v>138.73925</v>
      </c>
      <c r="J30" s="438">
        <f t="shared" si="7"/>
        <v>181.83065000000002</v>
      </c>
      <c r="K30" s="438">
        <f t="shared" si="7"/>
        <v>141.23515</v>
      </c>
      <c r="L30" s="438">
        <f t="shared" si="7"/>
        <v>137.74099999999999</v>
      </c>
      <c r="M30" s="438">
        <f t="shared" si="7"/>
        <v>134.58015</v>
      </c>
      <c r="N30" s="438">
        <f t="shared" si="7"/>
        <v>235.74</v>
      </c>
      <c r="O30" s="438">
        <f t="shared" si="7"/>
        <v>146.22750000000002</v>
      </c>
      <c r="P30" s="438">
        <f t="shared" si="7"/>
        <v>164.3775</v>
      </c>
      <c r="Q30" s="438">
        <f t="shared" si="7"/>
        <v>188.31625</v>
      </c>
      <c r="R30" s="438">
        <f t="shared" si="7"/>
        <v>254.53625</v>
      </c>
      <c r="S30" s="438">
        <f t="shared" si="7"/>
        <v>230.41874999999999</v>
      </c>
      <c r="T30" s="438">
        <f t="shared" si="7"/>
        <v>157.70875000000001</v>
      </c>
      <c r="U30" s="438">
        <f t="shared" si="7"/>
        <v>223.42</v>
      </c>
      <c r="V30" s="438">
        <f t="shared" si="7"/>
        <v>193.80250000000001</v>
      </c>
      <c r="W30" s="438">
        <f t="shared" si="7"/>
        <v>215.26625000000001</v>
      </c>
      <c r="X30" s="438">
        <f t="shared" si="7"/>
        <v>181.00125</v>
      </c>
      <c r="Y30" s="438">
        <f t="shared" si="7"/>
        <v>220.07875000000001</v>
      </c>
      <c r="Z30" s="438">
        <f t="shared" si="7"/>
        <v>139.57249999999999</v>
      </c>
      <c r="AA30" s="438">
        <f t="shared" si="7"/>
        <v>142.51609999999999</v>
      </c>
      <c r="AB30" s="438">
        <f t="shared" si="7"/>
        <v>124.4145</v>
      </c>
      <c r="AC30" s="438">
        <f t="shared" si="7"/>
        <v>83.236550000000008</v>
      </c>
      <c r="AD30" s="438">
        <f t="shared" si="7"/>
        <v>177.83544999999998</v>
      </c>
      <c r="AE30" s="438">
        <f t="shared" si="7"/>
        <v>121.05895000000001</v>
      </c>
      <c r="AF30" s="438">
        <f t="shared" si="7"/>
        <v>144.5412</v>
      </c>
      <c r="AG30" s="438">
        <f t="shared" si="7"/>
        <v>169.99575000000002</v>
      </c>
      <c r="AH30" s="438">
        <f t="shared" si="7"/>
        <v>119.5803894</v>
      </c>
      <c r="AI30" s="438">
        <f t="shared" si="7"/>
        <v>171.26109869999999</v>
      </c>
      <c r="AJ30" s="438">
        <f t="shared" si="7"/>
        <v>114.34786319999999</v>
      </c>
      <c r="AK30" s="438">
        <f t="shared" si="7"/>
        <v>247.39973655</v>
      </c>
      <c r="AL30" s="438">
        <f t="shared" si="7"/>
        <v>290.9206365</v>
      </c>
      <c r="AM30" s="438">
        <f t="shared" si="7"/>
        <v>148.74102529999999</v>
      </c>
      <c r="AN30" s="438">
        <f t="shared" si="7"/>
        <v>147.82212655000001</v>
      </c>
      <c r="AO30" s="438">
        <f t="shared" si="7"/>
        <v>201.5335948</v>
      </c>
      <c r="AP30" s="438">
        <f t="shared" si="7"/>
        <v>249.94375000000002</v>
      </c>
      <c r="AQ30" s="438">
        <f t="shared" si="7"/>
        <v>297.42708370000003</v>
      </c>
      <c r="AR30" s="438">
        <f t="shared" si="7"/>
        <v>153.06125</v>
      </c>
      <c r="AS30" s="438">
        <f t="shared" si="7"/>
        <v>74.612489499999995</v>
      </c>
      <c r="AT30" s="438">
        <f t="shared" si="7"/>
        <v>156.60875000000001</v>
      </c>
      <c r="AU30" s="438">
        <f t="shared" si="7"/>
        <v>183.35250000000002</v>
      </c>
      <c r="AV30" s="438">
        <f t="shared" si="7"/>
        <v>144.29652315000001</v>
      </c>
      <c r="AW30" s="438">
        <f t="shared" si="7"/>
        <v>162.28511409999999</v>
      </c>
      <c r="AX30" s="438">
        <f t="shared" si="7"/>
        <v>177.97625000000002</v>
      </c>
      <c r="AY30" s="438">
        <f t="shared" si="7"/>
        <v>248.44499999999999</v>
      </c>
      <c r="AZ30" s="438">
        <f t="shared" si="7"/>
        <v>160.11500000000001</v>
      </c>
      <c r="BA30" s="438">
        <f t="shared" si="7"/>
        <v>148.51</v>
      </c>
      <c r="BB30" s="470">
        <f t="shared" si="4"/>
        <v>173.9222847117021</v>
      </c>
      <c r="BC30" s="438">
        <f t="shared" si="5"/>
        <v>49.199026156550978</v>
      </c>
      <c r="BD30" s="472">
        <f t="shared" si="2"/>
        <v>39.047853595280444</v>
      </c>
    </row>
    <row r="31" spans="1:56">
      <c r="A31">
        <v>2002</v>
      </c>
      <c r="B31">
        <v>80</v>
      </c>
      <c r="C31">
        <v>42.549199899999998</v>
      </c>
      <c r="E31" s="6" t="s">
        <v>766</v>
      </c>
      <c r="G31" s="438">
        <f t="shared" ref="G31:BA31" si="8">G11*$F$3-$F$11*$F$4</f>
        <v>175.38749999999999</v>
      </c>
      <c r="H31" s="438">
        <f t="shared" si="8"/>
        <v>119.57625000000002</v>
      </c>
      <c r="I31" s="438">
        <f t="shared" si="8"/>
        <v>159.35224999999997</v>
      </c>
      <c r="J31" s="438">
        <f t="shared" si="8"/>
        <v>198.45065</v>
      </c>
      <c r="K31" s="438">
        <f t="shared" si="8"/>
        <v>156.35749999999999</v>
      </c>
      <c r="L31" s="438">
        <f t="shared" si="8"/>
        <v>134.72874999999999</v>
      </c>
      <c r="M31" s="438">
        <f t="shared" si="8"/>
        <v>165.00899999999999</v>
      </c>
      <c r="N31" s="438">
        <f t="shared" si="8"/>
        <v>176.94125</v>
      </c>
      <c r="O31" s="438">
        <f t="shared" si="8"/>
        <v>185.79624999999999</v>
      </c>
      <c r="P31" s="438">
        <f t="shared" si="8"/>
        <v>157.52625</v>
      </c>
      <c r="Q31" s="438">
        <f t="shared" si="8"/>
        <v>160.51</v>
      </c>
      <c r="R31" s="438">
        <f t="shared" si="8"/>
        <v>263.4975</v>
      </c>
      <c r="S31" s="438">
        <f t="shared" si="8"/>
        <v>214.08</v>
      </c>
      <c r="T31" s="438">
        <f t="shared" si="8"/>
        <v>168.67750000000001</v>
      </c>
      <c r="U31" s="438">
        <f t="shared" si="8"/>
        <v>216.92625000000001</v>
      </c>
      <c r="V31" s="438">
        <f t="shared" si="8"/>
        <v>206.11874999999998</v>
      </c>
      <c r="W31" s="438">
        <f t="shared" si="8"/>
        <v>243.86250000000001</v>
      </c>
      <c r="X31" s="438">
        <f t="shared" si="8"/>
        <v>186.30499999999998</v>
      </c>
      <c r="Y31" s="438">
        <f t="shared" si="8"/>
        <v>246.53000000000003</v>
      </c>
      <c r="Z31" s="438">
        <f t="shared" si="8"/>
        <v>134.72874999999999</v>
      </c>
      <c r="AA31" s="438">
        <f t="shared" si="8"/>
        <v>169.91720000000001</v>
      </c>
      <c r="AB31" s="438">
        <f t="shared" si="8"/>
        <v>153.86214999999999</v>
      </c>
      <c r="AC31" s="438">
        <f t="shared" si="8"/>
        <v>104.13225000000001</v>
      </c>
      <c r="AD31" s="438">
        <f t="shared" si="8"/>
        <v>188.23439999999999</v>
      </c>
      <c r="AE31" s="438">
        <f t="shared" si="8"/>
        <v>130.09059999999999</v>
      </c>
      <c r="AF31" s="438">
        <f t="shared" si="8"/>
        <v>140.40694999999999</v>
      </c>
      <c r="AG31" s="438">
        <f t="shared" si="8"/>
        <v>206.52080000000001</v>
      </c>
      <c r="AH31" s="438">
        <f t="shared" si="8"/>
        <v>150.56455954999998</v>
      </c>
      <c r="AI31" s="438">
        <f t="shared" si="8"/>
        <v>178.84977695000001</v>
      </c>
      <c r="AJ31" s="438">
        <f t="shared" si="8"/>
        <v>131.0777114</v>
      </c>
      <c r="AK31" s="438">
        <f t="shared" si="8"/>
        <v>244.51190259999998</v>
      </c>
      <c r="AL31" s="438">
        <f t="shared" si="8"/>
        <v>352.82202759999996</v>
      </c>
      <c r="AM31" s="438">
        <f t="shared" si="8"/>
        <v>178.5087082</v>
      </c>
      <c r="AN31" s="438">
        <f t="shared" si="8"/>
        <v>163.25749364999999</v>
      </c>
      <c r="AO31" s="438">
        <f t="shared" si="8"/>
        <v>217.06865050000002</v>
      </c>
      <c r="AP31" s="438">
        <f t="shared" si="8"/>
        <v>264.52875</v>
      </c>
      <c r="AQ31" s="438">
        <f t="shared" si="8"/>
        <v>361.32554679999998</v>
      </c>
      <c r="AR31" s="438">
        <f t="shared" si="8"/>
        <v>187.30875</v>
      </c>
      <c r="AS31" s="438">
        <f t="shared" si="8"/>
        <v>93.522570699999989</v>
      </c>
      <c r="AT31" s="438">
        <f t="shared" si="8"/>
        <v>179.595</v>
      </c>
      <c r="AU31" s="438">
        <f t="shared" si="8"/>
        <v>246.18625000000003</v>
      </c>
      <c r="AV31" s="438">
        <f t="shared" si="8"/>
        <v>175.42018264999999</v>
      </c>
      <c r="AW31" s="438">
        <f t="shared" si="8"/>
        <v>133.15448115000001</v>
      </c>
      <c r="AX31" s="438">
        <f t="shared" si="8"/>
        <v>160.23500000000001</v>
      </c>
      <c r="AY31" s="438">
        <f t="shared" si="8"/>
        <v>247.57499999999999</v>
      </c>
      <c r="AZ31" s="438">
        <f t="shared" si="8"/>
        <v>211.715</v>
      </c>
      <c r="BA31" s="438">
        <f t="shared" si="8"/>
        <v>149.125</v>
      </c>
      <c r="BB31" s="470">
        <f t="shared" si="4"/>
        <v>187.01869386702128</v>
      </c>
      <c r="BC31" s="438">
        <f t="shared" si="5"/>
        <v>54.806309867343387</v>
      </c>
      <c r="BD31" s="472">
        <f t="shared" si="2"/>
        <v>43.982585838426715</v>
      </c>
    </row>
    <row r="32" spans="1:56">
      <c r="A32">
        <v>2002</v>
      </c>
      <c r="B32">
        <v>100</v>
      </c>
      <c r="C32">
        <v>43.915607199999997</v>
      </c>
      <c r="E32" s="6" t="s">
        <v>767</v>
      </c>
      <c r="G32" s="438">
        <f t="shared" ref="G32:BA32" si="9">G12*$F$3-$F$12*$F$4</f>
        <v>163.73750000000001</v>
      </c>
      <c r="H32" s="438">
        <f t="shared" si="9"/>
        <v>107.59625</v>
      </c>
      <c r="I32" s="438">
        <f t="shared" si="9"/>
        <v>136.70775</v>
      </c>
      <c r="J32" s="438">
        <f t="shared" si="9"/>
        <v>227.71514999999999</v>
      </c>
      <c r="K32" s="438">
        <f t="shared" si="9"/>
        <v>190.61324999999999</v>
      </c>
      <c r="L32" s="438">
        <f t="shared" si="9"/>
        <v>128.05625000000001</v>
      </c>
      <c r="M32" s="438">
        <f t="shared" si="9"/>
        <v>188.28400000000002</v>
      </c>
      <c r="N32" s="438">
        <f t="shared" si="9"/>
        <v>180.96625</v>
      </c>
      <c r="O32" s="438">
        <f t="shared" si="9"/>
        <v>257.66374999999999</v>
      </c>
      <c r="P32" s="438">
        <f t="shared" si="9"/>
        <v>161.97750000000002</v>
      </c>
      <c r="Q32" s="438">
        <f t="shared" si="9"/>
        <v>150.01499999999999</v>
      </c>
      <c r="R32" s="438">
        <f t="shared" si="9"/>
        <v>250.84375</v>
      </c>
      <c r="S32" s="438">
        <f t="shared" si="9"/>
        <v>215.39625000000001</v>
      </c>
      <c r="T32" s="438">
        <f t="shared" si="9"/>
        <v>160.6575</v>
      </c>
      <c r="U32" s="438">
        <f t="shared" si="9"/>
        <v>214.57125000000002</v>
      </c>
      <c r="V32" s="438">
        <f t="shared" si="9"/>
        <v>204.58875</v>
      </c>
      <c r="W32" s="438">
        <f t="shared" si="9"/>
        <v>285.10874999999999</v>
      </c>
      <c r="X32" s="438">
        <f t="shared" si="9"/>
        <v>187.4425</v>
      </c>
      <c r="Y32" s="438">
        <f t="shared" si="9"/>
        <v>241.01249999999999</v>
      </c>
      <c r="Z32" s="438">
        <f t="shared" si="9"/>
        <v>129.39000000000001</v>
      </c>
      <c r="AA32" s="438">
        <f t="shared" si="9"/>
        <v>180.33154999999999</v>
      </c>
      <c r="AB32" s="438">
        <f t="shared" si="9"/>
        <v>173.75959999999998</v>
      </c>
      <c r="AC32" s="438">
        <f t="shared" si="9"/>
        <v>151.5154</v>
      </c>
      <c r="AD32" s="438">
        <f t="shared" si="9"/>
        <v>197.45744999999999</v>
      </c>
      <c r="AE32" s="438">
        <f t="shared" si="9"/>
        <v>116.04865000000001</v>
      </c>
      <c r="AF32" s="438">
        <f t="shared" si="9"/>
        <v>177.85049999999998</v>
      </c>
      <c r="AG32" s="438">
        <f t="shared" si="9"/>
        <v>257.32220000000001</v>
      </c>
      <c r="AH32" s="438">
        <f t="shared" si="9"/>
        <v>173.95396670000002</v>
      </c>
      <c r="AI32" s="438">
        <f t="shared" si="9"/>
        <v>198.65281450000001</v>
      </c>
      <c r="AJ32" s="438">
        <f t="shared" si="9"/>
        <v>123.65124885</v>
      </c>
      <c r="AK32" s="438">
        <f t="shared" si="9"/>
        <v>215.33564165000001</v>
      </c>
      <c r="AL32" s="438">
        <f t="shared" si="9"/>
        <v>386.57155099999994</v>
      </c>
      <c r="AM32" s="438">
        <f t="shared" si="9"/>
        <v>265.72141775</v>
      </c>
      <c r="AN32" s="438">
        <f t="shared" si="9"/>
        <v>179.65123464999999</v>
      </c>
      <c r="AO32" s="438">
        <f t="shared" si="9"/>
        <v>156.05948405000001</v>
      </c>
      <c r="AP32" s="438">
        <f t="shared" si="9"/>
        <v>225.98374999999999</v>
      </c>
      <c r="AQ32" s="438">
        <f t="shared" si="9"/>
        <v>419.80008479999998</v>
      </c>
      <c r="AR32" s="438">
        <f t="shared" si="9"/>
        <v>209.30499999999998</v>
      </c>
      <c r="AS32" s="438">
        <f t="shared" si="9"/>
        <v>99.046539049999978</v>
      </c>
      <c r="AT32" s="438">
        <f t="shared" si="9"/>
        <v>163.94375000000002</v>
      </c>
      <c r="AU32" s="438">
        <f t="shared" si="9"/>
        <v>274.61750000000001</v>
      </c>
      <c r="AV32" s="438">
        <f t="shared" si="9"/>
        <v>190.31179005000001</v>
      </c>
      <c r="AW32" s="438">
        <f t="shared" si="9"/>
        <v>112.3694217</v>
      </c>
      <c r="AX32" s="438">
        <f t="shared" si="9"/>
        <v>185.22874999999999</v>
      </c>
      <c r="AY32" s="438">
        <f t="shared" si="9"/>
        <v>327.33499999999998</v>
      </c>
      <c r="AZ32" s="438">
        <f t="shared" si="9"/>
        <v>305.94</v>
      </c>
      <c r="BA32" s="438">
        <f t="shared" si="9"/>
        <v>124.495</v>
      </c>
      <c r="BB32" s="470">
        <f t="shared" si="4"/>
        <v>199.45964244148936</v>
      </c>
      <c r="BC32" s="438">
        <f t="shared" si="5"/>
        <v>68.533767427040587</v>
      </c>
      <c r="BD32" s="472"/>
    </row>
    <row r="33" spans="1:56">
      <c r="A33">
        <v>2003</v>
      </c>
      <c r="B33">
        <v>0</v>
      </c>
      <c r="C33">
        <v>39.633955800000003</v>
      </c>
      <c r="E33" s="6" t="s">
        <v>756</v>
      </c>
      <c r="G33" s="438">
        <f t="shared" ref="G33:BA33" si="10">G13*$F$3-$F$13*$F$4</f>
        <v>154.83749999999998</v>
      </c>
      <c r="H33" s="438">
        <f t="shared" si="10"/>
        <v>86.76124999999999</v>
      </c>
      <c r="I33" s="438">
        <f t="shared" si="10"/>
        <v>123.04749999999999</v>
      </c>
      <c r="J33" s="438">
        <f t="shared" si="10"/>
        <v>242.0059</v>
      </c>
      <c r="K33" s="438">
        <f t="shared" si="10"/>
        <v>205.23675000000003</v>
      </c>
      <c r="L33" s="438">
        <f t="shared" si="10"/>
        <v>122.2159</v>
      </c>
      <c r="M33" s="438">
        <f t="shared" si="10"/>
        <v>203.90574999999998</v>
      </c>
      <c r="N33" s="438">
        <f t="shared" si="10"/>
        <v>191.97625000000002</v>
      </c>
      <c r="O33" s="438">
        <f t="shared" si="10"/>
        <v>293.91874999999999</v>
      </c>
      <c r="P33" s="438">
        <f t="shared" si="10"/>
        <v>166.47</v>
      </c>
      <c r="Q33" s="438">
        <f t="shared" si="10"/>
        <v>123.55625000000001</v>
      </c>
      <c r="R33" s="438">
        <f t="shared" si="10"/>
        <v>221.85500000000002</v>
      </c>
      <c r="S33" s="438">
        <f t="shared" si="10"/>
        <v>192.25125</v>
      </c>
      <c r="T33" s="438">
        <f t="shared" si="10"/>
        <v>143.67250000000001</v>
      </c>
      <c r="U33" s="438">
        <f t="shared" si="10"/>
        <v>209.5625</v>
      </c>
      <c r="V33" s="438">
        <f t="shared" si="10"/>
        <v>196.40375</v>
      </c>
      <c r="W33" s="438">
        <f t="shared" si="10"/>
        <v>317.87124999999997</v>
      </c>
      <c r="X33" s="438">
        <f t="shared" si="10"/>
        <v>193.40625</v>
      </c>
      <c r="Y33" s="438">
        <f t="shared" si="10"/>
        <v>225.54000000000002</v>
      </c>
      <c r="Z33" s="438">
        <f t="shared" si="10"/>
        <v>113.065</v>
      </c>
      <c r="AA33" s="438">
        <f t="shared" si="10"/>
        <v>189.23175000000001</v>
      </c>
      <c r="AB33" s="438">
        <f t="shared" si="10"/>
        <v>199.39685</v>
      </c>
      <c r="AC33" s="438">
        <f t="shared" si="10"/>
        <v>160.24895000000001</v>
      </c>
      <c r="AD33" s="438">
        <f t="shared" si="10"/>
        <v>199.10040000000001</v>
      </c>
      <c r="AE33" s="438">
        <f t="shared" si="10"/>
        <v>151.87244999999999</v>
      </c>
      <c r="AF33" s="438">
        <f t="shared" si="10"/>
        <v>202.69850000000002</v>
      </c>
      <c r="AG33" s="438">
        <f t="shared" si="10"/>
        <v>254.00414999999998</v>
      </c>
      <c r="AH33" s="438">
        <f t="shared" si="10"/>
        <v>221.13887414999999</v>
      </c>
      <c r="AI33" s="438">
        <f t="shared" si="10"/>
        <v>223.3415961</v>
      </c>
      <c r="AJ33" s="438">
        <f t="shared" si="10"/>
        <v>101.3511044</v>
      </c>
      <c r="AK33" s="438">
        <f t="shared" si="10"/>
        <v>194.02059944999999</v>
      </c>
      <c r="AL33" s="438">
        <f t="shared" si="10"/>
        <v>450.75552569999996</v>
      </c>
      <c r="AM33" s="438">
        <f t="shared" si="10"/>
        <v>269.23938650000002</v>
      </c>
      <c r="AN33" s="438">
        <f t="shared" si="10"/>
        <v>173.37779595000001</v>
      </c>
      <c r="AO33" s="438">
        <f t="shared" si="10"/>
        <v>181.62732460000001</v>
      </c>
      <c r="AP33" s="438">
        <f t="shared" si="10"/>
        <v>192.92500000000001</v>
      </c>
      <c r="AQ33" s="438">
        <f t="shared" si="10"/>
        <v>437.42834754999996</v>
      </c>
      <c r="AR33" s="438">
        <f t="shared" si="10"/>
        <v>274.99875000000003</v>
      </c>
      <c r="AS33" s="438">
        <f t="shared" si="10"/>
        <v>116.91651965</v>
      </c>
      <c r="AT33" s="438">
        <f t="shared" si="10"/>
        <v>182.43375</v>
      </c>
      <c r="AU33" s="438">
        <f t="shared" si="10"/>
        <v>293.57499999999999</v>
      </c>
      <c r="AV33" s="438">
        <f t="shared" si="10"/>
        <v>169.5509768</v>
      </c>
      <c r="AW33" s="438">
        <f t="shared" si="10"/>
        <v>110.07450424999999</v>
      </c>
      <c r="AX33" s="438">
        <f t="shared" si="10"/>
        <v>197.82000000000002</v>
      </c>
      <c r="AY33" s="438">
        <f t="shared" si="10"/>
        <v>373.76500000000004</v>
      </c>
      <c r="AZ33" s="438">
        <f t="shared" si="10"/>
        <v>352.37</v>
      </c>
      <c r="BA33" s="438">
        <f t="shared" si="10"/>
        <v>126.54000000000002</v>
      </c>
      <c r="BB33" s="470">
        <f t="shared" si="4"/>
        <v>206.96515755531919</v>
      </c>
      <c r="BC33" s="438">
        <f t="shared" si="5"/>
        <v>80.815451715442549</v>
      </c>
      <c r="BD33" s="472">
        <f>(BC36/BB36)*100</f>
        <v>37.578193024696297</v>
      </c>
    </row>
    <row r="34" spans="1:56">
      <c r="A34">
        <v>2003</v>
      </c>
      <c r="B34">
        <v>20</v>
      </c>
      <c r="C34">
        <v>54.712842999999999</v>
      </c>
      <c r="E34" s="6" t="s">
        <v>768</v>
      </c>
      <c r="G34" s="438">
        <f t="shared" ref="G34:BA34" si="11">G14*$F$3-$F$14*$F$4</f>
        <v>155.83749999999998</v>
      </c>
      <c r="H34" s="438">
        <f t="shared" si="11"/>
        <v>70.12</v>
      </c>
      <c r="I34" s="438">
        <f t="shared" si="11"/>
        <v>102.8989</v>
      </c>
      <c r="J34" s="438">
        <f t="shared" si="11"/>
        <v>228.0129</v>
      </c>
      <c r="K34" s="438">
        <f t="shared" si="11"/>
        <v>207.04964999999999</v>
      </c>
      <c r="L34" s="438">
        <f t="shared" si="11"/>
        <v>108.55564999999999</v>
      </c>
      <c r="M34" s="438">
        <f t="shared" si="11"/>
        <v>162.12840000000003</v>
      </c>
      <c r="N34" s="438">
        <f t="shared" si="11"/>
        <v>167.70375000000001</v>
      </c>
      <c r="O34" s="438">
        <f t="shared" si="11"/>
        <v>254.13625000000002</v>
      </c>
      <c r="P34" s="438">
        <f t="shared" si="11"/>
        <v>163.30374999999998</v>
      </c>
      <c r="Q34" s="438">
        <f t="shared" si="11"/>
        <v>102.9</v>
      </c>
      <c r="R34" s="438">
        <f t="shared" si="11"/>
        <v>155.79624999999999</v>
      </c>
      <c r="S34" s="438">
        <f t="shared" si="11"/>
        <v>171.92500000000001</v>
      </c>
      <c r="T34" s="438">
        <f t="shared" si="11"/>
        <v>116.20999999999998</v>
      </c>
      <c r="U34" s="438">
        <f t="shared" si="11"/>
        <v>203.05499999999998</v>
      </c>
      <c r="V34" s="438">
        <f t="shared" si="11"/>
        <v>178.26374999999999</v>
      </c>
      <c r="W34" s="438">
        <f t="shared" si="11"/>
        <v>297.38</v>
      </c>
      <c r="X34" s="438">
        <f t="shared" si="11"/>
        <v>171.77374999999998</v>
      </c>
      <c r="Y34" s="438">
        <f t="shared" si="11"/>
        <v>191.24374999999998</v>
      </c>
      <c r="Z34" s="438">
        <f t="shared" si="11"/>
        <v>112.19499999999999</v>
      </c>
      <c r="AA34" s="438">
        <f t="shared" si="11"/>
        <v>163.1096</v>
      </c>
      <c r="AB34" s="438">
        <f t="shared" si="11"/>
        <v>149.75009999999997</v>
      </c>
      <c r="AC34" s="438">
        <f t="shared" si="11"/>
        <v>199.22975000000002</v>
      </c>
      <c r="AD34" s="438">
        <f t="shared" si="11"/>
        <v>202.75964999999999</v>
      </c>
      <c r="AE34" s="438">
        <f t="shared" si="11"/>
        <v>163.19595000000001</v>
      </c>
      <c r="AF34" s="438">
        <f t="shared" si="11"/>
        <v>242.42180000000002</v>
      </c>
      <c r="AG34" s="438">
        <f t="shared" si="11"/>
        <v>259.38490000000002</v>
      </c>
      <c r="AH34" s="438">
        <f t="shared" si="11"/>
        <v>247.14830860000001</v>
      </c>
      <c r="AI34" s="438">
        <f t="shared" si="11"/>
        <v>166.68274210000001</v>
      </c>
      <c r="AJ34" s="438">
        <f t="shared" si="11"/>
        <v>66.403984949999995</v>
      </c>
      <c r="AK34" s="438">
        <f t="shared" si="11"/>
        <v>191.53583959999997</v>
      </c>
      <c r="AL34" s="438">
        <f t="shared" si="11"/>
        <v>435.80992735000001</v>
      </c>
      <c r="AM34" s="438">
        <f t="shared" si="11"/>
        <v>283.85000000000002</v>
      </c>
      <c r="AN34" s="438">
        <f t="shared" si="11"/>
        <v>185.28750464999999</v>
      </c>
      <c r="AO34" s="438">
        <f t="shared" si="11"/>
        <v>173.85000000000002</v>
      </c>
      <c r="AP34" s="438">
        <f t="shared" si="11"/>
        <v>226.64999999999998</v>
      </c>
      <c r="AQ34" s="438">
        <f t="shared" si="11"/>
        <v>435.76</v>
      </c>
      <c r="AR34" s="438">
        <f t="shared" si="11"/>
        <v>351.6925</v>
      </c>
      <c r="AS34" s="438">
        <f t="shared" si="11"/>
        <v>122.315</v>
      </c>
      <c r="AT34" s="438">
        <f t="shared" si="11"/>
        <v>195.79499999999999</v>
      </c>
      <c r="AU34" s="438">
        <f t="shared" si="11"/>
        <v>286.76499999999999</v>
      </c>
      <c r="AV34" s="438">
        <f t="shared" si="11"/>
        <v>169.34</v>
      </c>
      <c r="AW34" s="438">
        <f t="shared" si="11"/>
        <v>105.26500000000001</v>
      </c>
      <c r="AX34" s="438">
        <f t="shared" si="11"/>
        <v>170.495</v>
      </c>
      <c r="AY34" s="438">
        <f t="shared" si="11"/>
        <v>383.51</v>
      </c>
      <c r="AZ34" s="438">
        <f t="shared" si="11"/>
        <v>388.40499999999997</v>
      </c>
      <c r="BA34" s="438">
        <f t="shared" si="11"/>
        <v>120.33499999999998</v>
      </c>
      <c r="BB34" s="470">
        <f t="shared" si="4"/>
        <v>200.15397462234046</v>
      </c>
      <c r="BC34" s="438">
        <f t="shared" si="5"/>
        <v>88.032893697293716</v>
      </c>
      <c r="BD34" s="472"/>
    </row>
    <row r="35" spans="1:56">
      <c r="A35">
        <v>2003</v>
      </c>
      <c r="B35">
        <v>40</v>
      </c>
      <c r="C35">
        <v>67.785823199999996</v>
      </c>
      <c r="E35" s="6"/>
      <c r="P35" s="438"/>
      <c r="Q35" s="438"/>
      <c r="R35" s="438"/>
      <c r="S35" s="438"/>
      <c r="T35" s="438"/>
      <c r="BB35" s="470"/>
      <c r="BC35" s="438"/>
      <c r="BD35" s="472">
        <f>(BC38/BB38)*100</f>
        <v>42.487913992760639</v>
      </c>
    </row>
    <row r="36" spans="1:56">
      <c r="A36">
        <v>2003</v>
      </c>
      <c r="B36">
        <v>60</v>
      </c>
      <c r="C36">
        <v>75.740281999999993</v>
      </c>
      <c r="E36" s="11" t="s">
        <v>764</v>
      </c>
      <c r="G36" s="438">
        <f>G11*$F$3-40*$F$4</f>
        <v>175.38749999999999</v>
      </c>
      <c r="H36" s="438">
        <f>H11*$F$3-80*$F$4</f>
        <v>99.576250000000016</v>
      </c>
      <c r="I36" s="438">
        <f>I11*$F$3-40*$F$4</f>
        <v>159.35224999999997</v>
      </c>
      <c r="J36" s="438">
        <f>J11*$F$3-80*$F$4</f>
        <v>178.45065</v>
      </c>
      <c r="K36" s="438">
        <f>K11*$F$3-40*$F$4</f>
        <v>156.35749999999999</v>
      </c>
      <c r="L36" s="438">
        <f>L11*$F$3-80*$F$4</f>
        <v>114.72874999999999</v>
      </c>
      <c r="M36" s="438">
        <f>M11*$F$3-40*$F$4</f>
        <v>165.00899999999999</v>
      </c>
      <c r="N36" s="438">
        <f>N11*$F$3-80*$F$4</f>
        <v>156.94125</v>
      </c>
      <c r="O36" s="438">
        <f>O11*$F$3-40*$F$4</f>
        <v>185.79624999999999</v>
      </c>
      <c r="P36" s="438">
        <f>P11*$F$3-80*$F$4</f>
        <v>137.52625</v>
      </c>
      <c r="Q36" s="438">
        <f>Q11*$F$3-40*$F$4</f>
        <v>160.51</v>
      </c>
      <c r="R36" s="438">
        <f>R11*$F$3-80*$F$4</f>
        <v>243.4975</v>
      </c>
      <c r="S36" s="438">
        <f>S11*$F$3-40*$F$4</f>
        <v>214.08</v>
      </c>
      <c r="T36" s="438">
        <f>T11*$F$3-80*$F$4</f>
        <v>148.67750000000001</v>
      </c>
      <c r="U36" s="438">
        <f>U11*$F$3-40*$F$4</f>
        <v>216.92625000000001</v>
      </c>
      <c r="V36" s="438">
        <f>V11*$F$3-80*$F$4</f>
        <v>186.11874999999998</v>
      </c>
      <c r="W36" s="438">
        <f>W11*$F$3-40*$F$4</f>
        <v>243.86250000000001</v>
      </c>
      <c r="X36" s="438">
        <f>X11*$F$3-80*$F$4</f>
        <v>166.30499999999998</v>
      </c>
      <c r="Y36" s="438">
        <f>Y11*$F$3-40*$F$4</f>
        <v>246.53000000000003</v>
      </c>
      <c r="Z36" s="438">
        <f>Z11*$F$3-80*$F$4</f>
        <v>114.72874999999999</v>
      </c>
      <c r="AA36" s="438">
        <f>AA11*$F$3-40*$F$4</f>
        <v>169.91720000000001</v>
      </c>
      <c r="AB36" s="438">
        <f>AB11*$F$3-80*$F$4</f>
        <v>133.86214999999999</v>
      </c>
      <c r="AC36" s="438">
        <f>AC11*$F$3-40*$F$4</f>
        <v>104.13225000000001</v>
      </c>
      <c r="AD36" s="438">
        <f>AD11*$F$3-80*$F$4</f>
        <v>168.23439999999999</v>
      </c>
      <c r="AE36" s="438">
        <f>AE11*$F$3-40*$F$4</f>
        <v>130.09059999999999</v>
      </c>
      <c r="AF36" s="438">
        <f>AF11*$F$3-80*$F$4</f>
        <v>120.40694999999999</v>
      </c>
      <c r="AG36" s="438">
        <f>AG11*$F$3-40*$F$4</f>
        <v>206.52080000000001</v>
      </c>
      <c r="AH36" s="438">
        <f>AH11*$F$3-40*$F$4</f>
        <v>150.56455954999998</v>
      </c>
      <c r="AI36" s="438">
        <f>AI13*$F$3-80*$F$4</f>
        <v>223.3415961</v>
      </c>
      <c r="AJ36" s="438">
        <f>AJ11*$F$3-40*$F$4</f>
        <v>131.0777114</v>
      </c>
      <c r="AK36" s="438">
        <f>AK13*$F$3-80*$F$4</f>
        <v>194.02059944999999</v>
      </c>
      <c r="AL36" s="438">
        <f>AL11*$F$3-40*$F$4</f>
        <v>352.82202759999996</v>
      </c>
      <c r="AM36" s="438">
        <f>AM13*$F$3-80*$F$4</f>
        <v>269.23938650000002</v>
      </c>
      <c r="AN36" s="438">
        <f>AN11*$F$3-40*$F$4</f>
        <v>163.25749364999999</v>
      </c>
      <c r="AO36" s="438">
        <f>AO13*$F$3-80*$F$4</f>
        <v>181.62732460000001</v>
      </c>
      <c r="AP36" s="438">
        <f>AP11*$F$3-40*$F$4</f>
        <v>264.52875</v>
      </c>
      <c r="AQ36" s="438">
        <f>AQ13*$F$3-80*$F$4</f>
        <v>437.42834754999996</v>
      </c>
      <c r="AR36" s="438">
        <f>AR11*$F$3-40*$F$4</f>
        <v>187.30875</v>
      </c>
      <c r="AS36" s="438">
        <f>AS13*$F$3-80*$F$4</f>
        <v>116.91651965</v>
      </c>
      <c r="AT36" s="438">
        <f>AT11*$F$3-40*$F$4</f>
        <v>179.595</v>
      </c>
      <c r="AU36" s="438">
        <f>AU13*$F$3-80*$F$4</f>
        <v>293.57499999999999</v>
      </c>
      <c r="AV36" s="438">
        <f>AV11*$F$3-40*$F$4</f>
        <v>175.42018264999999</v>
      </c>
      <c r="AW36" s="438">
        <f>AW13*$F$3-80*$F$4</f>
        <v>110.07450424999999</v>
      </c>
      <c r="AX36" s="438">
        <f>AX11*$F$3-40*$F$4</f>
        <v>160.23500000000001</v>
      </c>
      <c r="AY36" s="438">
        <f>AY13*$F$3-80*$F$4</f>
        <v>373.76500000000004</v>
      </c>
      <c r="AZ36" s="438">
        <f>AZ11*$F$3-40*$F$4</f>
        <v>211.715</v>
      </c>
      <c r="BA36" s="438">
        <f>BA13*$F$3-80*$F$4</f>
        <v>126.54000000000002</v>
      </c>
      <c r="BB36" s="470">
        <f>AVERAGE(G36:BA36)</f>
        <v>187.37402133936175</v>
      </c>
      <c r="BC36" s="438">
        <f>STDEV(G36:BA36)</f>
        <v>70.411771417040995</v>
      </c>
      <c r="BD36" s="472">
        <f>(BC39/BB39)*100</f>
        <v>25.985863782370039</v>
      </c>
    </row>
    <row r="37" spans="1:56">
      <c r="A37">
        <v>2003</v>
      </c>
      <c r="B37">
        <v>80</v>
      </c>
      <c r="C37">
        <v>89.228277399999996</v>
      </c>
      <c r="P37" s="438"/>
      <c r="Q37" s="438"/>
      <c r="R37" s="438"/>
      <c r="S37" s="438"/>
      <c r="T37" s="438"/>
      <c r="BB37" s="470"/>
      <c r="BC37" s="438"/>
    </row>
    <row r="38" spans="1:56">
      <c r="A38">
        <v>2003</v>
      </c>
      <c r="B38">
        <v>100</v>
      </c>
      <c r="C38">
        <v>88.329077699999999</v>
      </c>
      <c r="E38" s="6" t="s">
        <v>135</v>
      </c>
      <c r="G38" s="438">
        <f t="shared" ref="G38:BA38" si="12">G14/G9</f>
        <v>1.0190605854322667</v>
      </c>
      <c r="H38" s="438">
        <f t="shared" si="12"/>
        <v>0.78139534883720929</v>
      </c>
      <c r="I38" s="438">
        <f t="shared" si="12"/>
        <v>1.6800710711436653</v>
      </c>
      <c r="J38" s="438">
        <f t="shared" si="12"/>
        <v>1.8817586181222548</v>
      </c>
      <c r="K38" s="438">
        <f t="shared" si="12"/>
        <v>2.0091005618532991</v>
      </c>
      <c r="L38" s="438">
        <f t="shared" si="12"/>
        <v>1.6987501694136224</v>
      </c>
      <c r="M38" s="438">
        <f t="shared" si="12"/>
        <v>1.8613117902834284</v>
      </c>
      <c r="N38" s="438">
        <f t="shared" si="12"/>
        <v>1.050630391506304</v>
      </c>
      <c r="O38" s="438">
        <f t="shared" si="12"/>
        <v>2.6531126304426049</v>
      </c>
      <c r="P38" s="438">
        <f t="shared" si="12"/>
        <v>1.9845209159524113</v>
      </c>
      <c r="Q38" s="438">
        <f t="shared" si="12"/>
        <v>1.0110010000909175</v>
      </c>
      <c r="R38" s="438">
        <f t="shared" si="12"/>
        <v>0.97093739863769046</v>
      </c>
      <c r="S38" s="438">
        <f t="shared" si="12"/>
        <v>1.2093511164393826</v>
      </c>
      <c r="T38" s="438">
        <f t="shared" si="12"/>
        <v>1.4801028529447777</v>
      </c>
      <c r="U38" s="438">
        <f t="shared" si="12"/>
        <v>1.1393549185909737</v>
      </c>
      <c r="V38" s="438">
        <f t="shared" si="12"/>
        <v>1.3610723948511929</v>
      </c>
      <c r="W38" s="438">
        <f t="shared" si="12"/>
        <v>2.3329947363560808</v>
      </c>
      <c r="X38" s="438">
        <f t="shared" si="12"/>
        <v>2.2289939192924266</v>
      </c>
      <c r="Y38" s="438">
        <f t="shared" si="12"/>
        <v>1.6591016548463355</v>
      </c>
      <c r="Z38" s="438">
        <f t="shared" si="12"/>
        <v>1.301699404105054</v>
      </c>
      <c r="AA38" s="438">
        <f t="shared" si="12"/>
        <v>2.1658701278374948</v>
      </c>
      <c r="AB38" s="438">
        <f t="shared" si="12"/>
        <v>2.1174570599004183</v>
      </c>
      <c r="AC38" s="438">
        <f t="shared" si="12"/>
        <v>4.085073967564254</v>
      </c>
      <c r="AD38" s="438">
        <f t="shared" si="12"/>
        <v>1.5638681970850363</v>
      </c>
      <c r="AE38" s="438">
        <f t="shared" si="12"/>
        <v>2.1518566424443617</v>
      </c>
      <c r="AF38" s="438">
        <f t="shared" si="12"/>
        <v>2.826906001265439</v>
      </c>
      <c r="AG38" s="438">
        <f t="shared" si="12"/>
        <v>1.9762575622369467</v>
      </c>
      <c r="AH38" s="438">
        <f t="shared" si="12"/>
        <v>2.8161939738653987</v>
      </c>
      <c r="AI38" s="438">
        <f t="shared" si="12"/>
        <v>1.627522938933095</v>
      </c>
      <c r="AJ38" s="438">
        <f t="shared" si="12"/>
        <v>0.76899288473525151</v>
      </c>
      <c r="AK38" s="438">
        <f t="shared" si="12"/>
        <v>1.2065161863742739</v>
      </c>
      <c r="AL38" s="438">
        <f t="shared" si="12"/>
        <v>2.2286212899293791</v>
      </c>
      <c r="AM38" s="438">
        <f t="shared" si="12"/>
        <v>3.0288476532044291</v>
      </c>
      <c r="AN38" s="438">
        <f t="shared" si="12"/>
        <v>1.7886837293071494</v>
      </c>
      <c r="AO38" s="438">
        <f t="shared" si="12"/>
        <v>1.1809604088855183</v>
      </c>
      <c r="AP38" s="438">
        <f t="shared" si="12"/>
        <v>1.2987348308804545</v>
      </c>
      <c r="AQ38" s="438">
        <f t="shared" si="12"/>
        <v>2.0888017105337218</v>
      </c>
      <c r="AR38" s="438">
        <f t="shared" si="12"/>
        <v>3.1562229904926533</v>
      </c>
      <c r="AS38" s="438">
        <f t="shared" si="12"/>
        <v>2.4062079273622272</v>
      </c>
      <c r="AT38" s="438">
        <f t="shared" si="12"/>
        <v>1.6242049791023077</v>
      </c>
      <c r="AU38" s="438">
        <f t="shared" si="12"/>
        <v>2.2614958448753462</v>
      </c>
      <c r="AV38" s="438">
        <f t="shared" si="12"/>
        <v>1.7331429477833278</v>
      </c>
      <c r="AW38" s="438">
        <f t="shared" si="12"/>
        <v>0.94737496826730128</v>
      </c>
      <c r="AX38" s="438">
        <f t="shared" si="12"/>
        <v>1.4059267052428548</v>
      </c>
      <c r="AY38" s="438">
        <f t="shared" si="12"/>
        <v>2.7675561797752808</v>
      </c>
      <c r="AZ38" s="438">
        <f t="shared" si="12"/>
        <v>4.4780898876404489</v>
      </c>
      <c r="BA38" s="438">
        <f t="shared" si="12"/>
        <v>1.2304330552244735</v>
      </c>
      <c r="BB38" s="470">
        <f>AVERAGE(G38:BA38)</f>
        <v>1.8775774921253345</v>
      </c>
      <c r="BC38" s="438">
        <f>STDEV(G38:BA38)</f>
        <v>0.79774351000164434</v>
      </c>
    </row>
    <row r="39" spans="1:56">
      <c r="A39">
        <v>2004</v>
      </c>
      <c r="B39">
        <v>0</v>
      </c>
      <c r="C39">
        <v>20.040624999999999</v>
      </c>
      <c r="E39" s="6" t="s">
        <v>723</v>
      </c>
      <c r="G39" s="438">
        <f t="shared" ref="G39:BA39" si="13">G14/G11</f>
        <v>1.0534834623504574</v>
      </c>
      <c r="H39" s="438">
        <f t="shared" si="13"/>
        <v>0.86060486651561419</v>
      </c>
      <c r="I39" s="438">
        <f t="shared" si="13"/>
        <v>0.85250617151443608</v>
      </c>
      <c r="J39" s="438">
        <f t="shared" si="13"/>
        <v>1.2726576917944625</v>
      </c>
      <c r="K39" s="438">
        <f t="shared" si="13"/>
        <v>1.4575487291439264</v>
      </c>
      <c r="L39" s="438">
        <f t="shared" si="13"/>
        <v>1.024732960099529</v>
      </c>
      <c r="M39" s="438">
        <f t="shared" si="13"/>
        <v>1.1465842202271241</v>
      </c>
      <c r="N39" s="438">
        <f t="shared" si="13"/>
        <v>1.1054248411645606</v>
      </c>
      <c r="O39" s="438">
        <f t="shared" si="13"/>
        <v>1.4778512728001605</v>
      </c>
      <c r="P39" s="438">
        <f t="shared" si="13"/>
        <v>1.2015335760204475</v>
      </c>
      <c r="Q39" s="438">
        <f t="shared" si="13"/>
        <v>0.84704448507007923</v>
      </c>
      <c r="R39" s="438">
        <f t="shared" si="13"/>
        <v>0.72591909981569491</v>
      </c>
      <c r="S39" s="438">
        <f t="shared" si="13"/>
        <v>0.94807330827067671</v>
      </c>
      <c r="T39" s="438">
        <f t="shared" si="13"/>
        <v>0.88092114852062375</v>
      </c>
      <c r="U39" s="438">
        <f t="shared" si="13"/>
        <v>1.0680749811386454</v>
      </c>
      <c r="V39" s="438">
        <f t="shared" si="13"/>
        <v>1.0094861660079051</v>
      </c>
      <c r="W39" s="438">
        <f t="shared" si="13"/>
        <v>1.3165190203230848</v>
      </c>
      <c r="X39" s="438">
        <f t="shared" si="13"/>
        <v>1.0749800053319114</v>
      </c>
      <c r="Y39" s="438">
        <f t="shared" si="13"/>
        <v>0.90512794056954182</v>
      </c>
      <c r="Z39" s="438">
        <f t="shared" si="13"/>
        <v>1.0482537989869367</v>
      </c>
      <c r="AA39" s="438">
        <f t="shared" si="13"/>
        <v>1.1221184811065033</v>
      </c>
      <c r="AB39" s="438">
        <f t="shared" si="13"/>
        <v>1.1488992860148111</v>
      </c>
      <c r="AC39" s="438">
        <f t="shared" si="13"/>
        <v>2.0077759808591242</v>
      </c>
      <c r="AD39" s="438">
        <f t="shared" si="13"/>
        <v>1.213822740142839</v>
      </c>
      <c r="AE39" s="438">
        <f t="shared" si="13"/>
        <v>1.4204483825102971</v>
      </c>
      <c r="AF39" s="438">
        <f t="shared" si="13"/>
        <v>1.8229995645450525</v>
      </c>
      <c r="AG39" s="438">
        <f t="shared" si="13"/>
        <v>1.3658123227535839</v>
      </c>
      <c r="AH39" s="438">
        <f t="shared" si="13"/>
        <v>1.7421456683848366</v>
      </c>
      <c r="AI39" s="438">
        <f t="shared" si="13"/>
        <v>1.0896805891539121</v>
      </c>
      <c r="AJ39" s="438">
        <f t="shared" si="13"/>
        <v>0.77049078829241513</v>
      </c>
      <c r="AK39" s="438">
        <f t="shared" si="13"/>
        <v>0.91313788614365354</v>
      </c>
      <c r="AL39" s="438">
        <f t="shared" si="13"/>
        <v>1.3030612232795014</v>
      </c>
      <c r="AM39" s="438">
        <f t="shared" si="13"/>
        <v>1.6817901996704447</v>
      </c>
      <c r="AN39" s="438">
        <f t="shared" si="13"/>
        <v>1.2839175084396339</v>
      </c>
      <c r="AO39" s="438">
        <f t="shared" si="13"/>
        <v>0.94424125470777931</v>
      </c>
      <c r="AP39" s="438">
        <f t="shared" si="13"/>
        <v>0.97230947663461065</v>
      </c>
      <c r="AQ39" s="438">
        <f t="shared" si="13"/>
        <v>1.2738721653358682</v>
      </c>
      <c r="AR39" s="438">
        <f t="shared" si="13"/>
        <v>1.937653379319493</v>
      </c>
      <c r="AS39" s="438">
        <f t="shared" si="13"/>
        <v>1.5178919833956861</v>
      </c>
      <c r="AT39" s="438">
        <f t="shared" si="13"/>
        <v>1.231468724166437</v>
      </c>
      <c r="AU39" s="438">
        <f t="shared" si="13"/>
        <v>1.265147993181466</v>
      </c>
      <c r="AV39" s="438">
        <f t="shared" si="13"/>
        <v>1.1224019803156193</v>
      </c>
      <c r="AW39" s="438">
        <f t="shared" si="13"/>
        <v>1.0137803271190802</v>
      </c>
      <c r="AX39" s="438">
        <f t="shared" si="13"/>
        <v>1.2233750381446444</v>
      </c>
      <c r="AY39" s="438">
        <f t="shared" si="13"/>
        <v>1.6201438848920862</v>
      </c>
      <c r="AZ39" s="438">
        <f t="shared" si="13"/>
        <v>1.8920009494422025</v>
      </c>
      <c r="BA39" s="438">
        <f t="shared" si="13"/>
        <v>1.0071544715447154</v>
      </c>
      <c r="BB39" s="438">
        <f>AVERAGE(G39:BA39)</f>
        <v>1.2166993615991941</v>
      </c>
      <c r="BC39" s="438">
        <f>STDEV(G39:BA39)</f>
        <v>0.31616983874613247</v>
      </c>
    </row>
    <row r="40" spans="1:56">
      <c r="A40">
        <v>2004</v>
      </c>
      <c r="B40">
        <v>20</v>
      </c>
      <c r="C40">
        <v>28.862004599999999</v>
      </c>
    </row>
    <row r="41" spans="1:56">
      <c r="A41">
        <v>2004</v>
      </c>
      <c r="B41">
        <v>40</v>
      </c>
      <c r="C41">
        <v>36.092492399999998</v>
      </c>
    </row>
    <row r="42" spans="1:56">
      <c r="A42">
        <v>2004</v>
      </c>
      <c r="B42">
        <v>60</v>
      </c>
      <c r="C42">
        <v>53.767530499999999</v>
      </c>
    </row>
    <row r="43" spans="1:56">
      <c r="A43">
        <v>2004</v>
      </c>
      <c r="B43">
        <v>80</v>
      </c>
      <c r="C43">
        <v>56.225343000000002</v>
      </c>
    </row>
    <row r="44" spans="1:56">
      <c r="A44">
        <v>2004</v>
      </c>
      <c r="B44">
        <v>100</v>
      </c>
      <c r="C44">
        <v>60.7</v>
      </c>
    </row>
    <row r="45" spans="1:56">
      <c r="A45">
        <v>2005</v>
      </c>
      <c r="B45">
        <v>0</v>
      </c>
      <c r="C45">
        <v>23.916775000000001</v>
      </c>
    </row>
    <row r="46" spans="1:56">
      <c r="A46">
        <v>2005</v>
      </c>
      <c r="B46">
        <v>20</v>
      </c>
      <c r="C46">
        <v>28.694932099999999</v>
      </c>
    </row>
    <row r="47" spans="1:56">
      <c r="A47">
        <v>2005</v>
      </c>
      <c r="B47">
        <v>40</v>
      </c>
      <c r="C47">
        <v>33.319544299999997</v>
      </c>
    </row>
    <row r="48" spans="1:56">
      <c r="A48">
        <v>2005</v>
      </c>
      <c r="B48">
        <v>60</v>
      </c>
      <c r="C48">
        <v>38.118406299999997</v>
      </c>
      <c r="AQ48">
        <v>25.17</v>
      </c>
      <c r="AR48">
        <v>29.54</v>
      </c>
    </row>
    <row r="49" spans="1:44">
      <c r="A49">
        <v>2005</v>
      </c>
      <c r="B49">
        <v>80</v>
      </c>
      <c r="C49">
        <v>38.795962899999999</v>
      </c>
      <c r="AQ49">
        <v>28.82</v>
      </c>
      <c r="AR49">
        <v>45.14</v>
      </c>
    </row>
    <row r="50" spans="1:44">
      <c r="A50">
        <v>2005</v>
      </c>
      <c r="B50">
        <v>100</v>
      </c>
      <c r="C50">
        <v>42.7795463</v>
      </c>
      <c r="AQ50">
        <v>30.75</v>
      </c>
      <c r="AR50">
        <v>55.74</v>
      </c>
    </row>
    <row r="51" spans="1:44">
      <c r="A51">
        <v>2006</v>
      </c>
      <c r="B51">
        <v>0</v>
      </c>
      <c r="C51">
        <v>34.4634754</v>
      </c>
      <c r="AQ51">
        <v>28.09</v>
      </c>
      <c r="AR51">
        <v>51.09</v>
      </c>
    </row>
    <row r="52" spans="1:44">
      <c r="A52">
        <v>2006</v>
      </c>
      <c r="B52">
        <v>20</v>
      </c>
      <c r="C52">
        <v>38.460653600000001</v>
      </c>
      <c r="AQ52">
        <v>30.28</v>
      </c>
      <c r="AR52">
        <v>66.77</v>
      </c>
    </row>
    <row r="53" spans="1:44">
      <c r="A53">
        <v>2006</v>
      </c>
      <c r="B53">
        <v>40</v>
      </c>
      <c r="C53">
        <v>43.103391000000002</v>
      </c>
      <c r="AQ53">
        <v>30.97</v>
      </c>
      <c r="AR53">
        <v>71.209999999999994</v>
      </c>
    </row>
    <row r="54" spans="1:44">
      <c r="A54">
        <v>2006</v>
      </c>
      <c r="B54">
        <v>60</v>
      </c>
      <c r="C54">
        <v>33.828997100000002</v>
      </c>
    </row>
    <row r="55" spans="1:44">
      <c r="A55">
        <v>2006</v>
      </c>
      <c r="B55">
        <v>80</v>
      </c>
      <c r="C55">
        <v>40.2958772</v>
      </c>
    </row>
    <row r="56" spans="1:44">
      <c r="A56">
        <v>2006</v>
      </c>
      <c r="B56">
        <v>100</v>
      </c>
      <c r="C56">
        <v>40.700000000000003</v>
      </c>
    </row>
    <row r="57" spans="1:44">
      <c r="A57">
        <v>2007</v>
      </c>
      <c r="B57">
        <v>0</v>
      </c>
      <c r="C57">
        <v>38.729999999999997</v>
      </c>
    </row>
    <row r="58" spans="1:44">
      <c r="A58">
        <v>2007</v>
      </c>
      <c r="B58">
        <v>20</v>
      </c>
      <c r="C58">
        <v>47.262500000000003</v>
      </c>
      <c r="G58">
        <v>0</v>
      </c>
      <c r="H58">
        <v>20</v>
      </c>
      <c r="I58">
        <v>40</v>
      </c>
      <c r="J58">
        <v>60</v>
      </c>
      <c r="K58">
        <v>80</v>
      </c>
      <c r="L58">
        <v>100</v>
      </c>
    </row>
    <row r="59" spans="1:44">
      <c r="A59">
        <v>2007</v>
      </c>
      <c r="B59">
        <v>40</v>
      </c>
      <c r="C59">
        <v>51.732500000000002</v>
      </c>
      <c r="F59" s="127">
        <v>1971</v>
      </c>
      <c r="G59">
        <v>36.725000000000001</v>
      </c>
      <c r="H59">
        <v>35.700000000000003</v>
      </c>
      <c r="I59">
        <v>35.524999999999999</v>
      </c>
      <c r="J59">
        <v>35.225000000000001</v>
      </c>
      <c r="K59">
        <v>35.424999999999997</v>
      </c>
      <c r="L59">
        <v>37.424999999999997</v>
      </c>
    </row>
    <row r="60" spans="1:44">
      <c r="A60">
        <v>2007</v>
      </c>
      <c r="B60">
        <v>60</v>
      </c>
      <c r="C60">
        <v>46.542499999999997</v>
      </c>
      <c r="F60" s="127">
        <v>1972</v>
      </c>
      <c r="G60">
        <v>27.95</v>
      </c>
      <c r="H60">
        <v>27.557500000000001</v>
      </c>
      <c r="I60">
        <v>25.377500000000001</v>
      </c>
      <c r="J60">
        <v>25.017499999999998</v>
      </c>
      <c r="K60">
        <v>23.047499999999999</v>
      </c>
      <c r="L60">
        <v>21.84</v>
      </c>
    </row>
    <row r="61" spans="1:44">
      <c r="A61">
        <v>2007</v>
      </c>
      <c r="B61">
        <v>80</v>
      </c>
      <c r="C61">
        <v>42.35</v>
      </c>
      <c r="F61" s="127">
        <v>1974</v>
      </c>
      <c r="G61">
        <v>16.546800000000001</v>
      </c>
      <c r="H61">
        <v>27.043500000000002</v>
      </c>
      <c r="I61">
        <v>32.609499999999997</v>
      </c>
      <c r="J61">
        <v>30.310500000000001</v>
      </c>
      <c r="K61">
        <v>29.645</v>
      </c>
      <c r="L61">
        <v>27.799800000000001</v>
      </c>
    </row>
    <row r="62" spans="1:44">
      <c r="A62">
        <v>2007</v>
      </c>
      <c r="B62">
        <v>100</v>
      </c>
      <c r="C62">
        <v>50.3</v>
      </c>
      <c r="F62" s="127">
        <v>1975</v>
      </c>
      <c r="G62">
        <v>26.861999999999998</v>
      </c>
      <c r="H62">
        <v>34.878300000000003</v>
      </c>
      <c r="I62">
        <v>39.718299999999999</v>
      </c>
      <c r="J62">
        <v>46.857300000000002</v>
      </c>
      <c r="K62">
        <v>51.273800000000001</v>
      </c>
      <c r="L62">
        <v>50.547800000000002</v>
      </c>
    </row>
    <row r="63" spans="1:44">
      <c r="A63">
        <v>2008</v>
      </c>
      <c r="B63">
        <v>0</v>
      </c>
      <c r="C63">
        <v>42.282615700000001</v>
      </c>
      <c r="F63" s="127">
        <v>1976</v>
      </c>
      <c r="G63">
        <v>23.2623</v>
      </c>
      <c r="H63">
        <v>27.497299999999999</v>
      </c>
      <c r="I63">
        <v>32.064999999999998</v>
      </c>
      <c r="J63">
        <v>40.111499999999999</v>
      </c>
      <c r="K63">
        <v>44.588500000000003</v>
      </c>
      <c r="L63">
        <v>46.7363</v>
      </c>
    </row>
    <row r="64" spans="1:44">
      <c r="A64">
        <v>2008</v>
      </c>
      <c r="B64">
        <v>20</v>
      </c>
      <c r="C64">
        <v>55.895833400000001</v>
      </c>
      <c r="F64" s="127">
        <v>1977</v>
      </c>
      <c r="G64">
        <v>16.970300000000002</v>
      </c>
      <c r="H64">
        <v>26.861999999999998</v>
      </c>
      <c r="I64">
        <v>28.1325</v>
      </c>
      <c r="J64">
        <v>28.737500000000001</v>
      </c>
      <c r="K64">
        <v>29.4938</v>
      </c>
      <c r="L64">
        <v>28.828299999999999</v>
      </c>
    </row>
    <row r="65" spans="1:12">
      <c r="A65">
        <v>2008</v>
      </c>
      <c r="B65">
        <v>40</v>
      </c>
      <c r="C65">
        <v>69.331917599999997</v>
      </c>
      <c r="F65" s="127">
        <v>1978</v>
      </c>
      <c r="G65">
        <v>20.721299999999999</v>
      </c>
      <c r="H65">
        <v>26.287299999999998</v>
      </c>
      <c r="I65">
        <v>33.637999999999998</v>
      </c>
      <c r="J65">
        <v>39.688000000000002</v>
      </c>
      <c r="K65">
        <v>44.346499999999999</v>
      </c>
      <c r="L65">
        <v>38.568800000000003</v>
      </c>
    </row>
    <row r="66" spans="1:12">
      <c r="A66">
        <v>2008</v>
      </c>
      <c r="B66">
        <v>60</v>
      </c>
      <c r="C66">
        <v>81.781833599999999</v>
      </c>
      <c r="F66" s="127">
        <v>1979</v>
      </c>
      <c r="G66">
        <v>37.674999999999997</v>
      </c>
      <c r="H66">
        <v>44.68</v>
      </c>
      <c r="I66">
        <v>35.807499999999997</v>
      </c>
      <c r="J66">
        <v>38.357500000000002</v>
      </c>
      <c r="K66">
        <v>42.177500000000002</v>
      </c>
      <c r="L66">
        <v>39.582500000000003</v>
      </c>
    </row>
    <row r="67" spans="1:12">
      <c r="A67">
        <v>2008</v>
      </c>
      <c r="B67">
        <v>80</v>
      </c>
      <c r="C67">
        <v>86.805154099999996</v>
      </c>
      <c r="F67" s="127">
        <v>1980</v>
      </c>
      <c r="G67">
        <v>20.842500000000001</v>
      </c>
      <c r="H67">
        <v>28.405000000000001</v>
      </c>
      <c r="I67">
        <v>37.417499999999997</v>
      </c>
      <c r="J67">
        <v>52.302500000000002</v>
      </c>
      <c r="K67">
        <v>60.712499999999999</v>
      </c>
      <c r="L67">
        <v>55.297499999999999</v>
      </c>
    </row>
    <row r="68" spans="1:12">
      <c r="A68">
        <v>2008</v>
      </c>
      <c r="B68">
        <v>100</v>
      </c>
      <c r="C68">
        <v>88.32</v>
      </c>
      <c r="F68" s="127">
        <v>1981</v>
      </c>
      <c r="G68">
        <v>19.5425</v>
      </c>
      <c r="H68">
        <v>31.704999999999998</v>
      </c>
      <c r="I68">
        <v>32.277500000000003</v>
      </c>
      <c r="J68">
        <v>34.905000000000001</v>
      </c>
      <c r="K68">
        <v>37.54</v>
      </c>
      <c r="L68">
        <v>38.782499999999999</v>
      </c>
    </row>
    <row r="69" spans="1:12">
      <c r="A69">
        <v>2009</v>
      </c>
      <c r="B69">
        <v>0</v>
      </c>
      <c r="C69">
        <v>23.14</v>
      </c>
      <c r="F69" s="127">
        <v>1982</v>
      </c>
      <c r="G69">
        <v>27.497499999999999</v>
      </c>
      <c r="H69">
        <v>36.057499999999997</v>
      </c>
      <c r="I69">
        <v>32.82</v>
      </c>
      <c r="J69">
        <v>32.729999999999997</v>
      </c>
      <c r="K69">
        <v>29.737500000000001</v>
      </c>
      <c r="L69">
        <v>27.8</v>
      </c>
    </row>
    <row r="70" spans="1:12">
      <c r="A70">
        <v>2009</v>
      </c>
      <c r="B70">
        <v>20</v>
      </c>
      <c r="C70">
        <v>29.647500000000001</v>
      </c>
      <c r="F70" s="127">
        <v>1983</v>
      </c>
      <c r="G70">
        <v>38.537500000000001</v>
      </c>
      <c r="H70">
        <v>48.097499999999997</v>
      </c>
      <c r="I70">
        <v>51.545000000000002</v>
      </c>
      <c r="J70">
        <v>51.0625</v>
      </c>
      <c r="K70">
        <v>47.61</v>
      </c>
      <c r="L70">
        <v>37.417499999999997</v>
      </c>
    </row>
    <row r="71" spans="1:12">
      <c r="A71">
        <v>2009</v>
      </c>
      <c r="B71">
        <v>40</v>
      </c>
      <c r="C71">
        <v>37.692500000000003</v>
      </c>
      <c r="F71" s="127">
        <v>1984</v>
      </c>
      <c r="G71">
        <v>33.365000000000002</v>
      </c>
      <c r="H71">
        <v>43.712499999999999</v>
      </c>
      <c r="I71">
        <v>42.56</v>
      </c>
      <c r="J71">
        <v>44.6175</v>
      </c>
      <c r="K71">
        <v>42.227499999999999</v>
      </c>
      <c r="L71">
        <v>40.35</v>
      </c>
    </row>
    <row r="72" spans="1:12">
      <c r="A72">
        <v>2009</v>
      </c>
      <c r="B72">
        <v>60</v>
      </c>
      <c r="C72">
        <v>43.51</v>
      </c>
      <c r="F72" s="127">
        <v>1985</v>
      </c>
      <c r="G72">
        <v>20.4175</v>
      </c>
      <c r="H72">
        <v>30.4925</v>
      </c>
      <c r="I72">
        <v>34.305</v>
      </c>
      <c r="J72">
        <v>34.664999999999999</v>
      </c>
      <c r="K72">
        <v>33.395000000000003</v>
      </c>
      <c r="L72">
        <v>30.22</v>
      </c>
    </row>
    <row r="73" spans="1:12">
      <c r="A73">
        <v>2009</v>
      </c>
      <c r="B73">
        <v>80</v>
      </c>
      <c r="C73">
        <v>57.272500000000001</v>
      </c>
      <c r="F73" s="127">
        <v>1986</v>
      </c>
      <c r="G73">
        <v>40.3825</v>
      </c>
      <c r="H73">
        <v>42.44</v>
      </c>
      <c r="I73">
        <v>43.077500000000001</v>
      </c>
      <c r="J73">
        <v>44.467500000000001</v>
      </c>
      <c r="K73">
        <v>45.375</v>
      </c>
      <c r="L73">
        <v>46.01</v>
      </c>
    </row>
    <row r="74" spans="1:12">
      <c r="A74">
        <v>2009</v>
      </c>
      <c r="B74">
        <v>100</v>
      </c>
      <c r="C74">
        <v>73.034999999999997</v>
      </c>
      <c r="F74" s="127">
        <v>1987</v>
      </c>
      <c r="G74">
        <v>30.4925</v>
      </c>
      <c r="H74">
        <v>37.055</v>
      </c>
      <c r="I74">
        <v>41.112499999999997</v>
      </c>
      <c r="J74">
        <v>42.652500000000003</v>
      </c>
      <c r="K74">
        <v>42.982500000000002</v>
      </c>
      <c r="L74">
        <v>41.502499999999998</v>
      </c>
    </row>
    <row r="75" spans="1:12">
      <c r="A75">
        <v>2010</v>
      </c>
      <c r="B75">
        <v>0</v>
      </c>
      <c r="C75">
        <v>13.0204874</v>
      </c>
      <c r="F75" s="127">
        <v>1988</v>
      </c>
      <c r="G75">
        <v>27.072500000000002</v>
      </c>
      <c r="H75">
        <v>40.957500000000003</v>
      </c>
      <c r="I75">
        <v>47.975000000000001</v>
      </c>
      <c r="J75">
        <v>57.292499999999997</v>
      </c>
      <c r="K75">
        <v>65.067499999999995</v>
      </c>
      <c r="L75">
        <v>63.16</v>
      </c>
    </row>
    <row r="76" spans="1:12">
      <c r="A76">
        <v>2010</v>
      </c>
      <c r="B76">
        <v>20</v>
      </c>
      <c r="C76">
        <v>15.384088999999999</v>
      </c>
      <c r="F76" s="127">
        <v>1989</v>
      </c>
      <c r="G76">
        <v>18.09</v>
      </c>
      <c r="H76">
        <v>34.727499999999999</v>
      </c>
      <c r="I76">
        <v>37.51</v>
      </c>
      <c r="J76">
        <v>39.534999999999997</v>
      </c>
      <c r="K76">
        <v>42.4375</v>
      </c>
      <c r="L76">
        <v>40.322499999999998</v>
      </c>
    </row>
    <row r="77" spans="1:12">
      <c r="A77">
        <v>2010</v>
      </c>
      <c r="B77">
        <v>40</v>
      </c>
      <c r="C77">
        <v>20.640467399999999</v>
      </c>
      <c r="F77" s="127">
        <v>1990</v>
      </c>
      <c r="G77">
        <v>26.4375</v>
      </c>
      <c r="H77">
        <v>41.832500000000003</v>
      </c>
      <c r="I77">
        <v>48.46</v>
      </c>
      <c r="J77">
        <v>49.274999999999999</v>
      </c>
      <c r="K77">
        <v>48.28</v>
      </c>
      <c r="L77">
        <v>43.862499999999997</v>
      </c>
    </row>
    <row r="78" spans="1:12">
      <c r="A78">
        <v>2010</v>
      </c>
      <c r="B78">
        <v>60</v>
      </c>
      <c r="C78">
        <v>23.463007099999999</v>
      </c>
      <c r="F78" s="127">
        <v>1991</v>
      </c>
      <c r="G78">
        <v>22.655000000000001</v>
      </c>
      <c r="H78">
        <v>27.195</v>
      </c>
      <c r="I78">
        <v>28.1325</v>
      </c>
      <c r="J78">
        <v>28.98</v>
      </c>
      <c r="K78">
        <v>27.83</v>
      </c>
      <c r="L78">
        <v>29.49</v>
      </c>
    </row>
    <row r="79" spans="1:12">
      <c r="A79">
        <v>2010</v>
      </c>
      <c r="B79">
        <v>80</v>
      </c>
      <c r="C79">
        <v>28.530276300000001</v>
      </c>
      <c r="F79" s="127">
        <v>1992</v>
      </c>
      <c r="G79">
        <v>17.889900000000001</v>
      </c>
      <c r="H79">
        <v>27.7302</v>
      </c>
      <c r="I79">
        <v>34.5304</v>
      </c>
      <c r="J79">
        <v>38.242100000000001</v>
      </c>
      <c r="K79">
        <v>41.6785</v>
      </c>
      <c r="L79">
        <v>38.747199999999999</v>
      </c>
    </row>
    <row r="80" spans="1:12">
      <c r="A80">
        <v>2010</v>
      </c>
      <c r="B80">
        <v>100</v>
      </c>
      <c r="C80">
        <v>31.33</v>
      </c>
      <c r="F80" s="127">
        <v>1993</v>
      </c>
      <c r="G80">
        <v>17.151800000000001</v>
      </c>
      <c r="H80">
        <v>24.439</v>
      </c>
      <c r="I80">
        <v>31.6113</v>
      </c>
      <c r="J80">
        <v>37.047199999999997</v>
      </c>
      <c r="K80">
        <v>43.526699999999998</v>
      </c>
      <c r="L80">
        <v>36.318199999999997</v>
      </c>
    </row>
    <row r="81" spans="1:12">
      <c r="A81">
        <v>2011</v>
      </c>
      <c r="B81">
        <v>0</v>
      </c>
      <c r="C81">
        <v>27.515000000000001</v>
      </c>
      <c r="F81" s="127">
        <v>1994</v>
      </c>
      <c r="G81">
        <v>11.092700000000001</v>
      </c>
      <c r="H81">
        <v>16.952100000000002</v>
      </c>
      <c r="I81">
        <v>22.569500000000001</v>
      </c>
      <c r="J81">
        <v>33.002800000000001</v>
      </c>
      <c r="K81">
        <v>36.408900000000003</v>
      </c>
      <c r="L81">
        <v>45.314500000000002</v>
      </c>
    </row>
    <row r="82" spans="1:12">
      <c r="A82">
        <v>2011</v>
      </c>
      <c r="B82">
        <v>20</v>
      </c>
      <c r="C82">
        <v>30.2925</v>
      </c>
      <c r="F82" s="127">
        <v>1995</v>
      </c>
      <c r="G82">
        <v>29.386299999999999</v>
      </c>
      <c r="H82">
        <v>34.151899999999998</v>
      </c>
      <c r="I82">
        <v>37.860799999999998</v>
      </c>
      <c r="J82">
        <v>41.355899999999998</v>
      </c>
      <c r="K82">
        <v>43.472799999999999</v>
      </c>
      <c r="L82">
        <v>45.956299999999999</v>
      </c>
    </row>
    <row r="83" spans="1:12">
      <c r="A83">
        <v>2011</v>
      </c>
      <c r="B83">
        <v>40</v>
      </c>
      <c r="C83">
        <v>36.29</v>
      </c>
      <c r="F83" s="127">
        <v>1996</v>
      </c>
      <c r="G83">
        <v>18.0137</v>
      </c>
      <c r="H83">
        <v>23.828900000000001</v>
      </c>
      <c r="I83">
        <v>27.289200000000001</v>
      </c>
      <c r="J83">
        <v>26.554300000000001</v>
      </c>
      <c r="K83">
        <v>34.885899999999999</v>
      </c>
      <c r="L83">
        <v>38.762900000000002</v>
      </c>
    </row>
    <row r="84" spans="1:12">
      <c r="A84">
        <v>2011</v>
      </c>
      <c r="B84">
        <v>60</v>
      </c>
      <c r="C84">
        <v>35.262500000000003</v>
      </c>
      <c r="F84" s="127">
        <v>1997</v>
      </c>
      <c r="G84">
        <v>18.807700000000001</v>
      </c>
      <c r="H84">
        <v>28.098400000000002</v>
      </c>
      <c r="I84">
        <v>29.164899999999999</v>
      </c>
      <c r="J84">
        <v>37.790999999999997</v>
      </c>
      <c r="K84">
        <v>44.127000000000002</v>
      </c>
      <c r="L84">
        <v>53.1676</v>
      </c>
    </row>
    <row r="85" spans="1:12">
      <c r="A85">
        <v>2011</v>
      </c>
      <c r="B85">
        <v>80</v>
      </c>
      <c r="C85">
        <v>40.442500000000003</v>
      </c>
      <c r="F85" s="127">
        <v>1998</v>
      </c>
      <c r="G85">
        <v>28.463799999999999</v>
      </c>
      <c r="H85">
        <v>32.726500000000001</v>
      </c>
      <c r="I85">
        <v>41.185600000000001</v>
      </c>
      <c r="J85">
        <v>52.240400000000001</v>
      </c>
      <c r="K85">
        <v>53.455300000000001</v>
      </c>
      <c r="L85">
        <v>56.251800000000003</v>
      </c>
    </row>
    <row r="86" spans="1:12">
      <c r="A86">
        <v>2011</v>
      </c>
      <c r="B86">
        <v>100</v>
      </c>
      <c r="C86">
        <v>44.69</v>
      </c>
      <c r="F86" s="127">
        <v>1999</v>
      </c>
      <c r="G86">
        <v>19.1843906</v>
      </c>
      <c r="H86">
        <v>23.560070799999998</v>
      </c>
      <c r="I86">
        <v>31.011738099999999</v>
      </c>
      <c r="J86">
        <v>37.082539400000002</v>
      </c>
      <c r="K86">
        <v>47.479795299999999</v>
      </c>
      <c r="L86">
        <v>54.026965199999999</v>
      </c>
    </row>
    <row r="87" spans="1:12">
      <c r="A87">
        <v>2012</v>
      </c>
      <c r="B87">
        <v>0</v>
      </c>
      <c r="C87">
        <v>27.074999999999999</v>
      </c>
      <c r="F87" s="127">
        <v>2000</v>
      </c>
      <c r="G87">
        <v>24.206640199999999</v>
      </c>
      <c r="H87">
        <v>32.9565634</v>
      </c>
      <c r="I87">
        <v>36.154504899999999</v>
      </c>
      <c r="J87">
        <v>41.573239000000001</v>
      </c>
      <c r="K87">
        <v>47.880290199999997</v>
      </c>
      <c r="L87">
        <v>39.396862200000001</v>
      </c>
    </row>
    <row r="88" spans="1:12">
      <c r="A88">
        <v>2012</v>
      </c>
      <c r="B88">
        <v>20</v>
      </c>
      <c r="C88">
        <v>35.155000000000001</v>
      </c>
      <c r="F88" s="127">
        <v>2001</v>
      </c>
      <c r="G88">
        <v>27.5221804</v>
      </c>
      <c r="H88">
        <v>22.608702399999999</v>
      </c>
      <c r="I88">
        <v>27.468674799999999</v>
      </c>
      <c r="J88">
        <v>27.9365907</v>
      </c>
      <c r="K88">
        <v>25.700200800000001</v>
      </c>
      <c r="L88">
        <v>21.164360899999998</v>
      </c>
    </row>
    <row r="89" spans="1:12">
      <c r="A89">
        <v>2012</v>
      </c>
      <c r="B89">
        <v>40</v>
      </c>
      <c r="C89">
        <v>48.397500000000001</v>
      </c>
      <c r="F89" s="127">
        <v>2002</v>
      </c>
      <c r="G89">
        <v>36.398688800000002</v>
      </c>
      <c r="H89">
        <v>46.799952099999999</v>
      </c>
      <c r="I89">
        <v>48.093073199999999</v>
      </c>
      <c r="J89">
        <v>44.606480300000001</v>
      </c>
      <c r="K89">
        <v>42.549199899999998</v>
      </c>
      <c r="L89">
        <v>43.915607199999997</v>
      </c>
    </row>
    <row r="90" spans="1:12">
      <c r="A90">
        <v>2012</v>
      </c>
      <c r="B90">
        <v>60</v>
      </c>
      <c r="C90">
        <v>55.384999999999998</v>
      </c>
      <c r="F90" s="127">
        <v>2003</v>
      </c>
      <c r="G90">
        <v>39.633955800000003</v>
      </c>
      <c r="H90">
        <v>54.712842999999999</v>
      </c>
      <c r="I90">
        <v>67.785823199999996</v>
      </c>
      <c r="J90">
        <v>75.740281999999993</v>
      </c>
      <c r="K90">
        <v>89.228277399999996</v>
      </c>
      <c r="L90">
        <v>88.329077699999999</v>
      </c>
    </row>
    <row r="91" spans="1:12">
      <c r="A91">
        <v>2012</v>
      </c>
      <c r="B91">
        <v>80</v>
      </c>
      <c r="C91">
        <v>60.65</v>
      </c>
      <c r="F91" s="127">
        <v>2004</v>
      </c>
      <c r="G91">
        <v>20.040624999999999</v>
      </c>
      <c r="H91">
        <v>28.862004599999999</v>
      </c>
      <c r="I91">
        <v>36.092492399999998</v>
      </c>
      <c r="J91">
        <v>53.767530499999999</v>
      </c>
      <c r="K91">
        <v>56.225343000000002</v>
      </c>
      <c r="L91">
        <v>60.7</v>
      </c>
    </row>
    <row r="92" spans="1:12">
      <c r="A92">
        <v>2012</v>
      </c>
      <c r="B92">
        <v>100</v>
      </c>
      <c r="C92">
        <v>61.23</v>
      </c>
      <c r="F92" s="127">
        <v>2005</v>
      </c>
      <c r="G92">
        <v>23.916775000000001</v>
      </c>
      <c r="H92">
        <v>28.694932099999999</v>
      </c>
      <c r="I92">
        <v>33.319544299999997</v>
      </c>
      <c r="J92">
        <v>38.118406299999997</v>
      </c>
      <c r="K92">
        <v>38.795962899999999</v>
      </c>
      <c r="L92">
        <v>42.7795463</v>
      </c>
    </row>
    <row r="93" spans="1:12">
      <c r="A93">
        <v>2013</v>
      </c>
      <c r="B93">
        <v>0</v>
      </c>
      <c r="C93">
        <v>23.0102197</v>
      </c>
      <c r="F93" s="127">
        <v>2006</v>
      </c>
      <c r="G93">
        <v>34.4634754</v>
      </c>
      <c r="H93">
        <v>38.460653600000001</v>
      </c>
      <c r="I93">
        <v>43.103391000000002</v>
      </c>
      <c r="J93">
        <v>33.828997100000002</v>
      </c>
      <c r="K93">
        <v>40.2958772</v>
      </c>
      <c r="L93">
        <v>40.700000000000003</v>
      </c>
    </row>
    <row r="94" spans="1:12">
      <c r="A94">
        <v>2013</v>
      </c>
      <c r="B94">
        <v>20</v>
      </c>
      <c r="C94">
        <v>28.053913300000001</v>
      </c>
      <c r="F94" s="127">
        <v>2007</v>
      </c>
      <c r="G94">
        <v>38.729999999999997</v>
      </c>
      <c r="H94">
        <v>47.262500000000003</v>
      </c>
      <c r="I94">
        <v>51.732500000000002</v>
      </c>
      <c r="J94">
        <v>46.542499999999997</v>
      </c>
      <c r="K94">
        <v>42.35</v>
      </c>
      <c r="L94">
        <v>50.3</v>
      </c>
    </row>
    <row r="95" spans="1:12">
      <c r="A95">
        <v>2013</v>
      </c>
      <c r="B95">
        <v>40</v>
      </c>
      <c r="C95">
        <v>35.5309423</v>
      </c>
      <c r="F95" s="127">
        <v>2008</v>
      </c>
      <c r="G95">
        <v>42.282615700000001</v>
      </c>
      <c r="H95">
        <v>55.895833400000001</v>
      </c>
      <c r="I95">
        <v>69.331917599999997</v>
      </c>
      <c r="J95">
        <v>81.781833599999999</v>
      </c>
      <c r="K95">
        <v>86.805154099999996</v>
      </c>
      <c r="L95">
        <v>88.32</v>
      </c>
    </row>
    <row r="96" spans="1:12">
      <c r="A96">
        <v>2013</v>
      </c>
      <c r="B96">
        <v>60</v>
      </c>
      <c r="C96">
        <v>40.0566891</v>
      </c>
      <c r="F96" s="127">
        <v>2009</v>
      </c>
      <c r="G96">
        <v>23.14</v>
      </c>
      <c r="H96">
        <v>29.647500000000001</v>
      </c>
      <c r="I96">
        <v>37.692500000000003</v>
      </c>
      <c r="J96">
        <v>43.51</v>
      </c>
      <c r="K96">
        <v>57.272500000000001</v>
      </c>
      <c r="L96">
        <v>73.034999999999997</v>
      </c>
    </row>
    <row r="97" spans="1:21">
      <c r="A97">
        <v>2013</v>
      </c>
      <c r="B97">
        <v>80</v>
      </c>
      <c r="C97">
        <v>38.100177600000002</v>
      </c>
      <c r="F97" s="127">
        <v>2010</v>
      </c>
      <c r="G97">
        <v>13.0204874</v>
      </c>
      <c r="H97">
        <v>15.384088999999999</v>
      </c>
      <c r="I97">
        <v>20.640467399999999</v>
      </c>
      <c r="J97">
        <v>23.463007099999999</v>
      </c>
      <c r="K97">
        <v>28.530276300000001</v>
      </c>
      <c r="L97">
        <v>31.33</v>
      </c>
    </row>
    <row r="98" spans="1:21" ht="13.5" thickBot="1">
      <c r="A98">
        <v>2013</v>
      </c>
      <c r="B98">
        <v>100</v>
      </c>
      <c r="C98">
        <v>39.880000000000003</v>
      </c>
      <c r="F98" s="127">
        <v>2011</v>
      </c>
      <c r="G98">
        <v>27.515000000000001</v>
      </c>
      <c r="H98">
        <v>30.2925</v>
      </c>
      <c r="I98">
        <v>36.29</v>
      </c>
      <c r="J98">
        <v>35.262500000000003</v>
      </c>
      <c r="K98">
        <v>40.442500000000003</v>
      </c>
      <c r="L98">
        <v>44.69</v>
      </c>
    </row>
    <row r="99" spans="1:21">
      <c r="A99">
        <v>2014</v>
      </c>
      <c r="B99">
        <v>0</v>
      </c>
      <c r="C99">
        <v>29.798127399999998</v>
      </c>
      <c r="F99" s="127">
        <v>2012</v>
      </c>
      <c r="G99">
        <v>27.074999999999999</v>
      </c>
      <c r="H99">
        <v>35.155000000000001</v>
      </c>
      <c r="I99">
        <v>48.397500000000001</v>
      </c>
      <c r="J99">
        <v>55.384999999999998</v>
      </c>
      <c r="K99">
        <v>60.65</v>
      </c>
      <c r="L99">
        <v>61.23</v>
      </c>
      <c r="Q99" s="263"/>
      <c r="R99" s="264"/>
      <c r="S99" s="264"/>
      <c r="T99" s="279"/>
      <c r="U99" s="279"/>
    </row>
    <row r="100" spans="1:21">
      <c r="A100">
        <v>2014</v>
      </c>
      <c r="B100">
        <v>20</v>
      </c>
      <c r="C100">
        <v>31.3245662</v>
      </c>
      <c r="F100" s="127">
        <v>2013</v>
      </c>
      <c r="G100">
        <v>23.0102197</v>
      </c>
      <c r="H100">
        <v>28.053913300000001</v>
      </c>
      <c r="I100">
        <v>35.5309423</v>
      </c>
      <c r="J100">
        <v>40.0566891</v>
      </c>
      <c r="K100">
        <v>38.100177600000002</v>
      </c>
      <c r="L100">
        <v>39.880000000000003</v>
      </c>
      <c r="Q100" s="265"/>
      <c r="R100" s="278"/>
      <c r="S100" s="278"/>
      <c r="T100" s="262"/>
      <c r="U100" s="262"/>
    </row>
    <row r="101" spans="1:21">
      <c r="A101">
        <v>2014</v>
      </c>
      <c r="B101">
        <v>40</v>
      </c>
      <c r="C101">
        <v>27.846269299999999</v>
      </c>
      <c r="F101" s="127">
        <v>2014</v>
      </c>
      <c r="G101">
        <v>29.798127399999998</v>
      </c>
      <c r="H101">
        <v>31.3245662</v>
      </c>
      <c r="I101">
        <v>27.846269299999999</v>
      </c>
      <c r="J101">
        <v>25.885349399999999</v>
      </c>
      <c r="K101">
        <v>27.2862735</v>
      </c>
      <c r="L101">
        <v>28.23</v>
      </c>
      <c r="Q101" s="265"/>
      <c r="R101" s="278"/>
      <c r="S101" s="278"/>
      <c r="T101" s="262"/>
      <c r="U101" s="262"/>
    </row>
    <row r="102" spans="1:21">
      <c r="A102">
        <v>2014</v>
      </c>
      <c r="B102">
        <v>60</v>
      </c>
      <c r="C102">
        <v>25.885349399999999</v>
      </c>
      <c r="F102" s="127">
        <v>2015</v>
      </c>
      <c r="G102">
        <v>28.515000000000001</v>
      </c>
      <c r="H102">
        <v>34.177500000000002</v>
      </c>
      <c r="I102">
        <v>32.770000000000003</v>
      </c>
      <c r="J102">
        <v>39.1325</v>
      </c>
      <c r="K102">
        <v>43.24</v>
      </c>
      <c r="L102">
        <v>40.090000000000003</v>
      </c>
      <c r="Q102" s="265"/>
      <c r="R102" s="278"/>
      <c r="S102" s="278"/>
      <c r="T102" s="262"/>
      <c r="U102" s="262"/>
    </row>
    <row r="103" spans="1:21">
      <c r="A103">
        <v>2014</v>
      </c>
      <c r="B103">
        <v>80</v>
      </c>
      <c r="C103">
        <v>27.2862735</v>
      </c>
      <c r="F103" s="127">
        <v>2016</v>
      </c>
      <c r="G103">
        <v>28.48</v>
      </c>
      <c r="H103">
        <v>46.99</v>
      </c>
      <c r="I103">
        <v>48.65</v>
      </c>
      <c r="J103">
        <v>64.97</v>
      </c>
      <c r="K103">
        <v>75.23</v>
      </c>
      <c r="L103">
        <v>78.819999999999993</v>
      </c>
      <c r="Q103" s="265"/>
      <c r="R103" s="278"/>
      <c r="S103" s="278"/>
      <c r="T103" s="262"/>
      <c r="U103" s="262"/>
    </row>
    <row r="104" spans="1:21">
      <c r="A104">
        <v>2014</v>
      </c>
      <c r="B104">
        <v>100</v>
      </c>
      <c r="C104">
        <v>28.23</v>
      </c>
      <c r="F104" s="127">
        <v>2017</v>
      </c>
      <c r="G104">
        <v>17.8</v>
      </c>
      <c r="H104">
        <v>30.93</v>
      </c>
      <c r="I104">
        <v>42.13</v>
      </c>
      <c r="J104">
        <v>61.08</v>
      </c>
      <c r="K104">
        <v>71.34</v>
      </c>
      <c r="L104">
        <v>79.709999999999994</v>
      </c>
      <c r="Q104" s="265"/>
      <c r="R104" s="278"/>
      <c r="S104" s="278"/>
      <c r="T104" s="262"/>
      <c r="U104" s="262"/>
    </row>
    <row r="105" spans="1:21">
      <c r="A105">
        <v>2015</v>
      </c>
      <c r="B105">
        <v>0</v>
      </c>
      <c r="C105">
        <v>28.515000000000001</v>
      </c>
      <c r="F105" s="127">
        <v>2018</v>
      </c>
      <c r="G105">
        <v>25.17</v>
      </c>
      <c r="H105">
        <v>28.82</v>
      </c>
      <c r="I105">
        <v>30.75</v>
      </c>
      <c r="J105">
        <v>28.09</v>
      </c>
      <c r="K105">
        <v>30.28</v>
      </c>
      <c r="L105">
        <v>30.97</v>
      </c>
      <c r="Q105" s="265"/>
      <c r="R105" s="278"/>
      <c r="S105" s="278"/>
      <c r="T105" s="262"/>
      <c r="U105" s="262"/>
    </row>
    <row r="106" spans="1:21">
      <c r="A106">
        <v>2015</v>
      </c>
      <c r="B106">
        <v>20</v>
      </c>
      <c r="C106">
        <v>34.177500000000002</v>
      </c>
      <c r="F106" s="127">
        <v>2019</v>
      </c>
      <c r="G106">
        <v>29.54</v>
      </c>
      <c r="H106">
        <v>45.14</v>
      </c>
      <c r="I106">
        <v>55.74</v>
      </c>
      <c r="J106">
        <v>51.09</v>
      </c>
      <c r="K106">
        <v>66.77</v>
      </c>
      <c r="L106">
        <v>71.209999999999994</v>
      </c>
      <c r="Q106" s="265"/>
      <c r="R106" s="278"/>
      <c r="S106" s="278"/>
      <c r="T106" s="262"/>
      <c r="U106" s="262"/>
    </row>
    <row r="107" spans="1:21">
      <c r="A107">
        <v>2015</v>
      </c>
      <c r="B107">
        <v>40</v>
      </c>
      <c r="C107">
        <v>32.770000000000003</v>
      </c>
      <c r="F107" s="127">
        <v>2020</v>
      </c>
      <c r="G107">
        <v>17.230909</v>
      </c>
      <c r="H107">
        <v>22.883813799999999</v>
      </c>
      <c r="I107">
        <v>31.271620800000001</v>
      </c>
      <c r="J107">
        <v>35.449485299999999</v>
      </c>
      <c r="K107">
        <v>44.206596599999997</v>
      </c>
      <c r="L107">
        <v>51.9146225</v>
      </c>
      <c r="Q107" s="265"/>
      <c r="R107" s="278"/>
      <c r="S107" s="278"/>
      <c r="T107" s="262"/>
      <c r="U107" s="262"/>
    </row>
    <row r="108" spans="1:21">
      <c r="A108">
        <v>2015</v>
      </c>
      <c r="B108">
        <v>60</v>
      </c>
      <c r="C108">
        <v>39.1325</v>
      </c>
      <c r="Q108" s="265"/>
      <c r="R108" s="278"/>
      <c r="S108" s="278"/>
      <c r="T108" s="262"/>
      <c r="U108" s="262"/>
    </row>
    <row r="109" spans="1:21">
      <c r="A109">
        <v>2015</v>
      </c>
      <c r="B109">
        <v>80</v>
      </c>
      <c r="C109">
        <v>43.24</v>
      </c>
      <c r="Q109" s="265"/>
      <c r="R109" s="278"/>
      <c r="S109" s="278"/>
      <c r="T109" s="262"/>
      <c r="U109" s="262"/>
    </row>
    <row r="110" spans="1:21">
      <c r="A110">
        <v>2015</v>
      </c>
      <c r="B110">
        <v>100</v>
      </c>
      <c r="C110">
        <v>40.090000000000003</v>
      </c>
      <c r="Q110" s="265"/>
      <c r="R110" s="278"/>
      <c r="S110" s="278"/>
      <c r="T110" s="262"/>
      <c r="U110" s="262"/>
    </row>
    <row r="111" spans="1:21">
      <c r="A111">
        <v>2016</v>
      </c>
      <c r="B111">
        <v>0</v>
      </c>
      <c r="C111">
        <v>28.48</v>
      </c>
      <c r="Q111" s="265"/>
      <c r="R111" s="278"/>
      <c r="S111" s="278"/>
      <c r="T111" s="262"/>
      <c r="U111" s="262"/>
    </row>
    <row r="112" spans="1:21">
      <c r="A112">
        <v>2016</v>
      </c>
      <c r="B112">
        <v>20</v>
      </c>
      <c r="C112">
        <v>46.99</v>
      </c>
      <c r="Q112" s="265"/>
      <c r="R112" s="278"/>
      <c r="S112" s="278"/>
      <c r="T112" s="262"/>
      <c r="U112" s="262"/>
    </row>
    <row r="113" spans="1:21">
      <c r="A113">
        <v>2016</v>
      </c>
      <c r="B113">
        <v>40</v>
      </c>
      <c r="C113">
        <v>48.65</v>
      </c>
      <c r="Q113" s="265"/>
      <c r="R113" s="278"/>
      <c r="S113" s="278"/>
      <c r="T113" s="262"/>
      <c r="U113" s="262"/>
    </row>
    <row r="114" spans="1:21">
      <c r="A114">
        <v>2016</v>
      </c>
      <c r="B114">
        <v>60</v>
      </c>
      <c r="C114">
        <v>64.97</v>
      </c>
    </row>
    <row r="115" spans="1:21">
      <c r="A115">
        <v>2016</v>
      </c>
      <c r="B115">
        <v>80</v>
      </c>
      <c r="C115">
        <v>75.23</v>
      </c>
    </row>
    <row r="116" spans="1:21">
      <c r="A116">
        <v>2016</v>
      </c>
      <c r="B116">
        <v>100</v>
      </c>
      <c r="C116">
        <v>78.819999999999993</v>
      </c>
    </row>
    <row r="117" spans="1:21">
      <c r="A117">
        <v>2017</v>
      </c>
      <c r="B117">
        <v>0</v>
      </c>
      <c r="C117">
        <v>17.8</v>
      </c>
    </row>
    <row r="118" spans="1:21">
      <c r="A118">
        <v>2017</v>
      </c>
      <c r="B118">
        <v>20</v>
      </c>
      <c r="C118">
        <v>30.93</v>
      </c>
    </row>
    <row r="119" spans="1:21">
      <c r="A119">
        <v>2017</v>
      </c>
      <c r="B119">
        <v>40</v>
      </c>
      <c r="C119">
        <v>42.13</v>
      </c>
    </row>
    <row r="120" spans="1:21">
      <c r="A120">
        <v>2017</v>
      </c>
      <c r="B120">
        <v>60</v>
      </c>
      <c r="C120">
        <v>61.08</v>
      </c>
    </row>
    <row r="121" spans="1:21">
      <c r="A121">
        <v>2017</v>
      </c>
      <c r="B121">
        <v>80</v>
      </c>
      <c r="C121">
        <v>71.34</v>
      </c>
    </row>
    <row r="122" spans="1:21">
      <c r="A122">
        <v>2017</v>
      </c>
      <c r="B122">
        <v>100</v>
      </c>
      <c r="C122">
        <v>79.709999999999994</v>
      </c>
    </row>
    <row r="123" spans="1:21">
      <c r="A123">
        <v>2018</v>
      </c>
      <c r="B123">
        <v>0</v>
      </c>
      <c r="C123">
        <v>25.17</v>
      </c>
    </row>
    <row r="124" spans="1:21">
      <c r="A124">
        <v>2018</v>
      </c>
      <c r="B124">
        <v>20</v>
      </c>
      <c r="C124">
        <v>28.82</v>
      </c>
    </row>
    <row r="125" spans="1:21">
      <c r="A125">
        <v>2018</v>
      </c>
      <c r="B125">
        <v>40</v>
      </c>
      <c r="C125">
        <v>30.75</v>
      </c>
    </row>
    <row r="126" spans="1:21">
      <c r="A126">
        <v>2018</v>
      </c>
      <c r="B126">
        <v>60</v>
      </c>
      <c r="C126">
        <v>28.09</v>
      </c>
    </row>
    <row r="127" spans="1:21">
      <c r="A127">
        <v>2018</v>
      </c>
      <c r="B127">
        <v>80</v>
      </c>
      <c r="C127">
        <v>30.28</v>
      </c>
    </row>
    <row r="128" spans="1:21">
      <c r="A128">
        <v>2018</v>
      </c>
      <c r="B128">
        <v>100</v>
      </c>
      <c r="C128">
        <v>30.97</v>
      </c>
    </row>
    <row r="129" spans="1:3">
      <c r="A129">
        <v>2019</v>
      </c>
      <c r="B129">
        <v>0</v>
      </c>
      <c r="C129">
        <v>29.54</v>
      </c>
    </row>
    <row r="130" spans="1:3">
      <c r="A130">
        <v>2019</v>
      </c>
      <c r="B130">
        <v>20</v>
      </c>
      <c r="C130">
        <v>45.14</v>
      </c>
    </row>
    <row r="131" spans="1:3">
      <c r="A131">
        <v>2019</v>
      </c>
      <c r="B131">
        <v>40</v>
      </c>
      <c r="C131">
        <v>55.74</v>
      </c>
    </row>
    <row r="132" spans="1:3">
      <c r="A132">
        <v>2019</v>
      </c>
      <c r="B132">
        <v>60</v>
      </c>
      <c r="C132">
        <v>51.09</v>
      </c>
    </row>
    <row r="133" spans="1:3">
      <c r="A133">
        <v>2019</v>
      </c>
      <c r="B133">
        <v>80</v>
      </c>
      <c r="C133">
        <v>66.77</v>
      </c>
    </row>
    <row r="134" spans="1:3">
      <c r="A134">
        <v>2019</v>
      </c>
      <c r="B134">
        <v>100</v>
      </c>
      <c r="C134">
        <v>71.209999999999994</v>
      </c>
    </row>
    <row r="135" spans="1:3">
      <c r="A135">
        <v>2020</v>
      </c>
      <c r="B135">
        <v>0</v>
      </c>
    </row>
    <row r="136" spans="1:3">
      <c r="A136">
        <v>2020</v>
      </c>
      <c r="B136">
        <v>20</v>
      </c>
    </row>
    <row r="137" spans="1:3">
      <c r="A137">
        <v>2020</v>
      </c>
      <c r="B137">
        <v>40</v>
      </c>
    </row>
    <row r="138" spans="1:3">
      <c r="A138">
        <v>2020</v>
      </c>
      <c r="B138">
        <v>60</v>
      </c>
    </row>
    <row r="139" spans="1:3">
      <c r="A139">
        <v>2020</v>
      </c>
      <c r="B139">
        <v>80</v>
      </c>
    </row>
    <row r="140" spans="1:3">
      <c r="A140">
        <v>2020</v>
      </c>
      <c r="B140">
        <v>100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co502_2020</vt:lpstr>
      <vt:lpstr>Research_Articles</vt:lpstr>
      <vt:lpstr>Personnel</vt:lpstr>
      <vt:lpstr>Var,  Mgmt, Dates</vt:lpstr>
      <vt:lpstr>502_NDVI_Final 2009_2020</vt:lpstr>
      <vt:lpstr>Rain_°T_MSE</vt:lpstr>
      <vt:lpstr>New_NDVI_GDD</vt:lpstr>
      <vt:lpstr>Trt_Means+NUE+RI</vt:lpstr>
      <vt:lpstr>N Rate Response YR</vt:lpstr>
      <vt:lpstr>RI pred Nxt YR</vt:lpstr>
      <vt:lpstr>Check_Plots_YIELD</vt:lpstr>
      <vt:lpstr>502_Yld_Goal</vt:lpstr>
      <vt:lpstr>Treatment Means</vt:lpstr>
      <vt:lpstr>YPO-RI</vt:lpstr>
      <vt:lpstr>SBNRC_validation</vt:lpstr>
      <vt:lpstr>SBNRC_2_7</vt:lpstr>
      <vt:lpstr>P Response</vt:lpstr>
      <vt:lpstr>co502_2020!Print_Titles</vt:lpstr>
      <vt:lpstr>SBNRC_validation!reftop</vt:lpstr>
    </vt:vector>
  </TitlesOfParts>
  <Company>O.S.U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billraun</cp:lastModifiedBy>
  <cp:lastPrinted>2020-03-13T15:19:25Z</cp:lastPrinted>
  <dcterms:created xsi:type="dcterms:W3CDTF">1997-09-03T18:56:53Z</dcterms:created>
  <dcterms:modified xsi:type="dcterms:W3CDTF">2021-01-21T13:06:43Z</dcterms:modified>
</cp:coreProperties>
</file>